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600" windowWidth="27495" windowHeight="13740" firstSheet="2" activeTab="7"/>
  </bookViews>
  <sheets>
    <sheet name="Krycí list" sheetId="20" r:id="rId1"/>
    <sheet name="Rekapitulace stavby" sheetId="1" r:id="rId2"/>
    <sheet name="0001 - SO 01 Gravitační k..." sheetId="2" r:id="rId3"/>
    <sheet name="0002 - SO 01 Gravitační k..." sheetId="13" r:id="rId4"/>
    <sheet name="SO 01 šachtty Rzp" sheetId="14" r:id="rId5"/>
    <sheet name="002 - SO 02 Kanalizační p..." sheetId="4" r:id="rId6"/>
    <sheet name="003 - SO 03 Čerpací stani..." sheetId="5" r:id="rId7"/>
    <sheet name="004 - SO 04 Výtlak z ČS1 ..." sheetId="6" r:id="rId8"/>
    <sheet name="005 - SO 05 Přípojka NN e..." sheetId="15" r:id="rId9"/>
    <sheet name="SO 05 Rzp" sheetId="16" r:id="rId10"/>
    <sheet name="0001 - DPS 01.1 Strojně-t..." sheetId="8" r:id="rId11"/>
    <sheet name="0002 - DPS 01.2.1 Elektro..." sheetId="17" r:id="rId12"/>
    <sheet name="DPS 01.2.1 Rzp" sheetId="18" r:id="rId13"/>
    <sheet name="001 - SO 06 Kanalizační p..." sheetId="10" r:id="rId14"/>
    <sheet name="001 - Ostatní a vedlejší ..." sheetId="19" r:id="rId15"/>
    <sheet name="Pokyny pro vyplnění" sheetId="12" r:id="rId16"/>
  </sheets>
  <externalReferences>
    <externalReference r:id="rId19"/>
    <externalReference r:id="rId20"/>
    <externalReference r:id="rId21"/>
  </externalReferences>
  <definedNames>
    <definedName name="_xlnm._FilterDatabase" localSheetId="10" hidden="1">'0001 - DPS 01.1 Strojně-t...'!$C$91:$K$125</definedName>
    <definedName name="_xlnm._FilterDatabase" localSheetId="2" hidden="1">'0001 - SO 01 Gravitační k...'!$C$96:$K$767</definedName>
    <definedName name="_xlnm._FilterDatabase" localSheetId="13" hidden="1">'001 - SO 06 Kanalizační p...'!$C$90:$K$337</definedName>
    <definedName name="_xlnm._FilterDatabase" localSheetId="5" hidden="1">'002 - SO 02 Kanalizační p...'!$C$90:$K$366</definedName>
    <definedName name="_xlnm._FilterDatabase" localSheetId="6" hidden="1">'003 - SO 03 Čerpací stani...'!$C$93:$K$408</definedName>
    <definedName name="_xlnm._FilterDatabase" localSheetId="7" hidden="1">'004 - SO 04 Výtlak z ČS1 ...'!$C$88:$K$320</definedName>
    <definedName name="_xlnm.Print_Area" localSheetId="10">'0001 - DPS 01.1 Strojně-t...'!$C$4:$J$40,'0001 - DPS 01.1 Strojně-t...'!$C$46:$J$69,'0001 - DPS 01.1 Strojně-t...'!$C$75:$K$125</definedName>
    <definedName name="_xlnm.Print_Area" localSheetId="2">'0001 - SO 01 Gravitační k...'!$C$4:$J$40,'0001 - SO 01 Gravitační k...'!$C$46:$J$74,'0001 - SO 01 Gravitační k...'!$C$80:$K$767</definedName>
    <definedName name="_xlnm.Print_Area" localSheetId="11">'0002 - DPS 01.2.1 Elektro...'!$A$1:$C$37</definedName>
    <definedName name="_xlnm.Print_Area" localSheetId="3">'0002 - SO 01 Gravitační k...'!$A$1:$C$35</definedName>
    <definedName name="_xlnm.Print_Area" localSheetId="14">'001 - Ostatní a vedlejší ...'!$A$1:$L$95</definedName>
    <definedName name="_xlnm.Print_Area" localSheetId="13">'001 - SO 06 Kanalizační p...'!$C$4:$J$38,'001 - SO 06 Kanalizační p...'!$C$44:$J$70,'001 - SO 06 Kanalizační p...'!$C$76:$K$337</definedName>
    <definedName name="_xlnm.Print_Area" localSheetId="5">'002 - SO 02 Kanalizační p...'!$C$4:$J$38,'002 - SO 02 Kanalizační p...'!$C$44:$J$70,'002 - SO 02 Kanalizační p...'!$C$76:$K$366</definedName>
    <definedName name="_xlnm.Print_Area" localSheetId="6">'003 - SO 03 Čerpací stani...'!$C$4:$J$38,'003 - SO 03 Čerpací stani...'!$C$44:$J$73,'003 - SO 03 Čerpací stani...'!$C$79:$K$408</definedName>
    <definedName name="_xlnm.Print_Area" localSheetId="7">'004 - SO 04 Výtlak z ČS1 ...'!$C$4:$J$38,'004 - SO 04 Výtlak z ČS1 ...'!$C$44:$J$68,'004 - SO 04 Výtlak z ČS1 ...'!$C$74:$K$320</definedName>
    <definedName name="_xlnm.Print_Area" localSheetId="8">'005 - SO 05 Přípojka NN e...'!$A$1:$C$38</definedName>
    <definedName name="_xlnm.Print_Area" localSheetId="12">'DPS 01.2.1 Rzp'!$A$1:$K$57</definedName>
    <definedName name="_xlnm.Print_Area" localSheetId="15">'Pokyny pro vyplnění'!$B$2:$K$69,'Pokyny pro vyplnění'!$B$72:$K$116,'Pokyny pro vyplnění'!$B$119:$K$188,'Pokyny pro vyplnění'!$B$196:$K$216</definedName>
    <definedName name="_xlnm.Print_Area" localSheetId="1">'Rekapitulace stavby'!$D$4:$AO$33,'Rekapitulace stavby'!$C$39:$AQ$67</definedName>
    <definedName name="_xlnm.Print_Area" localSheetId="4">'SO 01 šachtty Rzp'!$A$1:$I$26</definedName>
    <definedName name="_xlnm.Print_Area" localSheetId="9">'SO 05 Rzp'!$A$1:$I$39</definedName>
    <definedName name="_xlnm.Print_Titles" localSheetId="1">'Rekapitulace stavby'!$49:$49</definedName>
    <definedName name="_xlnm.Print_Titles" localSheetId="2">'0001 - SO 01 Gravitační k...'!$96:$96</definedName>
    <definedName name="_xlnm.Print_Titles" localSheetId="5">'002 - SO 02 Kanalizační p...'!$90:$90</definedName>
    <definedName name="_xlnm.Print_Titles" localSheetId="6">'003 - SO 03 Čerpací stani...'!$93:$93</definedName>
    <definedName name="_xlnm.Print_Titles" localSheetId="7">'004 - SO 04 Výtlak z ČS1 ...'!$88:$88</definedName>
    <definedName name="_xlnm.Print_Titles" localSheetId="9">'SO 05 Rzp'!$1:$2</definedName>
    <definedName name="_xlnm.Print_Titles" localSheetId="10">'0001 - DPS 01.1 Strojně-t...'!$91:$91</definedName>
    <definedName name="_xlnm.Print_Titles" localSheetId="12">'DPS 01.2.1 Rzp'!$1:$2</definedName>
    <definedName name="_xlnm.Print_Titles" localSheetId="13">'001 - SO 06 Kanalizační p...'!$90:$90</definedName>
    <definedName name="_xlnm.Print_Titles" localSheetId="14">'001 - Ostatní a vedlejší ...'!$11:$12</definedName>
  </definedNames>
  <calcPr calcId="162913"/>
</workbook>
</file>

<file path=xl/comments15.xml><?xml version="1.0" encoding="utf-8"?>
<comments xmlns="http://schemas.openxmlformats.org/spreadsheetml/2006/main">
  <authors>
    <author>Čestmír Krkoška</author>
  </authors>
  <commentList>
    <comment ref="H36" authorId="0">
      <text>
        <r>
          <rPr>
            <b/>
            <sz val="9"/>
            <rFont val="Tahoma"/>
            <family val="2"/>
          </rPr>
          <t>Čestmír Krkoška:</t>
        </r>
        <r>
          <rPr>
            <sz val="9"/>
            <rFont val="Tahoma"/>
            <family val="2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<sst xmlns="http://schemas.openxmlformats.org/spreadsheetml/2006/main" count="17589" uniqueCount="2301">
  <si>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</si>
  <si>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</si>
  <si>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</si>
  <si>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</si>
  <si>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</si>
  <si>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</si>
  <si>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</si>
  <si>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{922dee8b-6836-42d8-aef3-3779bbb2807a}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</si>
  <si>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</si>
  <si>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</si>
  <si>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</si>
  <si>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</si>
  <si>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</si>
  <si>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</si>
  <si>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</si>
  <si>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</si>
  <si>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</si>
  <si>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Hydroprojekt-217052E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</si>
  <si>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</si>
  <si>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</si>
  <si>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Odkanalizování oblasti povodí Olešná, místní části Zelinkovice a Lysůvky, Frýdek - Místek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</si>
  <si>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</si>
  <si>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</si>
  <si>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</si>
  <si>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</si>
  <si>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</si>
  <si>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</si>
  <si>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</si>
  <si>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Frýdek-Místek</t>
  </si>
  <si>
    <t>DIČ:</t>
  </si>
  <si>
    <t>Uchazeč:</t>
  </si>
  <si>
    <t>Vyplň údaj</t>
  </si>
  <si>
    <t>Projektant:</t>
  </si>
  <si>
    <t>Sweco Hydroprojekt a.s., divize Morava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</si>
  <si>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</si>
  <si>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</si>
  <si>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</si>
  <si>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</si>
  <si>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</si>
  <si>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</si>
  <si>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</si>
  <si>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</si>
  <si>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</si>
  <si>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</si>
  <si>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</si>
  <si>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</si>
  <si>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</si>
  <si>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</si>
  <si>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</si>
  <si>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</si>
  <si>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</si>
  <si>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</si>
  <si>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</si>
  <si>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</si>
  <si>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</si>
  <si>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</si>
  <si>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</si>
  <si>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</si>
  <si>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</si>
  <si>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</si>
  <si>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</si>
  <si>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</si>
  <si>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</si>
  <si>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</si>
  <si>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</si>
  <si>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</si>
  <si>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</si>
  <si>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</si>
  <si>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</si>
  <si>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</si>
  <si>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</si>
  <si>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</si>
  <si>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</si>
  <si>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</si>
  <si>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</si>
  <si>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Odkanalizování oblasti povodí Olešná, místní části Zelinkovice a Lysůvky, F-M - Uznatelné náklady</t>
  </si>
  <si>
    <t>STA</t>
  </si>
  <si>
    <t>1</t>
  </si>
  <si>
    <t>{57701807-3dcd-4fd0-bc16-16e9ef491824}</t>
  </si>
  <si>
    <t>2</t>
  </si>
  <si>
    <t>001</t>
  </si>
  <si>
    <t>SO 01 Gravitační kanalizace</t>
  </si>
  <si>
    <t>Soupis</t>
  </si>
  <si>
    <t>{74543d0c-6ce7-44d2-b0ba-2e0f6f93efaf}</t>
  </si>
  <si>
    <t>/</t>
  </si>
  <si>
    <t>0001</t>
  </si>
  <si>
    <t>SO 01 Gravitační kanalizace - stavební část</t>
  </si>
  <si>
    <t>3</t>
  </si>
  <si>
    <t>{97eaf2ab-151b-46b9-a6eb-cb028fb0d2c1}</t>
  </si>
  <si>
    <t>0002</t>
  </si>
  <si>
    <t>SO 01 Gravitační kanalizace - dálkový přenos z šachty MŠ1</t>
  </si>
  <si>
    <t>{a166552d-8870-44e7-9c15-e4960b9fa0c6}</t>
  </si>
  <si>
    <t>002</t>
  </si>
  <si>
    <t>SO 02 Kanalizační přípojky</t>
  </si>
  <si>
    <t>{20a72e82-e287-4de6-8e91-bb1c86ca391a}</t>
  </si>
  <si>
    <t>003</t>
  </si>
  <si>
    <t>SO 03 Čerpací stanice ČS1</t>
  </si>
  <si>
    <t>{adf3c8df-0b9c-4876-a308-83249aed2ef6}</t>
  </si>
  <si>
    <t>004</t>
  </si>
  <si>
    <t>SO 04 Výtlak z ČS1 - V1</t>
  </si>
  <si>
    <t>{d994e9f9-a3a5-46f4-9e81-540776d42286}</t>
  </si>
  <si>
    <t>005</t>
  </si>
  <si>
    <t>SO 05 Přípojka NN elektro k ČS</t>
  </si>
  <si>
    <t>{7b5e30fe-7806-452c-9323-aa1db8fb618c}</t>
  </si>
  <si>
    <t>PS 01 Čerpací stanice ČS1</t>
  </si>
  <si>
    <t>{5ec5be75-f14c-4da8-9f66-4ae3de0ba78f}</t>
  </si>
  <si>
    <t>DPS 01.1 Strojně-technologická část ČS</t>
  </si>
  <si>
    <t>{535f9656-a522-4f0e-b900-50e439533de9}</t>
  </si>
  <si>
    <t>DPS 01.2.1 Elektro-technologická část ČS a dálkový přenos</t>
  </si>
  <si>
    <t>{bc2b85dc-b42b-4083-beae-cda5f1637f24}</t>
  </si>
  <si>
    <t>02</t>
  </si>
  <si>
    <t>Odkanalizování oblasti povodí Olešná, místní části Zelinkovice a Lysůvky, F-M - Neuznatelné náklady</t>
  </si>
  <si>
    <t>{03237544-4d57-4928-8149-ee3321290902}</t>
  </si>
  <si>
    <t>SO 06 Kanalizační přípojky - neuznatelné náklady</t>
  </si>
  <si>
    <t>{f5641207-f09b-4f97-a57a-0280295fe1a0}</t>
  </si>
  <si>
    <t>03</t>
  </si>
  <si>
    <t>Ostatní a vedlejší náklady</t>
  </si>
  <si>
    <t>{e17c45d8-4cce-4098-8dbb-f20d35ed7d1a}</t>
  </si>
  <si>
    <t>{ad044886-5f66-48ad-ab0a-23928e2dde53}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</si>
  <si>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</si>
  <si>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</si>
  <si>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</si>
  <si>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</si>
  <si>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</si>
  <si>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</si>
  <si>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</si>
  <si>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Odkanalizování oblasti povodí Olešná, místní části Zelinkovice a Lysůvky, F-M - Uznatelné náklady</t>
  </si>
  <si>
    <t>Soupis:</t>
  </si>
  <si>
    <t>001 - SO 01 Gravitační kanalizace</t>
  </si>
  <si>
    <t>Úroveň 3:</t>
  </si>
  <si>
    <t>0001 - SO 01 Gravitační kanalizace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</si>
  <si>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</si>
  <si>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</si>
  <si>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</si>
  <si>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</si>
  <si>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</si>
  <si>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</si>
  <si>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</si>
  <si>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</si>
  <si>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</si>
  <si>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</si>
  <si>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</si>
  <si>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</si>
  <si>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</si>
  <si>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</si>
  <si>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</si>
  <si>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</si>
  <si>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</si>
  <si>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</si>
  <si>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</si>
  <si>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</si>
  <si>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</si>
  <si>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</si>
  <si>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</si>
  <si>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</si>
  <si>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</si>
  <si>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</si>
  <si>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</si>
  <si>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</si>
  <si>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</si>
  <si>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</si>
  <si>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</si>
  <si>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</si>
  <si>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</si>
  <si>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</si>
  <si>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 - chodník</t>
  </si>
  <si>
    <t>m2</t>
  </si>
  <si>
    <t>CS ÚRS 2017 02</t>
  </si>
  <si>
    <t>4</t>
  </si>
  <si>
    <t>1408120515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</si>
  <si>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</si>
  <si>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</si>
  <si>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P</t>
  </si>
  <si>
    <t>Poznámka k položce:
viz TZ př. č. D.1.1.1, výpis šachet D.1.1.2  a v.č. D.1.1.3.1 až D.1.1.6.1</t>
  </si>
  <si>
    <t>VV</t>
  </si>
  <si>
    <t>"L1" 2*1,1</t>
  </si>
  <si>
    <t>113107162</t>
  </si>
  <si>
    <t>Odstranění podkladu pl přes 50 do 200 m2 z kameniva drceného tl 200 mm</t>
  </si>
  <si>
    <t>1477369611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</si>
  <si>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</si>
  <si>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113107162,1</t>
  </si>
  <si>
    <t>Odstranění podkladu pl přes 50 do 200 m2 z kameniva drceného tl 200 mm - asfalt chodník</t>
  </si>
  <si>
    <t>-2001507265</t>
  </si>
  <si>
    <t>"L1" 132,6*1,1</t>
  </si>
  <si>
    <t>rozšíření šachty</t>
  </si>
  <si>
    <t>2*2*4-2*1,1*4</t>
  </si>
  <si>
    <t>startovací jáma</t>
  </si>
  <si>
    <t>5*4-5*1,1</t>
  </si>
  <si>
    <t>Součet</t>
  </si>
  <si>
    <t>113107223</t>
  </si>
  <si>
    <t>Odstranění podkladu pl přes 200 m2 z kameniva drceného tl 300 mm - obecní komunikace</t>
  </si>
  <si>
    <t>-1391668600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</si>
  <si>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</si>
  <si>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obecní silnice</t>
  </si>
  <si>
    <t>šířka rýhy 1,1m</t>
  </si>
  <si>
    <t>"L1" 88,4*1,1</t>
  </si>
  <si>
    <t>"L3/1" 351*1,1</t>
  </si>
  <si>
    <t>"L4" 223,9*1,1</t>
  </si>
  <si>
    <t>"L4/1" 1,2*1,1</t>
  </si>
  <si>
    <t>"L4/2" 22,6*1,1</t>
  </si>
  <si>
    <t>2*2*25-2*1,1*25</t>
  </si>
  <si>
    <t>5</t>
  </si>
  <si>
    <t>113107242</t>
  </si>
  <si>
    <t>Odstranění podkladu pl přes 200 m2 živičných tl 100 mm - obalované kamenivo</t>
  </si>
  <si>
    <t>710161008</t>
  </si>
  <si>
    <t>Odstranění podkladů nebo krytů s přemístěním hmot na skládku na vzdálenost do 20 m nebo s naložením na dopravní prostředek v ploše jednotlivě přes 200 m2 živičných, o tl. vrstvy přes 50 do 100 mm</t>
  </si>
  <si>
    <t>6</t>
  </si>
  <si>
    <t>113154232</t>
  </si>
  <si>
    <t>Frézování živičného krytu tl 40 mm pruh š 2 m pl do 1000 m2 bez překážek v trase</t>
  </si>
  <si>
    <t>-77076809</t>
  </si>
  <si>
    <t>Frézování živičného podkladu nebo krytu s naložením na dopravní prostředek plochy přes 500 do 1 000 m2 bez překážek v trase pruhu šířky přes 1 m do 2 m, tloušťky vrstvy 40 mm</t>
  </si>
  <si>
    <t>šiřka rýhy 1,1m + 0,5m na každou stranu</t>
  </si>
  <si>
    <t>"L1" 88,4*2,1</t>
  </si>
  <si>
    <t>"L3/1" 351*2,1</t>
  </si>
  <si>
    <t>"L4" 223,9*2,1</t>
  </si>
  <si>
    <t>"L4/1" 1,2*2,1</t>
  </si>
  <si>
    <t>"L4/2" 22,6*2,1</t>
  </si>
  <si>
    <t>7</t>
  </si>
  <si>
    <t>113154232,1</t>
  </si>
  <si>
    <t>Frézování živičného krytu tl 40 mm pruh š 2 m pl do 1000 m2 bez překážek v trase - asfalt. chodník</t>
  </si>
  <si>
    <t>-693076293</t>
  </si>
  <si>
    <t>8</t>
  </si>
  <si>
    <t>113202111</t>
  </si>
  <si>
    <t>Vytrhání obrub krajníků obrubníků stojatých</t>
  </si>
  <si>
    <t>m</t>
  </si>
  <si>
    <t>209688358</t>
  </si>
  <si>
    <t>Vytrhání obrub s vybouráním lože, s přemístěním hmot na skládku na vzdálenost do 3 m nebo s naložením na dopravní prostředek z krajníků nebo obrubníků stojatých</t>
  </si>
  <si>
    <t>"Cca" 140</t>
  </si>
  <si>
    <t>9</t>
  </si>
  <si>
    <t>115,1R</t>
  </si>
  <si>
    <t>Dodávka + montáž čerpací studny ocel. trouba DN 400, vč. pomocných zemních prací</t>
  </si>
  <si>
    <t>ks</t>
  </si>
  <si>
    <t>-1644653191</t>
  </si>
  <si>
    <t>dle počtu stok</t>
  </si>
  <si>
    <t>10</t>
  </si>
  <si>
    <t>115,2R</t>
  </si>
  <si>
    <t>Náklady na sedimenatční nádrže 2x3m pro přečerpávání vody a jejich přesuny po celou dobu výstavby</t>
  </si>
  <si>
    <t>soubor</t>
  </si>
  <si>
    <t>-704564746</t>
  </si>
  <si>
    <t>11</t>
  </si>
  <si>
    <t>115,3R</t>
  </si>
  <si>
    <t>Zřízení jílových přehrázek tl.0,2m na šířku rýhy 1,1m, hloubka do 4m</t>
  </si>
  <si>
    <t>1100318417</t>
  </si>
  <si>
    <t>Zřízení jílových přehrázek tl.0,2m na šířku rýhy 1,1m, hloubka do 5m</t>
  </si>
  <si>
    <t>20</t>
  </si>
  <si>
    <t>12</t>
  </si>
  <si>
    <t>115101201</t>
  </si>
  <si>
    <t>Čerpání vody na dopravní výšku do 10 m průměrný přítok do 500 l/min</t>
  </si>
  <si>
    <t>hod</t>
  </si>
  <si>
    <t>-598796533</t>
  </si>
  <si>
    <t>Čerpání vody na dopravní výšku do 10 m s uvažovaným průměrným přítokem do 500 l/min</t>
  </si>
  <si>
    <t>90*12</t>
  </si>
  <si>
    <t>13</t>
  </si>
  <si>
    <t>115101301</t>
  </si>
  <si>
    <t>Pohotovost čerpací soupravy pro dopravní výšku do 10 m přítok do 500 l/min</t>
  </si>
  <si>
    <t>den</t>
  </si>
  <si>
    <t>1767688324</t>
  </si>
  <si>
    <t>Pohotovost záložní čerpací soupravy pro dopravní výšku do 10 m s uvažovaným průměrným přítokem do 500 l/min</t>
  </si>
  <si>
    <t>14</t>
  </si>
  <si>
    <t>119001411</t>
  </si>
  <si>
    <t>Dočasné zajištění potrubí betonového, ŽB nebo kameninového DN do 200</t>
  </si>
  <si>
    <t>1307925196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</si>
  <si>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</si>
  <si>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"L1" 4*1,1</t>
  </si>
  <si>
    <t>"L3" 1*1,1</t>
  </si>
  <si>
    <t>"L3/1" 14*1,1</t>
  </si>
  <si>
    <t>"L4" 7*1,1</t>
  </si>
  <si>
    <t>"L4/1" 4*1,1</t>
  </si>
  <si>
    <t>119001412</t>
  </si>
  <si>
    <t>Dočasné zajištění potrubí betonového, ŽB nebo kameninového DN do 500</t>
  </si>
  <si>
    <t>1721618355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</si>
  <si>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200 do 500</t>
  </si>
  <si>
    <t>"L1" 3*1,1</t>
  </si>
  <si>
    <t>"L4" 1*1,1</t>
  </si>
  <si>
    <t>"L4/1" 3*1,1</t>
  </si>
  <si>
    <t>16</t>
  </si>
  <si>
    <t>119001421</t>
  </si>
  <si>
    <t>Dočasné zajištění kabelů a kabelových tratí ze 3 volně ložených kabelů</t>
  </si>
  <si>
    <t>1262335195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</si>
  <si>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</si>
  <si>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"L2" 1*1,1</t>
  </si>
  <si>
    <t>"L3/1" 6*1,1</t>
  </si>
  <si>
    <t>"L4" 3*1,1</t>
  </si>
  <si>
    <t>17</t>
  </si>
  <si>
    <t>119001425R</t>
  </si>
  <si>
    <t>Dočasné zajištění oplocení, popř jeho demontáž a zpětnou montáž</t>
  </si>
  <si>
    <t>341534143</t>
  </si>
  <si>
    <t>"L1" 1*1,1</t>
  </si>
  <si>
    <t>18</t>
  </si>
  <si>
    <t>119002411</t>
  </si>
  <si>
    <t>Pojezdový ocelový plech tl.20mm pro zabezpčení výkopu  zřízení</t>
  </si>
  <si>
    <t>-1391665901</t>
  </si>
  <si>
    <t>Pomocné konstrukce při zabezpečení výkopu vodorovné pojízdné z tlustého ocelového plechu šířky výkopu do 1,0 m zřízení</t>
  </si>
  <si>
    <t>2,5*2,5*10</t>
  </si>
  <si>
    <t>19</t>
  </si>
  <si>
    <t>119002412</t>
  </si>
  <si>
    <t>Pojezdový ocelový plech tl.20mm pro zabezpčení výkopu odstranění</t>
  </si>
  <si>
    <t>92961587</t>
  </si>
  <si>
    <t>Pomocné konstrukce při zabezpečení výkopu vodorovné pojízdné z tlustého ocelového plechu šířky výkopu do 1,0 m odstranění</t>
  </si>
  <si>
    <t>121101101</t>
  </si>
  <si>
    <t>Sejmutí ornice s přemístěním na vzdálenost do 50 m</t>
  </si>
  <si>
    <t>m3</t>
  </si>
  <si>
    <t>971872419</t>
  </si>
  <si>
    <t>Sejmutí ornice nebo lesní půdy s vodorovným přemístěním na hromady v místě upotřebení nebo na dočasné či trvalé skládky se složením, na vzdálenost do 50 m</t>
  </si>
  <si>
    <t>v pásu 3m</t>
  </si>
  <si>
    <t>"L1, 11m ještě protlakem" (111-11)*3*0,15</t>
  </si>
  <si>
    <t>"L2" 102*3*0,15</t>
  </si>
  <si>
    <t>"L3" 301*3*0,15</t>
  </si>
  <si>
    <t>"L4" 290,1*3*0,15</t>
  </si>
  <si>
    <t>"L4/1" 301,8*3*0,15</t>
  </si>
  <si>
    <t>"L4/2" 9,4*3*0,15</t>
  </si>
  <si>
    <t>130001101</t>
  </si>
  <si>
    <t>Příplatek za ztížení vykopávky v blízkosti podzemního vedení - ruční odkop</t>
  </si>
  <si>
    <t>-734543797</t>
  </si>
  <si>
    <t>Příplatek k cenám hloubených vykopávek za ztížení vykopávky v blízkosti podzemního vedení nebo výbušnin pro jakoukoliv třídu horniny</t>
  </si>
  <si>
    <t>dle délek jednotlivých křížení x 2m délky výkopu x 3m prům. hloubka výkopů</t>
  </si>
  <si>
    <t>"všechny stoky" (33+7,7+12,1)*2*3</t>
  </si>
  <si>
    <t>22</t>
  </si>
  <si>
    <t>131101202</t>
  </si>
  <si>
    <t>Hloubení jam zapažených v hornině tř. 1 a 2 objemu do 1000 m3</t>
  </si>
  <si>
    <t>1857409507</t>
  </si>
  <si>
    <t>Hloubení zapažených jam a zářezů s urovnáním dna do předepsaného profilu a spádu v horninách tř. 1 a 2 přes 100 do 1 000 m3</t>
  </si>
  <si>
    <t>Poznámka k položce:
viz TZ př. č. D.1.1.1, výpis šachet D.1.1.2  a v.č. D.1.1.3.1 až D.1.1.6.1
hor. tř.II. 50%, III. 50%,</t>
  </si>
  <si>
    <t>startovací jáma a koncová</t>
  </si>
  <si>
    <t>"L1 asfalt.chodník" 5*4*(4,2-0,25)-5*1,1*(4,2-0,25)</t>
  </si>
  <si>
    <t>"L1 zeleň" 3*2*(2,2-0,15)-3*1,1*(2,2-0,15)</t>
  </si>
  <si>
    <t>Mezisoučet</t>
  </si>
  <si>
    <t>62,81*0,5</t>
  </si>
  <si>
    <t>23</t>
  </si>
  <si>
    <t>131201202</t>
  </si>
  <si>
    <t>Hloubení jam zapažených v hornině tř. 3 objemu do 1000 m3</t>
  </si>
  <si>
    <t>1133455236</t>
  </si>
  <si>
    <t>Hloubení zapažených jam a zářezů s urovnáním dna do předepsaného profilu a spádu v hornině tř. 3 přes 100 do 1 000 m3</t>
  </si>
  <si>
    <t>celkový výkop viz hloubení jam v hor. tř.II</t>
  </si>
  <si>
    <t>24</t>
  </si>
  <si>
    <t>131201209</t>
  </si>
  <si>
    <t>Příplatek za lepivost u hloubení jam zapažených v hornině tř. 3</t>
  </si>
  <si>
    <t>-110783622</t>
  </si>
  <si>
    <t>Hloubení zapažených jam a zářezů s urovnáním dna do předepsaného profilu a spádu Příplatek k cenám za lepivost horniny tř. 3</t>
  </si>
  <si>
    <t>31,405/2</t>
  </si>
  <si>
    <t>25</t>
  </si>
  <si>
    <t>132101204</t>
  </si>
  <si>
    <t>Hloubení rýh š do 2000 mm v hornině tř. 1 a 2 objemu přes 5000 m3</t>
  </si>
  <si>
    <t>-954806222</t>
  </si>
  <si>
    <t>Hloubení zapažených i nezapažených rýh šířky přes 600 do 2 000 mm s urovnáním dna do předepsaného profilu a spádu v horninách tř. 1 a 2 přes 5 000 m3</t>
  </si>
  <si>
    <t>v zeleni tl.150 - odebráno v rámci přípravných prací</t>
  </si>
  <si>
    <t>"L1, 11m ještě protlakem" (111-11)*1,1*(3,5-0,15)</t>
  </si>
  <si>
    <t>"L2" 102*1,1*(1,8-0,15)</t>
  </si>
  <si>
    <t>"L3" 301*1,1*(2,3-0,15)</t>
  </si>
  <si>
    <t>"L4" 290,1*1,1*(2,8-0,15)</t>
  </si>
  <si>
    <t>"L4/1" 301,8*1,1*(1,8-0,15)</t>
  </si>
  <si>
    <t>"L4/2" 9,4*1,1*(2,5-0,15)</t>
  </si>
  <si>
    <t>v obecní komunikaci tl.410mm - odebráno v rámci přípravných prací</t>
  </si>
  <si>
    <t>"L1" 88,4*1,1*(3,5-0,41)</t>
  </si>
  <si>
    <t>"L3/1" 351*1,1*(3,8-0,41)</t>
  </si>
  <si>
    <t>"L4" 223,9*1,1*(2,8-0,41)</t>
  </si>
  <si>
    <t>"L4/1" 1,2*1,1*(1,8-0,41)</t>
  </si>
  <si>
    <t>"L4/2" 22,6*1,1*(2,5-0,41)</t>
  </si>
  <si>
    <t>v asfaltovém chodníku tl.250mm - odebráno v rámci přípravných prací</t>
  </si>
  <si>
    <t>"L1" 132,6*1,1*(3,5-0,25)</t>
  </si>
  <si>
    <t>v zámkové dlažbě tl.250mm</t>
  </si>
  <si>
    <t>"L1" 2*1,1*(3,5-0,25)</t>
  </si>
  <si>
    <t>2*2*3*51-2*1,1*3*51</t>
  </si>
  <si>
    <t>5691,574*0,5</t>
  </si>
  <si>
    <t>26</t>
  </si>
  <si>
    <t>132201204</t>
  </si>
  <si>
    <t>Hloubení rýh š do 2000 mm v hornině tř. 3 objemu přes 5000 m3</t>
  </si>
  <si>
    <t>953834018</t>
  </si>
  <si>
    <t>Hloubení zapažených i nezapažených rýh šířky přes 600 do 2 000 mm s urovnáním dna do předepsaného profilu a spádu v hornině tř. 3 přes 5 000 m3</t>
  </si>
  <si>
    <t>Poznámka k položce:
viz TZ př. č. D.1.1.1, výpis šachet D.1.1.2  a v.č. D.1.1.3.1 až D.1.1.6.1
hor. tř.II. 50%, III. 50%</t>
  </si>
  <si>
    <t>celkový výkop viz hloubení rýh v hor. tř.II</t>
  </si>
  <si>
    <t>27</t>
  </si>
  <si>
    <t>132201209</t>
  </si>
  <si>
    <t>Příplatek za lepivost k hloubení rýh š do 2000 mm v hornině tř. 3</t>
  </si>
  <si>
    <t>1698372838</t>
  </si>
  <si>
    <t>Hloubení zapažených i nezapažených rýh šířky přes 600 do 2 000 mm s urovnáním dna do předepsaného profilu a spádu v hornině tř. 3 Příplatek k cenám za lepivost horniny tř. 3</t>
  </si>
  <si>
    <t>2845,787/2</t>
  </si>
  <si>
    <t>28</t>
  </si>
  <si>
    <t>141721120</t>
  </si>
  <si>
    <t>Řízený zemní protlak hloubky do 6 m vnějšího průměru do 650 mm v hornině tř 1 až 4</t>
  </si>
  <si>
    <t>-1226255323</t>
  </si>
  <si>
    <t>Řízený zemní protlak v hornině tř. 1 až 4, včetně protlačení trub v hloubce do 6 m vnějšího průměru vrtu přes 500 do 650 mm</t>
  </si>
  <si>
    <t>"L1" 25,5</t>
  </si>
  <si>
    <t>29</t>
  </si>
  <si>
    <t>M</t>
  </si>
  <si>
    <t>140,1-R</t>
  </si>
  <si>
    <t>trubka ocelová DN 600 (630x10,0mm)</t>
  </si>
  <si>
    <t>-1725696752</t>
  </si>
  <si>
    <t>30</t>
  </si>
  <si>
    <t>151101101</t>
  </si>
  <si>
    <t>Zřízení příložného pažení, (popř. pažící boxy) a rozepření stěn rýh hl do 2 m</t>
  </si>
  <si>
    <t>-1238780426</t>
  </si>
  <si>
    <t>Zřízení pažení a rozepření stěn rýh pro podzemní vedení pro všechny šířky rýhy příložné pro jakoukoliv mezerovitost, hloubky do 2 m</t>
  </si>
  <si>
    <t xml:space="preserve">Poznámka k položce:
viz TZ př. č. D.1.1.1, výpis šachet D.1.1.2  a v.č. D.1.1.3.1 až D.1.1.6.1
</t>
  </si>
  <si>
    <t>"L2" 102*1,8*2</t>
  </si>
  <si>
    <t>"L4/1" 303*1,8*2</t>
  </si>
  <si>
    <t>31</t>
  </si>
  <si>
    <t>151101102</t>
  </si>
  <si>
    <t>Zřízení příložného pažení, (popř. pažící boxy) a rozepření stěn rýh hl do 4 m</t>
  </si>
  <si>
    <t>738341269</t>
  </si>
  <si>
    <t>Zřízení pažení a rozepření stěn rýh pro podzemní vedení pro všechny šířky rýhy příložné pro jakoukoliv mezerovitost, hloubky do 4 m</t>
  </si>
  <si>
    <t>"L1, odečet hlubší pažení" (348-15)*3,5*2</t>
  </si>
  <si>
    <t>"L3" 301*2,3*2</t>
  </si>
  <si>
    <t>"L3/1, odečet hlubší pažení" (351-208)*3,8*2</t>
  </si>
  <si>
    <t>"L4" 514*2,8*2</t>
  </si>
  <si>
    <t>"L4/2" 32*2,5*2</t>
  </si>
  <si>
    <t>32</t>
  </si>
  <si>
    <t>151101103</t>
  </si>
  <si>
    <t>Zřízení příložného pažení, (popř. pažící boxy) a rozepření stěn rýh hl do 8 m</t>
  </si>
  <si>
    <t>538031037</t>
  </si>
  <si>
    <t>Zřízení pažení a rozepření stěn rýh pro podzemní vedení pro všechny šířky rýhy příložné pro jakoukoliv mezerovitost, hloubky do 8 m</t>
  </si>
  <si>
    <t>"L1" 15*4,3*2</t>
  </si>
  <si>
    <t>"L3/1" 208*4,5*2</t>
  </si>
  <si>
    <t>33</t>
  </si>
  <si>
    <t>151101111</t>
  </si>
  <si>
    <t>Odstranění příložného pažení, (popř. pažící boxy) a rozepření stěn rýh hl do 2 m</t>
  </si>
  <si>
    <t>-561781939</t>
  </si>
  <si>
    <t>Odstranění pažení a rozepření stěn rýh pro podzemní vedení s uložením materiálu na vzdálenost do 3 m od kraje výkopu příložné, hloubky do 2 m</t>
  </si>
  <si>
    <t>34</t>
  </si>
  <si>
    <t>151101112</t>
  </si>
  <si>
    <t>Odstranění příložného pažení, (popř. pažící boxy) a rozepření stěn rýh hl do 4 m</t>
  </si>
  <si>
    <t>-758247483</t>
  </si>
  <si>
    <t>Odstranění pažení a rozepření stěn rýh pro podzemní vedení s uložením materiálu na vzdálenost do 3 m od kraje výkopu příložné, hloubky přes 2 do 4 m</t>
  </si>
  <si>
    <t>35</t>
  </si>
  <si>
    <t>151101113</t>
  </si>
  <si>
    <t>Odstranění příložného pažení, (popř. pažící boxy) a rozepření stěn rýh hl do 8 m</t>
  </si>
  <si>
    <t>1635179192</t>
  </si>
  <si>
    <t>Odstranění pažení a rozepření stěn rýh pro podzemní vedení s uložením materiálu na vzdálenost do 3 m od kraje výkopu příložné, hloubky přes 4 do 8 m</t>
  </si>
  <si>
    <t>36</t>
  </si>
  <si>
    <t>151201102</t>
  </si>
  <si>
    <t>Zřízení zátažného pažení a rozepření stěn rýh hl do 4 m</t>
  </si>
  <si>
    <t>1759485038</t>
  </si>
  <si>
    <t>Zřízení pažení a rozepření stěn rýh pro podzemní vedení pro všechny šířky rýhy zátažné, hloubky do 4 m</t>
  </si>
  <si>
    <t>startovací jámy pažnice union</t>
  </si>
  <si>
    <t>"L1" 2*(5+4)*4,2</t>
  </si>
  <si>
    <t xml:space="preserve">koncová jáma </t>
  </si>
  <si>
    <t>"L1" 2*(3+2)*2,2</t>
  </si>
  <si>
    <t>37</t>
  </si>
  <si>
    <t>151201112</t>
  </si>
  <si>
    <t>Odstranění zátažného pažení a rozepření stěn rýh hl do 4 m</t>
  </si>
  <si>
    <t>-1274722339</t>
  </si>
  <si>
    <t>Odstranění pažení a rozepření stěn rýh pro podzemní vedení s uložením materiálu na vzdálenost do 3 m od kraje výkopu zátažné, hloubky přes 2 do 4 m</t>
  </si>
  <si>
    <t>38</t>
  </si>
  <si>
    <t>153191111R</t>
  </si>
  <si>
    <t>Zřízení atypického pažení výkopu ocelovým ohlubňovým rámem</t>
  </si>
  <si>
    <t>868548259</t>
  </si>
  <si>
    <t>Zřízení atypického pažení výkopu svařovaným ocelovým ohlubňovým rámem se štětovnicemi plochy výkopu do 30 m2</t>
  </si>
  <si>
    <t>Poznámka k položce:
viz TZ př. č. D.1.1.1, výpis šachet D.1.1.2  a v.č. D.1.1.3.1 až D.1.1.6.2</t>
  </si>
  <si>
    <t>39</t>
  </si>
  <si>
    <t>153191221R</t>
  </si>
  <si>
    <t xml:space="preserve">Odstranění atypického pažení výkopu ocelovým ohlubňovým rámem </t>
  </si>
  <si>
    <t>1297531300</t>
  </si>
  <si>
    <t>Odstranění atypického pažení výkopu svařovaným ocelovým ohlubňovým rámem se štětovnicemi plochy výkopu do 30 m2</t>
  </si>
  <si>
    <t>40</t>
  </si>
  <si>
    <t>161101102</t>
  </si>
  <si>
    <t>Svislé přemístění výkopku z horniny tř. 1 až 4 hl výkopu do 4 m</t>
  </si>
  <si>
    <t>-1969419872</t>
  </si>
  <si>
    <t>Svislé přemístění výkopku bez naložení do dopravní nádoby avšak s vyprázdněním dopravní nádoby na hromadu nebo do dopravního prostředku z horniny tř. 1 až 4, při hloubce výkopu přes 2,5 do 4 m</t>
  </si>
  <si>
    <t>celkový výkop</t>
  </si>
  <si>
    <t>5754,384*0,55</t>
  </si>
  <si>
    <t>41</t>
  </si>
  <si>
    <t>162601102</t>
  </si>
  <si>
    <t>Vodorovné přemístění do 5000 m výkopku/sypaniny z horniny tř. 1 až 4 - ornice na mezideponii</t>
  </si>
  <si>
    <t>-467558693</t>
  </si>
  <si>
    <t>Vodorovné přemístění výkopku nebo sypaniny po suchu na obvyklém dopravním prostředku, bez naložení výkopku, avšak se složením bez rozhrnutí z horniny tř. 1 až 4 na vzdálenost přes 4 000 do 5 000 m</t>
  </si>
  <si>
    <t>viz sejmutí</t>
  </si>
  <si>
    <t>496,935</t>
  </si>
  <si>
    <t>42</t>
  </si>
  <si>
    <t>162601102,1</t>
  </si>
  <si>
    <t>Vodorovné přemístění do 5000 m výkopku/sypaniny z horniny tř. 1 až 4 - ornice zpět na stavbu</t>
  </si>
  <si>
    <t>1579115389</t>
  </si>
  <si>
    <t>43</t>
  </si>
  <si>
    <t>162701105</t>
  </si>
  <si>
    <t>Vodorovné přemístění do 10000 m výkopku/sypaniny z horniny tř. 1 až 4 - výkop na mezideponii</t>
  </si>
  <si>
    <t>456668988</t>
  </si>
  <si>
    <t>Vodorovné přemístění výkopku nebo sypaniny po suchu na obvyklém dopravním prostředku, bez naložení výkopku, avšak se složením bez rozhrnutí z horniny tř. 1 až 4 na vzdálenost přes 9 000 do 10 000 m</t>
  </si>
  <si>
    <t>rýhy</t>
  </si>
  <si>
    <t>2845,787+2845,787</t>
  </si>
  <si>
    <t>jáma</t>
  </si>
  <si>
    <t>31,405+31,405</t>
  </si>
  <si>
    <t>44</t>
  </si>
  <si>
    <t>162701105,1</t>
  </si>
  <si>
    <t>Vodorovné přemístění do 10000 m výkopku/sypaniny z horniny tř. 1 až 4 - výkop pro zpětný zásyp</t>
  </si>
  <si>
    <t>1972385607</t>
  </si>
  <si>
    <t>45</t>
  </si>
  <si>
    <t>167101102</t>
  </si>
  <si>
    <t>Nakládání výkopku z hornin tř. 1 až 4 přes 100 m3 - ornice</t>
  </si>
  <si>
    <t>-570641953</t>
  </si>
  <si>
    <t>Nakládání, skládání a překládání neulehlého výkopku nebo sypaniny nakládání, množství přes 100 m3, z hornin tř. 1 až 4</t>
  </si>
  <si>
    <t>46</t>
  </si>
  <si>
    <t>167101102,1</t>
  </si>
  <si>
    <t>Nakládání výkopku z hornin tř. 1 až 4 přes 100 m3 - pro zpětný zásyp</t>
  </si>
  <si>
    <t>-1154903087</t>
  </si>
  <si>
    <t>zásyp celkový</t>
  </si>
  <si>
    <t>4103,503</t>
  </si>
  <si>
    <t>zásyp v komunikaci</t>
  </si>
  <si>
    <t>-4506,99/2</t>
  </si>
  <si>
    <t>47</t>
  </si>
  <si>
    <t>171201201</t>
  </si>
  <si>
    <t>Uložení sypaniny na skládky nebo mezideponii</t>
  </si>
  <si>
    <t>-694777667</t>
  </si>
  <si>
    <t>Uložení sypaniny na skládky</t>
  </si>
  <si>
    <t>výkop</t>
  </si>
  <si>
    <t>5754,384</t>
  </si>
  <si>
    <t>ornice</t>
  </si>
  <si>
    <t>48</t>
  </si>
  <si>
    <t>171201211</t>
  </si>
  <si>
    <t>Poplatek za uložení odpadu ze sypaniny na skládce (skládkovné)</t>
  </si>
  <si>
    <t>t</t>
  </si>
  <si>
    <t>1132992605</t>
  </si>
  <si>
    <t>Uložení sypaniny poplatek za uložení sypaniny na skládce (skládkovné)</t>
  </si>
  <si>
    <t>zpětný zásyp výkopkem</t>
  </si>
  <si>
    <t>-1850,008</t>
  </si>
  <si>
    <t>3904,376*1,8 'Přepočtené koeficientem množství</t>
  </si>
  <si>
    <t>49</t>
  </si>
  <si>
    <t>174101101</t>
  </si>
  <si>
    <t>Zásyp jam, šachet rýh nebo kolem objektů sypaninou se zhutněním</t>
  </si>
  <si>
    <t>-277409790</t>
  </si>
  <si>
    <t>Zásyp sypaninou z jakékoliv horniny s uložením výkopku ve vrstvách se zhutněním jam, šachet, rýh nebo kolem objektů v těchto vykopávkách</t>
  </si>
  <si>
    <t>výkop jámy</t>
  </si>
  <si>
    <t>výkop rýha</t>
  </si>
  <si>
    <t>lóže potrubí</t>
  </si>
  <si>
    <t>-211,86</t>
  </si>
  <si>
    <t>lóže šachty</t>
  </si>
  <si>
    <t>-9,008</t>
  </si>
  <si>
    <t>podkldaní desky</t>
  </si>
  <si>
    <t>-13,513</t>
  </si>
  <si>
    <t>obsyp</t>
  </si>
  <si>
    <t>-1219,515</t>
  </si>
  <si>
    <t>OP šachet</t>
  </si>
  <si>
    <t>-3,14*0,62*0,62*3,2*51</t>
  </si>
  <si>
    <t>50</t>
  </si>
  <si>
    <t>583439590</t>
  </si>
  <si>
    <t>kamenivo drcené hrubé frakce 32-63</t>
  </si>
  <si>
    <t>-2086164356</t>
  </si>
  <si>
    <t>zásyp v zeleni výkopkem</t>
  </si>
  <si>
    <t>"L1, 11m ještě protlakem" -(111-11)*1,1*(3,5-0,15-0,1-0,6)</t>
  </si>
  <si>
    <t>"L2" -102*1,1*(1,8-0,15-0,1-0,6)</t>
  </si>
  <si>
    <t>"L3" -301*1,1*(2,3-0,15-0,1-0,6)</t>
  </si>
  <si>
    <t>"L4" -290,1*1,1*(2,8-0,15-0,1-0,6)</t>
  </si>
  <si>
    <t>"L4/1" -301,8*1,1*(1,8-0,15-0,1-0,55)</t>
  </si>
  <si>
    <t>"L4/2" -9,4*1,1*(2,5-0,15-0,1-0,55)</t>
  </si>
  <si>
    <t>2253,495*2 'Přepočtené koeficientem množství</t>
  </si>
  <si>
    <t>51</t>
  </si>
  <si>
    <t>175111101</t>
  </si>
  <si>
    <t>Obsypání potrubí ručně sypaninou bez prohození, uloženou do 3 m</t>
  </si>
  <si>
    <t>264218784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</si>
  <si>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</si>
  <si>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"L1, odečet protlak" (348-25)*1,1*0,6</t>
  </si>
  <si>
    <t>"L2" 102*1,1*0,6</t>
  </si>
  <si>
    <t>"L3" 301*1,1*0,6</t>
  </si>
  <si>
    <t>"L3/1" 351*1,1*0,55</t>
  </si>
  <si>
    <t>"L4" 261*1,1*0,6</t>
  </si>
  <si>
    <t>253*1,1*0,55</t>
  </si>
  <si>
    <t>"L4/1" 303*1,1*0,55</t>
  </si>
  <si>
    <t>"L4/2" 32*1,1*0,55</t>
  </si>
  <si>
    <t>52</t>
  </si>
  <si>
    <t>583373020</t>
  </si>
  <si>
    <t>štěrkopísek  frakce max 8-16</t>
  </si>
  <si>
    <t>-111210386</t>
  </si>
  <si>
    <t>štěrkopísek frakce 0-16</t>
  </si>
  <si>
    <t>1219,515*2 'Přepočtené koeficientem množství</t>
  </si>
  <si>
    <t>53</t>
  </si>
  <si>
    <t>181301112</t>
  </si>
  <si>
    <t>Rozprostření ornice tl vrstvy do 150 mm pl přes 500 m2 v rovině nebo ve svahu do 1:5</t>
  </si>
  <si>
    <t>-1923665467</t>
  </si>
  <si>
    <t>Rozprostření a urovnání ornice v rovině nebo ve svahu sklonu do 1:5 při souvislé ploše přes 500 m2, tl. vrstvy přes 100 do 150 mm</t>
  </si>
  <si>
    <t>"L1, 11m ještě protlakem" (111-11)*3</t>
  </si>
  <si>
    <t>"L2" 102*3</t>
  </si>
  <si>
    <t>"L3" 301*3</t>
  </si>
  <si>
    <t>"L4" 290,1*3</t>
  </si>
  <si>
    <t>"L4/1" 301,8*3</t>
  </si>
  <si>
    <t>"L4/2" 9,4*3</t>
  </si>
  <si>
    <t>54</t>
  </si>
  <si>
    <t>181451131</t>
  </si>
  <si>
    <t>Založení parkového trávníku výsevem plochy přes 1000 m2 v rovině a ve svahu do 1:5</t>
  </si>
  <si>
    <t>106803907</t>
  </si>
  <si>
    <t>Založení trávníku na půdě předem připravené plochy přes 1000 m2 výsevem včetně utažení parkového v rovině nebo na svahu do 1:5</t>
  </si>
  <si>
    <t>55</t>
  </si>
  <si>
    <t>005724721</t>
  </si>
  <si>
    <t>osivo směs travní krajinná</t>
  </si>
  <si>
    <t>kg</t>
  </si>
  <si>
    <t>376578808</t>
  </si>
  <si>
    <t>osivo směs travní krajinná - rovinná</t>
  </si>
  <si>
    <t>3312,9*0,025 'Přepočtené koeficientem množství</t>
  </si>
  <si>
    <t>56</t>
  </si>
  <si>
    <t>183552214</t>
  </si>
  <si>
    <t>Hnojení organickými hnojivy v množství do 40 t/ha ploch do 5 ha sklonu přes 5°</t>
  </si>
  <si>
    <t>ha</t>
  </si>
  <si>
    <t>1092338818</t>
  </si>
  <si>
    <t>Úprava zemědělské půdy - hnojení organickými hnojivy a rašelinou do 40 t/ha, na ploše jednotlivě do 5 ha, o sklonu přes 5 st.</t>
  </si>
  <si>
    <t>57</t>
  </si>
  <si>
    <t>103715001</t>
  </si>
  <si>
    <t>hnojivo pro trávníky</t>
  </si>
  <si>
    <t>-1997083483</t>
  </si>
  <si>
    <t>250kg/ha</t>
  </si>
  <si>
    <t>0,333*250</t>
  </si>
  <si>
    <t>Zakládání</t>
  </si>
  <si>
    <t>58</t>
  </si>
  <si>
    <t>212752212</t>
  </si>
  <si>
    <t>Trativod z drenážních trubek plastových flexibilních D do 100 mm včetně lože otevřený výkop</t>
  </si>
  <si>
    <t>-448958449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</si>
  <si>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</si>
  <si>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celková délka stok</t>
  </si>
  <si>
    <t>348+102+301+351+514+303+32</t>
  </si>
  <si>
    <t>Protlak</t>
  </si>
  <si>
    <t>"L1" -25</t>
  </si>
  <si>
    <t>59</t>
  </si>
  <si>
    <t>215901101</t>
  </si>
  <si>
    <t>Zhutnění podloží z hornin soudržných do 92% PS nebo nesoudržných sypkých I(d) do 0,8</t>
  </si>
  <si>
    <t>114012287</t>
  </si>
  <si>
    <t>Zhutnění podloží pod násypy z rostlé horniny tř. 1 až 4 z hornin soudružných do 92 % PS a nesoudržných sypkých relativní ulehlosti I(d) do 0,8</t>
  </si>
  <si>
    <t>(348+102+301+351+514+303+32)*1,1</t>
  </si>
  <si>
    <t>"L1 "-25*1,1</t>
  </si>
  <si>
    <t>60</t>
  </si>
  <si>
    <t>291211111R</t>
  </si>
  <si>
    <t>Osazení silničních panelů do lože tl 50 mm z kameniva pro vystrojení startovací jámy</t>
  </si>
  <si>
    <t>1590217259</t>
  </si>
  <si>
    <t>startovací jáma 2ks na jámu</t>
  </si>
  <si>
    <t>"A-3" 2*1</t>
  </si>
  <si>
    <t>61</t>
  </si>
  <si>
    <t>593811330</t>
  </si>
  <si>
    <t>panel silniční IDZ 3/490 300x200x15 cm</t>
  </si>
  <si>
    <t>kus</t>
  </si>
  <si>
    <t>170414427</t>
  </si>
  <si>
    <t>panel silniční 300x200x15 cm</t>
  </si>
  <si>
    <t>62</t>
  </si>
  <si>
    <t>113151111R</t>
  </si>
  <si>
    <t>Odstranění silničních panelů</t>
  </si>
  <si>
    <t>1923466973</t>
  </si>
  <si>
    <t>Vodorovné konstrukce</t>
  </si>
  <si>
    <t>63</t>
  </si>
  <si>
    <t>451573111</t>
  </si>
  <si>
    <t>Lože pod potrubí otevřený výkop ze štěrkopísku</t>
  </si>
  <si>
    <t>-107663054</t>
  </si>
  <si>
    <t>Lože pod potrubí, stoky a drobné objekty v otevřeném výkopu z písku a štěrkopísku do 63 mm</t>
  </si>
  <si>
    <t>"L1, odečet protlak" (348-25)*1,1*0,1</t>
  </si>
  <si>
    <t>"L2" 102*1,1*0,1</t>
  </si>
  <si>
    <t>"L3" 301*1,1*0,1</t>
  </si>
  <si>
    <t>"L3/1" 351*1,1*0,1</t>
  </si>
  <si>
    <t>"L4" 261*1,1*0,1</t>
  </si>
  <si>
    <t>253*1,1*0,1</t>
  </si>
  <si>
    <t>"L4/1" 303*1,1*0,1</t>
  </si>
  <si>
    <t>"L4/2" 32*1,1*0,1</t>
  </si>
  <si>
    <t>64</t>
  </si>
  <si>
    <t>451573111,1</t>
  </si>
  <si>
    <t>Lože pod šachty otevřený výkop ze štěrkopísku</t>
  </si>
  <si>
    <t>-1715037073</t>
  </si>
  <si>
    <t xml:space="preserve">prefa normalní </t>
  </si>
  <si>
    <t>"L1" 3,14*0,75*0,75*0,1*10</t>
  </si>
  <si>
    <t>"L2" 3,14*0,75*0,75*0,1*4</t>
  </si>
  <si>
    <t>"L3" 3,14*0,75*0,75*0,1*7</t>
  </si>
  <si>
    <t>"L3/1" 3,14*0,75*0,75*0,1*8</t>
  </si>
  <si>
    <t>"L4" 3,14*0,75*0,75*0,1*13</t>
  </si>
  <si>
    <t>"L4/1" 3,14*0,75*0,75*0,1*8</t>
  </si>
  <si>
    <t>"L4/2" 3,14*0,75*0,75*0,1*1</t>
  </si>
  <si>
    <t>65</t>
  </si>
  <si>
    <t>452112111</t>
  </si>
  <si>
    <t>Osazení betonových prstenců nebo rámů v do 100 mm</t>
  </si>
  <si>
    <t>1316139323</t>
  </si>
  <si>
    <t>Osazení betonových dílců prstenců nebo rámů pod poklopy a mříže, výšky do 100 mm</t>
  </si>
  <si>
    <t>3+15+19+29</t>
  </si>
  <si>
    <t>66</t>
  </si>
  <si>
    <t>592243290</t>
  </si>
  <si>
    <t>prstenec šachetní betonový vyrovnávací  63/4 62,5 x 12 x 4 cm</t>
  </si>
  <si>
    <t>1021843326</t>
  </si>
  <si>
    <t>prstenec šachetní betonový vyrovnávací 62,5x12x4 cm</t>
  </si>
  <si>
    <t>67</t>
  </si>
  <si>
    <t>592243200</t>
  </si>
  <si>
    <t>prstenec šachetní betonový vyrovnávací 63/6 62,5 x 12 x 6 cm</t>
  </si>
  <si>
    <t>-738909690</t>
  </si>
  <si>
    <t>prstenec šachetní betonový vyrovnávací 62,5x12x6 cm</t>
  </si>
  <si>
    <t>68</t>
  </si>
  <si>
    <t>592243210</t>
  </si>
  <si>
    <t>prstenec šachetní betonový vyrovnávací  63/8 62,5 x 12 x 8 cm</t>
  </si>
  <si>
    <t>2104345790</t>
  </si>
  <si>
    <t>prstenec šachetní betonový vyrovnávací 62,5x12x8 cm</t>
  </si>
  <si>
    <t>69</t>
  </si>
  <si>
    <t>592243230</t>
  </si>
  <si>
    <t>prstenec šachetní betonový vyrovnávací 63/10 62,5 x 12 x 10 cm</t>
  </si>
  <si>
    <t>-1980843267</t>
  </si>
  <si>
    <t>prstenec šachetní betonový vyrovnávací 62,5x12x10 cm</t>
  </si>
  <si>
    <t>70</t>
  </si>
  <si>
    <t>452112121</t>
  </si>
  <si>
    <t>Osazení betonových prstenců nebo rámů v do 200 mm</t>
  </si>
  <si>
    <t>-814900353</t>
  </si>
  <si>
    <t>Osazení betonových dílců prstenců nebo rámů pod poklopy a mříže, výšky přes 100 do 200 mm</t>
  </si>
  <si>
    <t>71</t>
  </si>
  <si>
    <t>592243240</t>
  </si>
  <si>
    <t>prstenec šachetní betonový vyrovnávací 63/12 62,5 x 12 x 12 cm</t>
  </si>
  <si>
    <t>-562415573</t>
  </si>
  <si>
    <t>prstenec šachetní betonový vyrovnávací 62,5x12x12 cm</t>
  </si>
  <si>
    <t>72</t>
  </si>
  <si>
    <t>452311141</t>
  </si>
  <si>
    <t>Podkladní desky z betonu prostého tř. C 16/20 otevřený výkop</t>
  </si>
  <si>
    <t>-1352548890</t>
  </si>
  <si>
    <t>Podkladní a zajišťovací konstrukce z betonu prostého v otevřeném výkopu desky pod potrubí, stoky a drobné objekty z betonu tř. C 16/20</t>
  </si>
  <si>
    <t>"L1" 3,14*0,75*0,75*0,15*10</t>
  </si>
  <si>
    <t>"L2" 3,14*0,75*0,75*0,15*4</t>
  </si>
  <si>
    <t>"L3" 3,14*0,75*0,75*0,15*7</t>
  </si>
  <si>
    <t>"L3/1" 3,14*0,75*0,75*0,15*8</t>
  </si>
  <si>
    <t>"L4" 3,14*0,75*0,75*0,15*13</t>
  </si>
  <si>
    <t>"L4/1" 3,14*0,75*0,75*0,15*8</t>
  </si>
  <si>
    <t>"L4/2" 3,14*0,75*0,75*0,15*1</t>
  </si>
  <si>
    <t>Komunikace pozemní</t>
  </si>
  <si>
    <t>73</t>
  </si>
  <si>
    <t>561121111</t>
  </si>
  <si>
    <t>Podklad z mechanicky zpevněné zeminy MZ tl 150 mm - asfaltový chodník</t>
  </si>
  <si>
    <t>1631003595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</si>
  <si>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</si>
  <si>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>rošíření šachty</t>
  </si>
  <si>
    <t>74</t>
  </si>
  <si>
    <t>583312010</t>
  </si>
  <si>
    <t>štěrkopísek netříděný stabilizační zemina</t>
  </si>
  <si>
    <t>-474721212</t>
  </si>
  <si>
    <t>167,56*0,15</t>
  </si>
  <si>
    <t>25,134*2 'Přepočtené koeficientem množství</t>
  </si>
  <si>
    <t>75</t>
  </si>
  <si>
    <t>564921411R</t>
  </si>
  <si>
    <t>Podklad z asfaltového recyklátu tl 60 mm stmelené cementem a asfaltovou emulzí</t>
  </si>
  <si>
    <t>-639510902</t>
  </si>
  <si>
    <t>Podklad nebo podsyp z asfaltového recyklátu s rozprostřením a zhutněním, po zhutnění tl. 60 mm</t>
  </si>
  <si>
    <t>76</t>
  </si>
  <si>
    <t>573231106,1</t>
  </si>
  <si>
    <t>Postřik živičný spojovací ze silniční modifikované emulze v množství 0,20 kg/m2</t>
  </si>
  <si>
    <t>-49412315</t>
  </si>
  <si>
    <t>Postřik spojovací PS bez posypu kamenivem ze silniční emulze, v množství 0,30 kg/m2</t>
  </si>
  <si>
    <t>77</t>
  </si>
  <si>
    <t>577133111</t>
  </si>
  <si>
    <t>Asfaltový beton vrstva obrusná ACO 8 (ABJ) tl 40 mm š do 3 m z nemodifikovaného asfaltu</t>
  </si>
  <si>
    <t>47166457</t>
  </si>
  <si>
    <t>Asfaltový beton vrstva obrusná ACO 8 (ABJ) s rozprostřením a se zhutněním z nemodifikovaného asfaltu v pruhu šířky do 3 m, po zhutnění tl. 40 mm</t>
  </si>
  <si>
    <t>78</t>
  </si>
  <si>
    <t>564281111</t>
  </si>
  <si>
    <t>Podklad nebo podsyp ze štěrkopísku ŠP tl 300 mm - obecní komunikace</t>
  </si>
  <si>
    <t>641002038</t>
  </si>
  <si>
    <t>Podklad nebo podsyp ze štěrkopísku ŠP s rozprostřením, vlhčením a zhutněním, po zhutnění tl. 300 mm</t>
  </si>
  <si>
    <t>2*2*24-2*1,1*24</t>
  </si>
  <si>
    <t>79</t>
  </si>
  <si>
    <t>565155121</t>
  </si>
  <si>
    <t>Asfaltový beton vrstva podkladní ACP 16 (obalované kamenivo OKS) tl 70 mm š přes 3 m</t>
  </si>
  <si>
    <t>775654340</t>
  </si>
  <si>
    <t>Asfaltový beton vrstva podkladní ACP 16 (obalované kamenivo střednězrnné - OKS) s rozprostřením a zhutněním v pruhu šířky přes 3 m, po zhutnění tl. 70 mm</t>
  </si>
  <si>
    <t>80</t>
  </si>
  <si>
    <t>573191111</t>
  </si>
  <si>
    <t>Postřik infiltrační kationaktivní emulzí v množství do 1 kg/m2 (0,7mkg/m2)</t>
  </si>
  <si>
    <t>1055777681</t>
  </si>
  <si>
    <t>Postřik infiltrační kationaktivní emulzí v množství 1,00 kg/m2</t>
  </si>
  <si>
    <t>81</t>
  </si>
  <si>
    <t>573231106</t>
  </si>
  <si>
    <t>Postřik živičný spojovací ze silniční modifikované emulze v množství 0,30 kg/m2</t>
  </si>
  <si>
    <t>-991693420</t>
  </si>
  <si>
    <t>Postřik spojovací PS bez posypu kamenivem ze silniční modifikované emulze, v množství 0,30 kg/m2</t>
  </si>
  <si>
    <t>82</t>
  </si>
  <si>
    <t>577134111</t>
  </si>
  <si>
    <t>Asfaltový beton vrstva obrusná ACO 11 (ABS) tř. I tl 40 mm š do 3 m z nemodifikovaného asfaltu - obecná komunikace</t>
  </si>
  <si>
    <t>-1684542012</t>
  </si>
  <si>
    <t>Asfaltový beton vrstva obrusná ACO 11 (ABS) s rozprostřením a se zhutněním z nemodifikovaného asfaltu v pruhu šířky do 3 m tř. I, po zhutnění tl. 40 mm</t>
  </si>
  <si>
    <t>šířka 1,1m +0,5m na každou stranu, viz odfrezování obecné komunikace</t>
  </si>
  <si>
    <t>1442,91</t>
  </si>
  <si>
    <t>83</t>
  </si>
  <si>
    <t>564851111</t>
  </si>
  <si>
    <t>Podklad ze štěrkodrtě ŠD tl 150 mm - chodník zámková dlažba</t>
  </si>
  <si>
    <t>-216289761</t>
  </si>
  <si>
    <t>Podklad ze štěrkodrti ŠD s rozprostřením a zhutněním, po zhutnění tl. 150 mm</t>
  </si>
  <si>
    <t>84</t>
  </si>
  <si>
    <t>596211111</t>
  </si>
  <si>
    <t>Kladení zámkové dlažby komunikací pro pěší tl 60 mm skupiny A pl do 100 m2</t>
  </si>
  <si>
    <t>750348301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</si>
  <si>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</si>
  <si>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materiál použit stávající</t>
  </si>
  <si>
    <t>2,2</t>
  </si>
  <si>
    <t>85</t>
  </si>
  <si>
    <t>451577877</t>
  </si>
  <si>
    <t>Podklad nebo lože pod dlažbu vodorovný nebo do sklonu 1:5 ze štěrkopísku tl do 100 mm</t>
  </si>
  <si>
    <t>-345632022</t>
  </si>
  <si>
    <t>Podklad nebo lože pod dlažbu (přídlažbu) v ploše vodorovné nebo ve sklonu do 1:5, tloušťky od 30 do 100 mm ze štěrkopísku</t>
  </si>
  <si>
    <t>Trubní vedení</t>
  </si>
  <si>
    <t>86</t>
  </si>
  <si>
    <t>800,1-R</t>
  </si>
  <si>
    <t>Napojení kanalizačního potrubí DN 300mm stávající šachty Š68 (vybourání dočasné zazdívky, utěsnění vtokového otvrou v šachtě Š69 a dočesné přečerpávaní odpadní vody), vč. vodotěsného utěsnění prostupu a dodávky materiálů</t>
  </si>
  <si>
    <t>-376650319</t>
  </si>
  <si>
    <t>"L1" 1</t>
  </si>
  <si>
    <t>87</t>
  </si>
  <si>
    <t>800,2-R</t>
  </si>
  <si>
    <t>Napojení kanalizačního potrubí DN 300 mm do stávající šachty Š13 nebo Š15 (odstranění záslepky) a vodotěsného utěsění prostupu, vč. dodávky materiálů</t>
  </si>
  <si>
    <t>667308510</t>
  </si>
  <si>
    <t>"L2 do Š13" 1</t>
  </si>
  <si>
    <t>"L3 do Š15" 1</t>
  </si>
  <si>
    <t>"L4 do Š15" 1</t>
  </si>
  <si>
    <t>88</t>
  </si>
  <si>
    <t>800,3-R</t>
  </si>
  <si>
    <t>Napojení kanalizačního potrubí DN 300 mm do čerpací stanice, vč. vodotěsného utěsění prostupu, vč. dodávky materiálů</t>
  </si>
  <si>
    <t>-1724109863</t>
  </si>
  <si>
    <t>ČS opatřena průchodkou již z výroby</t>
  </si>
  <si>
    <t>"L2 " 1</t>
  </si>
  <si>
    <t>89</t>
  </si>
  <si>
    <t>871360310</t>
  </si>
  <si>
    <t>Montáž kanalizačního potrubí hladkého plnostěnného SN 10 z polypropylenu DN 250</t>
  </si>
  <si>
    <t>1845768376</t>
  </si>
  <si>
    <t>Montáž kanalizačního potrubí z plastů z polypropylenu PP hladkého plnostěnného SN 10 DN 250</t>
  </si>
  <si>
    <t>viz TZ</t>
  </si>
  <si>
    <t>"L3/1" 351</t>
  </si>
  <si>
    <t>"L4" 253</t>
  </si>
  <si>
    <t>"L4/1" 303</t>
  </si>
  <si>
    <t>"L4/2" 32</t>
  </si>
  <si>
    <t>90</t>
  </si>
  <si>
    <t>286171250</t>
  </si>
  <si>
    <t>trubka kanalizační PP plnostěnné SN 10, dl.6m, DN 250</t>
  </si>
  <si>
    <t>-1940475890</t>
  </si>
  <si>
    <t>trubka kanalizační PP SN 10, dl.6m, DN 250</t>
  </si>
  <si>
    <t>939/6</t>
  </si>
  <si>
    <t>156,5*1,1 'Přepočtené koeficientem množství</t>
  </si>
  <si>
    <t>91</t>
  </si>
  <si>
    <t>871370310</t>
  </si>
  <si>
    <t>Montáž kanalizačního potrubí hladkého plnostěnného SN 10 z polypropylenu DN 300</t>
  </si>
  <si>
    <t>-1037102791</t>
  </si>
  <si>
    <t>Montáž kanalizačního potrubí z plastů z polypropylenu PP hladkého plnostěnného SN 10 DN 300</t>
  </si>
  <si>
    <t>"L1" 348</t>
  </si>
  <si>
    <t>"L2" 102</t>
  </si>
  <si>
    <t>"L3" 300</t>
  </si>
  <si>
    <t>"L4" 261</t>
  </si>
  <si>
    <t>92</t>
  </si>
  <si>
    <t>286171260</t>
  </si>
  <si>
    <t>trubka kanalizační PP plnostěnné SN 10, dl.6m, DN 300</t>
  </si>
  <si>
    <t>1275436975</t>
  </si>
  <si>
    <t>trubka kanalizační PP SN 10, dl.6m, DN 300</t>
  </si>
  <si>
    <t>1011/6</t>
  </si>
  <si>
    <t>168,5*1,1 'Přepočtené koeficientem množství</t>
  </si>
  <si>
    <t>93</t>
  </si>
  <si>
    <t>877360320</t>
  </si>
  <si>
    <t>Montáž odboček na potrubí z PP trub hladkých plnostěnných DN 250</t>
  </si>
  <si>
    <t>243810081</t>
  </si>
  <si>
    <t>Montáž tvarovek na kanalizačním plastovém potrubí z polypropylenu PP hladkého plnostěnného odboček DN 250</t>
  </si>
  <si>
    <t>pro uznatelné přípojky</t>
  </si>
  <si>
    <t>29+1</t>
  </si>
  <si>
    <t>pro neuznatelné přípojky</t>
  </si>
  <si>
    <t>94</t>
  </si>
  <si>
    <t>286172100</t>
  </si>
  <si>
    <t>odbočka PP 45° DN 250/DN150</t>
  </si>
  <si>
    <t>-945589010</t>
  </si>
  <si>
    <t>odbočka kanalizační PP SN 16 45° DN 250/DN150</t>
  </si>
  <si>
    <t>95</t>
  </si>
  <si>
    <t>286172110</t>
  </si>
  <si>
    <t>odbočka PP  45° DN 250/DN200</t>
  </si>
  <si>
    <t>-594801107</t>
  </si>
  <si>
    <t>odbočka kanalizační PP SN 16 45° DN 250/DN200</t>
  </si>
  <si>
    <t>96</t>
  </si>
  <si>
    <t>877360330</t>
  </si>
  <si>
    <t>Montáž tvarovek na potrubí z PP trub hladkých plnostěnných DN 250</t>
  </si>
  <si>
    <t>1346203142</t>
  </si>
  <si>
    <t>Montáž tvarovek na kanalizačním plastovém potrubí z polypropylenu PP hladkého plnostěnného spojek nebo redukcí DN 250</t>
  </si>
  <si>
    <t>"L3/1" 1</t>
  </si>
  <si>
    <t>"L4" 1</t>
  </si>
  <si>
    <t>97</t>
  </si>
  <si>
    <t>286117260R</t>
  </si>
  <si>
    <t>víčko nebo záslepka kanalizace plastové DN 250</t>
  </si>
  <si>
    <t>837638536</t>
  </si>
  <si>
    <t>víčko nebo záslepka kanalizace plastové
 DN 250</t>
  </si>
  <si>
    <t>98</t>
  </si>
  <si>
    <t>877370320</t>
  </si>
  <si>
    <t>Montáž odboček na potrubí z PP trub hladkých plnostěnných DN 300</t>
  </si>
  <si>
    <t>-326843991</t>
  </si>
  <si>
    <t>Montáž tvarovek na kanalizačním plastovém potrubí z polypropylenu PP hladkého plnostěnného odboček DN 300</t>
  </si>
  <si>
    <t>99</t>
  </si>
  <si>
    <t>286172140</t>
  </si>
  <si>
    <t>odbočka PP 45° DN 300/DN150</t>
  </si>
  <si>
    <t>54162741</t>
  </si>
  <si>
    <t>odbočka kanalizační PP SN 16 45° DN 300/DN150</t>
  </si>
  <si>
    <t>100</t>
  </si>
  <si>
    <t>892,1R</t>
  </si>
  <si>
    <t>Kamerová zkouška kanalizačního potrubí, vč. vyhotovení záznamu o zkoušce</t>
  </si>
  <si>
    <t>1052670681</t>
  </si>
  <si>
    <t>939+1012</t>
  </si>
  <si>
    <t>101</t>
  </si>
  <si>
    <t>892362121</t>
  </si>
  <si>
    <t>Tlaková zkouška vzduchem potrubí DN 250 těsnícím vakem ucpávkovým</t>
  </si>
  <si>
    <t>úsek</t>
  </si>
  <si>
    <t>-300088242</t>
  </si>
  <si>
    <t>Tlakové zkoušky vzduchem těsnícími vaky ucpávkovými DN 250</t>
  </si>
  <si>
    <t>dle počtu šachet</t>
  </si>
  <si>
    <t>102</t>
  </si>
  <si>
    <t>892372121</t>
  </si>
  <si>
    <t>Tlaková zkouška vzduchem potrubí DN 300 těsnícím vakem ucpávkovým</t>
  </si>
  <si>
    <t>871161456</t>
  </si>
  <si>
    <t>Tlakové zkoušky vzduchem těsnícími vaky ucpávkovými DN 300</t>
  </si>
  <si>
    <t>103</t>
  </si>
  <si>
    <t>892381111</t>
  </si>
  <si>
    <t>Tlaková zkouška vodou potrubí DN 250, DN 300 nebo 350</t>
  </si>
  <si>
    <t>-1272947790</t>
  </si>
  <si>
    <t>Tlakové zkoušky vodou na potrubí DN 250, 300 nebo 350</t>
  </si>
  <si>
    <t>104</t>
  </si>
  <si>
    <t>894411311</t>
  </si>
  <si>
    <t>Osazení železobetonových dílců pro šachty skruží rovných, vč. těsnění</t>
  </si>
  <si>
    <t>-1318280429</t>
  </si>
  <si>
    <t>Osazení železobetonových dílců pro šachty skruží rovných</t>
  </si>
  <si>
    <t>26+26+43</t>
  </si>
  <si>
    <t>105</t>
  </si>
  <si>
    <t>592243050</t>
  </si>
  <si>
    <t>skruž betonová šachetní 100/25 D100x25x12 cm, vč. povrchové úpravy, ocel. stupadel</t>
  </si>
  <si>
    <t>401740224</t>
  </si>
  <si>
    <t>skruž betonová šachtová 100x25x12 cm</t>
  </si>
  <si>
    <t>106</t>
  </si>
  <si>
    <t>592243060</t>
  </si>
  <si>
    <t>skruž betonová šachetní 100/50 D100x50x12 cm, vč. povrchové úpravy, ocel. stupadel</t>
  </si>
  <si>
    <t>-464437237</t>
  </si>
  <si>
    <t>skruž betonová šachtová 100x50x12 cm</t>
  </si>
  <si>
    <t>107</t>
  </si>
  <si>
    <t>592243070</t>
  </si>
  <si>
    <t>skruž betonová šachetní 100/100 D100x100x12 cm, vč. povrchové úpravy, ocel. stupadel</t>
  </si>
  <si>
    <t>-1115413434</t>
  </si>
  <si>
    <t>skruž betonová šachtová 100x100x12 cm</t>
  </si>
  <si>
    <t>108</t>
  </si>
  <si>
    <t>894412411</t>
  </si>
  <si>
    <t>Osazení železobetonových dílců pro šachty skruží přechodových</t>
  </si>
  <si>
    <t>1627638821</t>
  </si>
  <si>
    <t>109</t>
  </si>
  <si>
    <t>592243120</t>
  </si>
  <si>
    <t>konus šachetní betonový 100-63/58/12 KPS 100x62,5x58 cm, vč. ochranného nátěru</t>
  </si>
  <si>
    <t>-2022867027</t>
  </si>
  <si>
    <t>konus šachetní betonový kapsové plastové stupadlo 100x62,5x58 cm</t>
  </si>
  <si>
    <t>110</t>
  </si>
  <si>
    <t>894414111</t>
  </si>
  <si>
    <t>Osazení železobetonových dílců pro šachty skruží základových (dno)</t>
  </si>
  <si>
    <t>-1300931231</t>
  </si>
  <si>
    <t>50+1</t>
  </si>
  <si>
    <t>111</t>
  </si>
  <si>
    <t>592243370</t>
  </si>
  <si>
    <t>dno betonové šachty kanalizační přímé 100/60 V max. 40 100/60x40 cm, vč. povrcové úpravy, vč. beton. kynety s nátěrem, nástupnice betonová zvýšená do výšky celého profilu</t>
  </si>
  <si>
    <t>-2049332342</t>
  </si>
  <si>
    <t>dno betonové šachty kanalizační přímé 100x60x40 cm</t>
  </si>
  <si>
    <t>112</t>
  </si>
  <si>
    <t>592243390</t>
  </si>
  <si>
    <t>dno betonové šachty kanalizační přímé 100/100 V max. 60 100/100x60 cm, vč. povrcové úpravy, vč. beton. kynety s nátěrem, nástupnice betonová zvýšená do výšky celého profilu</t>
  </si>
  <si>
    <t>-286898244</t>
  </si>
  <si>
    <t>dno betonové šachty kanalizační přímé 100x100x60 cm</t>
  </si>
  <si>
    <t>113</t>
  </si>
  <si>
    <t>592243480</t>
  </si>
  <si>
    <t>těsnění elastomerové pro spojení šachetních dílů EMT DN 1000</t>
  </si>
  <si>
    <t>661900255</t>
  </si>
  <si>
    <t>těsnění elastomerové pro spojení šachetních dílů DN 1000</t>
  </si>
  <si>
    <t>114</t>
  </si>
  <si>
    <t>899,2-R</t>
  </si>
  <si>
    <t>Dodávka + montáž Parshallova žlabu P1 do měrných šachet</t>
  </si>
  <si>
    <t>-949859964</t>
  </si>
  <si>
    <t>115</t>
  </si>
  <si>
    <t>899103112</t>
  </si>
  <si>
    <t>Osazení poklopů litinových nebo ocelových včetně rámů pro třídu zatížení B125, C250</t>
  </si>
  <si>
    <t>1315118876</t>
  </si>
  <si>
    <t>Osazení poklopů litinových a ocelových včetně rámů pro třídu zatížení B125, C250</t>
  </si>
  <si>
    <t>116</t>
  </si>
  <si>
    <t>592,1R</t>
  </si>
  <si>
    <t>poklop šachtový s litinovým rámem a betonovou výplní B-1 B125 bez odvětrání</t>
  </si>
  <si>
    <t>6100396</t>
  </si>
  <si>
    <t>117</t>
  </si>
  <si>
    <t>899104112</t>
  </si>
  <si>
    <t>Osazení poklopů litinových nebo ocelových včetně rámů pro třídu zatížení D400, E600</t>
  </si>
  <si>
    <t>-926443275</t>
  </si>
  <si>
    <t>Osazení poklopů litinových a ocelových včetně rámů pro třídu zatížení D400, E600</t>
  </si>
  <si>
    <t>118</t>
  </si>
  <si>
    <t>592,2R</t>
  </si>
  <si>
    <t>poklop šachtový s litinovým rámem a betonovou výplní B-1 D400 bez odvětrání</t>
  </si>
  <si>
    <t>-33714541</t>
  </si>
  <si>
    <t>119</t>
  </si>
  <si>
    <t>899911174</t>
  </si>
  <si>
    <t>Kluzná objímka výšky 130 mm vnějšího průměru potrubí do 630 mm</t>
  </si>
  <si>
    <t>1754947307</t>
  </si>
  <si>
    <t>Kluzné objímky (pojízdná sedla) pro zasunutí potrubí do chráničky výšky 130 mm vnějšího průměru potrubí do 630 mm</t>
  </si>
  <si>
    <t>pro protlak</t>
  </si>
  <si>
    <t>na délku 25m + 2ks zdvojení na kraji</t>
  </si>
  <si>
    <t>"L1" 13+2</t>
  </si>
  <si>
    <t>120</t>
  </si>
  <si>
    <t>899913165</t>
  </si>
  <si>
    <t>Uzavírací manžeta chráničky potrubí DN 300 x 600</t>
  </si>
  <si>
    <t>1133019753</t>
  </si>
  <si>
    <t>Koncové uzavírací manžety chrániček DN potrubí x DN chráničky DN 300 x 600</t>
  </si>
  <si>
    <t>"L1" 2</t>
  </si>
  <si>
    <t>121</t>
  </si>
  <si>
    <t>230200123</t>
  </si>
  <si>
    <t>Nasunutí potrubní sekce do ocelové chráničky DN 300</t>
  </si>
  <si>
    <t>-273997171</t>
  </si>
  <si>
    <t>Nasunutí potrubní sekce do ocelové chráničky jmenovitá světlost nasouvaného potrubí DN 300</t>
  </si>
  <si>
    <t>"pro protlak" 25</t>
  </si>
  <si>
    <t>122</t>
  </si>
  <si>
    <t>899,1-R</t>
  </si>
  <si>
    <t>Vyplnění prostoru mezikruží cementopopílkovou suspenzí, vč. dodávky materiálu</t>
  </si>
  <si>
    <t>-193226888</t>
  </si>
  <si>
    <t>"L1" 3,14*0,3*0,3*25-3,14*0,15*0,15*25</t>
  </si>
  <si>
    <t>Ostatní konstrukce a práce, bourání</t>
  </si>
  <si>
    <t>123</t>
  </si>
  <si>
    <t>916131213</t>
  </si>
  <si>
    <t>Osazení silničního obrubníku betonového stojatého s boční opěrou do lože z betonu prostého</t>
  </si>
  <si>
    <t>897189912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</si>
  <si>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</si>
  <si>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124</t>
  </si>
  <si>
    <t>919122111</t>
  </si>
  <si>
    <t>Těsnění spár zálivkou za tepla pro komůrky š 10 mm hl 20 mm s těsnicím profilem</t>
  </si>
  <si>
    <t>-1769890105</t>
  </si>
  <si>
    <t>Utěsnění dilatačních spár zálivkou za tepla v cementobetonovém nebo živičném krytu včetně adhezního nátěru s těsnicím profilem pod zálivkou, pro komůrky šířky 10 mm, hloubky 20 mm</t>
  </si>
  <si>
    <t>viz řezání krytu</t>
  </si>
  <si>
    <t>1707,4</t>
  </si>
  <si>
    <t>125</t>
  </si>
  <si>
    <t>919735111</t>
  </si>
  <si>
    <t>Řezání stávajícího živičného krytu hl do 50 mm - obecní komunikace a asfalt. chodník</t>
  </si>
  <si>
    <t>-443907616</t>
  </si>
  <si>
    <t>Řezání stávajícího živičného krytu nebo podkladu hloubky do 50 mm</t>
  </si>
  <si>
    <t>komunikace</t>
  </si>
  <si>
    <t>"L1" 88,4*2</t>
  </si>
  <si>
    <t>"L3/1" 351*2</t>
  </si>
  <si>
    <t>"L4" 223,9*2</t>
  </si>
  <si>
    <t>"L4/1" 1,2*2</t>
  </si>
  <si>
    <t>"L4/2" 22,6*2</t>
  </si>
  <si>
    <t>asfalt. chodník</t>
  </si>
  <si>
    <t>"L1" 132,6*2</t>
  </si>
  <si>
    <t>rozšířění startovací jáma</t>
  </si>
  <si>
    <t>2*(5+4)-2*1,1</t>
  </si>
  <si>
    <t>126</t>
  </si>
  <si>
    <t>979024443</t>
  </si>
  <si>
    <t>Očištění vybouraných obrubníků a krajníků silničních</t>
  </si>
  <si>
    <t>-1844540429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</si>
  <si>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</si>
  <si>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127</t>
  </si>
  <si>
    <t>979054451</t>
  </si>
  <si>
    <t>Očištění vybouraných zámkových dlaždic s původním spárováním z kameniva těženého</t>
  </si>
  <si>
    <t>-1767367355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</si>
  <si>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</si>
  <si>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128</t>
  </si>
  <si>
    <t>980,1R</t>
  </si>
  <si>
    <t>Hutnicí zkoušky – ověření zhutnitelnosti</t>
  </si>
  <si>
    <t>1251118302</t>
  </si>
  <si>
    <t>Poznámka k položce:
Poznámka k položce:
viz TZ př. č. D.1.1.1
Kontrolní zkoušky zhutnění zásypů rýhy se budou se provádět po vzdálenostech min 100 m, a to vždy ve třech úrovních - v úrovni nivelety potrubí ve výkopu, v úrovni  0,30 m nad potrubím a  v úrovni zemní pláně.</t>
  </si>
  <si>
    <t>129</t>
  </si>
  <si>
    <t>980,2R</t>
  </si>
  <si>
    <t>Kontrolní zhutnění zásypu rýhy</t>
  </si>
  <si>
    <t>-570455907</t>
  </si>
  <si>
    <t>Poznámka k položce:
viz TZ př. č. D.1.1.1
Kontrolní zkoušky zhutnění zásypů rýhy se budou se provádět po vzdálenostech min 100 m, a to vždy ve třech úrovních - v úrovni nivelety potrubí ve výkopu, v úrovni  0,30 m nad potrubím a  v úrovni zemní pláně.</t>
  </si>
  <si>
    <t>997</t>
  </si>
  <si>
    <t>Přesun sutě</t>
  </si>
  <si>
    <t>130</t>
  </si>
  <si>
    <t>997221551</t>
  </si>
  <si>
    <t>Vodorovná doprava suti ze sypkých materiálů do 1 km</t>
  </si>
  <si>
    <t>631550691</t>
  </si>
  <si>
    <t>Vodorovná doprava suti bez naložení, ale se složením a s hrubým urovnáním ze sypkých materiálů, na vzdálenost do 1 km</t>
  </si>
  <si>
    <t>772,915</t>
  </si>
  <si>
    <t>"kusový materiál" -29,272</t>
  </si>
  <si>
    <t>131</t>
  </si>
  <si>
    <t>997221559</t>
  </si>
  <si>
    <t>Příplatek ZKD 1 km u vodorovné dopravy suti ze sypkých materiálů</t>
  </si>
  <si>
    <t>1696460557</t>
  </si>
  <si>
    <t>Vodorovná doprava suti bez naložení, ale se složením a s hrubým urovnáním Příplatek k ceně za každý další i započatý 1 km přes 1 km</t>
  </si>
  <si>
    <t>743,643*9 'Přepočtené koeficientem množství</t>
  </si>
  <si>
    <t>132</t>
  </si>
  <si>
    <t>997221611</t>
  </si>
  <si>
    <t>Nakládání suti na dopravní prostředky pro vodorovnou dopravu</t>
  </si>
  <si>
    <t>1761267835</t>
  </si>
  <si>
    <t>Nakládání na dopravní prostředky pro vodorovnou dopravu suti</t>
  </si>
  <si>
    <t>133</t>
  </si>
  <si>
    <t>997221561</t>
  </si>
  <si>
    <t>Vodorovná doprava suti z kusových materiálů do 1 km</t>
  </si>
  <si>
    <t>1863456471</t>
  </si>
  <si>
    <t>Vodorovná doprava suti bez naložení, ale se složením a s hrubým urovnáním z kusových materiálů, na vzdálenost do 1 km</t>
  </si>
  <si>
    <t>zámková dlažba + obrubníky pro zpětné použití</t>
  </si>
  <si>
    <t>0,572+28,7</t>
  </si>
  <si>
    <t>134</t>
  </si>
  <si>
    <t>997221569</t>
  </si>
  <si>
    <t>Příplatek ZKD 1 km u vodorovné dopravy suti z kusových materiálů - na meziskládku a zpátky</t>
  </si>
  <si>
    <t>-1900749298</t>
  </si>
  <si>
    <t>29,272*9 'Přepočtené koeficientem množství</t>
  </si>
  <si>
    <t>135</t>
  </si>
  <si>
    <t>997221611,1</t>
  </si>
  <si>
    <t>773905639</t>
  </si>
  <si>
    <t>29,272*2</t>
  </si>
  <si>
    <t>136</t>
  </si>
  <si>
    <t>997221845</t>
  </si>
  <si>
    <t>Poplatek za uložení asfaltového odpadu bez obsahu dehtu na skládce (skládkovné)</t>
  </si>
  <si>
    <t>-2077321311</t>
  </si>
  <si>
    <t>Poplatek za uložení stavebního odpadu na skládce (skládkovné) asfaltového bez obsahu dehtu</t>
  </si>
  <si>
    <t>176,178+148,62+17,259</t>
  </si>
  <si>
    <t>137</t>
  </si>
  <si>
    <t>997221855</t>
  </si>
  <si>
    <t>Poplatek za uložení odpadu zeminy a kameniva na skládce (skládkovné)</t>
  </si>
  <si>
    <t>-352961198</t>
  </si>
  <si>
    <t>Poplatek za uložení stavebního odpadu na skládce (skládkovné) zeminy a kameniva</t>
  </si>
  <si>
    <t>0,638+48,952+352,356</t>
  </si>
  <si>
    <t>998</t>
  </si>
  <si>
    <t>Přesun hmot</t>
  </si>
  <si>
    <t>138</t>
  </si>
  <si>
    <t>998276101</t>
  </si>
  <si>
    <t>Přesun hmot pro trubní vedení z trub z plastických hmot otevřený výkop</t>
  </si>
  <si>
    <t>1886380513</t>
  </si>
  <si>
    <t>Přesun hmot pro trubní vedení hloubené z trub z plastických hmot nebo sklolaminátových pro vodovody nebo kanalizace v otevřeném výkopu dopravní vzdálenost do 15 m</t>
  </si>
  <si>
    <t>M - Práce a dodávky M</t>
  </si>
  <si>
    <t>Práce a dodávky M</t>
  </si>
  <si>
    <t>002 - SO 02 Kanalizační přípojky</t>
  </si>
  <si>
    <t>1037681697</t>
  </si>
  <si>
    <t>Poznámka k položce:
viz TZ př. č. D.1.2.1, výpis přípojek D.1.2.2 a v.č. D.1.2.3 až D.1.2.4</t>
  </si>
  <si>
    <t>obecní silnice uvažováno 50% z délek přípojek</t>
  </si>
  <si>
    <t>šířka rýhy 1m</t>
  </si>
  <si>
    <t>138*1*0,5</t>
  </si>
  <si>
    <t>2141894245</t>
  </si>
  <si>
    <t>193057375</t>
  </si>
  <si>
    <t>šířka rýhy 1m+0,5m na každou stranu</t>
  </si>
  <si>
    <t>138*2*0,5</t>
  </si>
  <si>
    <t>890904141</t>
  </si>
  <si>
    <t>45*12</t>
  </si>
  <si>
    <t>-2020051111</t>
  </si>
  <si>
    <t>893295696</t>
  </si>
  <si>
    <t>v pásu 3m, uvažováno 50% z délek přípojek</t>
  </si>
  <si>
    <t>138*3*0,15*0,5</t>
  </si>
  <si>
    <t>-69726853</t>
  </si>
  <si>
    <t>uvažováno 10% z celkového výkopu</t>
  </si>
  <si>
    <t>306,36*0,1</t>
  </si>
  <si>
    <t>132101202</t>
  </si>
  <si>
    <t>Hloubení rýh š do 2000 mm v hornině tř. 1 a 2 objemu do 1000 m3</t>
  </si>
  <si>
    <t>908525358</t>
  </si>
  <si>
    <t>Hloubení zapažených i nezapažených rýh šířky přes 600 do 2 000 mm s urovnáním dna do předepsaného profilu a spádu v horninách tř. 1 a 2 přes 100 do 1 000 m3</t>
  </si>
  <si>
    <t>Poznámka k položce:
viz TZ př. č. D.1.2.1, výpis přípojek D.1.2.2 a v.č. D.1.2.3 až D.1.2.4
hor. tř.II. 50%, III. 50%,</t>
  </si>
  <si>
    <t>prům. hloubka 2,5m</t>
  </si>
  <si>
    <t>v zeleni tl.150mm, 50% - odebráno v rámci připravných prací</t>
  </si>
  <si>
    <t>138*1*(2,5-0,15)*0,5</t>
  </si>
  <si>
    <t>v obecné komunikaci tl.410mm, 50% - odebráno v rámci přípravných prací</t>
  </si>
  <si>
    <t>138*1*(2,5-0,41)*0,5</t>
  </si>
  <si>
    <t>306,36*0,5</t>
  </si>
  <si>
    <t>132201202</t>
  </si>
  <si>
    <t>Hloubení rýh š do 2000 mm v hornině tř. 3 objemu do 1000 m3</t>
  </si>
  <si>
    <t>-437731411</t>
  </si>
  <si>
    <t>Hloubení zapažených i nezapažených rýh šířky přes 600 do 2 000 mm s urovnáním dna do předepsaného profilu a spádu v hornině tř. 3 přes 100 do 1 000 m3</t>
  </si>
  <si>
    <t>-1705753491</t>
  </si>
  <si>
    <t>153,18/2</t>
  </si>
  <si>
    <t>1228038911</t>
  </si>
  <si>
    <t>průměrná hloubka výkopu 2,5m</t>
  </si>
  <si>
    <t>138*2,5*2</t>
  </si>
  <si>
    <t>-13002687</t>
  </si>
  <si>
    <t>1992287506</t>
  </si>
  <si>
    <t>306,36*0,55</t>
  </si>
  <si>
    <t>-1503311774</t>
  </si>
  <si>
    <t>31,05</t>
  </si>
  <si>
    <t>-1209846548</t>
  </si>
  <si>
    <t>1521527278</t>
  </si>
  <si>
    <t>153,18+153,18</t>
  </si>
  <si>
    <t>-1868496795</t>
  </si>
  <si>
    <t>1248998421</t>
  </si>
  <si>
    <t>-304712021</t>
  </si>
  <si>
    <t>zásyp</t>
  </si>
  <si>
    <t>226,547</t>
  </si>
  <si>
    <t>-212,52/2</t>
  </si>
  <si>
    <t>1352395967</t>
  </si>
  <si>
    <t>1232262939</t>
  </si>
  <si>
    <t>zásyp výkopkem v zeleni</t>
  </si>
  <si>
    <t>-120,287</t>
  </si>
  <si>
    <t>186,073*1,8 'Přepočtené koeficientem množství</t>
  </si>
  <si>
    <t>-1801126833</t>
  </si>
  <si>
    <t>306,36</t>
  </si>
  <si>
    <t>lóže</t>
  </si>
  <si>
    <t>-13,8-3,768</t>
  </si>
  <si>
    <t>-62,245</t>
  </si>
  <si>
    <t>1592741201</t>
  </si>
  <si>
    <t>v obecné komunikaci tl.410mm, 50%</t>
  </si>
  <si>
    <t>138*1*(2,5-0,41-0,1-0,45)*0,5</t>
  </si>
  <si>
    <t>106,26*2 'Přepočtené koeficientem množství</t>
  </si>
  <si>
    <t>1851527432</t>
  </si>
  <si>
    <t>"DN 150" 135,1*1*0,45</t>
  </si>
  <si>
    <t>"DN200" 2,9*1*0,5</t>
  </si>
  <si>
    <t>-1090469249</t>
  </si>
  <si>
    <t>62,245*2 'Přepočtené koeficientem množství</t>
  </si>
  <si>
    <t>181301111</t>
  </si>
  <si>
    <t>Rozprostření ornice tl vrstvy do 100 mm pl přes 500 m2 v rovině nebo ve svahu do 1:5</t>
  </si>
  <si>
    <t>-697906837</t>
  </si>
  <si>
    <t>Rozprostření a urovnání ornice v rovině nebo ve svahu sklonu do 1:5 při souvislé ploše přes 500 m2, tl. vrstvy do 100 mm</t>
  </si>
  <si>
    <t>138*3*0,5</t>
  </si>
  <si>
    <t>-1963838640</t>
  </si>
  <si>
    <t>-823485932</t>
  </si>
  <si>
    <t>207*0,025 'Přepočtené koeficientem množství</t>
  </si>
  <si>
    <t>-1130742396</t>
  </si>
  <si>
    <t>207/10000</t>
  </si>
  <si>
    <t>2035292827</t>
  </si>
  <si>
    <t>0,021*250</t>
  </si>
  <si>
    <t>-1268500231</t>
  </si>
  <si>
    <t>-1834684773</t>
  </si>
  <si>
    <t>celková délka přípojek</t>
  </si>
  <si>
    <t>138*1</t>
  </si>
  <si>
    <t>458498841</t>
  </si>
  <si>
    <t>138*1*0,1</t>
  </si>
  <si>
    <t>-1508121636</t>
  </si>
  <si>
    <t>48 ks přípojek</t>
  </si>
  <si>
    <t>3,14*0,5*0,5*0,1*48</t>
  </si>
  <si>
    <t>-933532352</t>
  </si>
  <si>
    <t>-1899828754</t>
  </si>
  <si>
    <t>-157753438</t>
  </si>
  <si>
    <t>-275877016</t>
  </si>
  <si>
    <t>1665815642</t>
  </si>
  <si>
    <t>871310310</t>
  </si>
  <si>
    <t>Montáž kanalizačního potrubí hladkého plnostěnného SN 10 z polypropylenu DN 150</t>
  </si>
  <si>
    <t>558945126</t>
  </si>
  <si>
    <t>Montáž kanalizačního potrubí z plastů z polypropylenu PP hladkého plnostěnného SN 10 DN 150</t>
  </si>
  <si>
    <t>135,1</t>
  </si>
  <si>
    <t>286171020</t>
  </si>
  <si>
    <t>trubka kanalizační PP SN 10, dl. 1m, DN 150</t>
  </si>
  <si>
    <t>1921135026</t>
  </si>
  <si>
    <t>trubka kanalizační PP SN 10, dl. 1m, DN 160</t>
  </si>
  <si>
    <t>135,1*1,05 'Přepočtené koeficientem množství</t>
  </si>
  <si>
    <t>871350310</t>
  </si>
  <si>
    <t>Montáž kanalizačního potrubí hladkého plnostěnného SN 10 z polypropylenu DN 200</t>
  </si>
  <si>
    <t>694260792</t>
  </si>
  <si>
    <t>Montáž kanalizačního potrubí z plastů z polypropylenu PP hladkého plnostěnného SN 10 DN 200</t>
  </si>
  <si>
    <t>2,9</t>
  </si>
  <si>
    <t>286171030</t>
  </si>
  <si>
    <t>trubka kanalizační PP SN 10, dl. 1m, DN 200</t>
  </si>
  <si>
    <t>1337961135</t>
  </si>
  <si>
    <t>2,9*1,05 'Přepočtené koeficientem množství</t>
  </si>
  <si>
    <t>877310310</t>
  </si>
  <si>
    <t>Montáž kolen a zátek na potrubí z PP trub hladkých plnostěnných DN 150</t>
  </si>
  <si>
    <t>-1667361930</t>
  </si>
  <si>
    <t>Montáž tvarovek na kanalizačním plastovém potrubí z polypropylenu PP hladkého plnostěnného kolen DN 150</t>
  </si>
  <si>
    <t>napojení na odbočku 1ks</t>
  </si>
  <si>
    <t>(29+3)*1</t>
  </si>
  <si>
    <t>napojení na šachtu 2ks</t>
  </si>
  <si>
    <t>14*2</t>
  </si>
  <si>
    <t>zátka</t>
  </si>
  <si>
    <t>286171820</t>
  </si>
  <si>
    <t>koleno kanalizační PP 45 ° DN 150 SN10</t>
  </si>
  <si>
    <t>-1709160292</t>
  </si>
  <si>
    <t>koleno kanalizační PP SN 10 45 ° DN 150</t>
  </si>
  <si>
    <t>286,1R</t>
  </si>
  <si>
    <t>zátka hrdla PP DN150</t>
  </si>
  <si>
    <t>467561382</t>
  </si>
  <si>
    <t>koleno kanalizační PP SN 16 45 ° DN 150</t>
  </si>
  <si>
    <t>877350310</t>
  </si>
  <si>
    <t>Montáž kolen a zátek na potrubí z PP trub hladkých plnostěnných DN 200</t>
  </si>
  <si>
    <t>761650983</t>
  </si>
  <si>
    <t>Montáž tvarovek na kanalizačním plastovém potrubí z polypropylenu PP hladkého plnostěnného kolen DN 200</t>
  </si>
  <si>
    <t>na odbočku 1ks</t>
  </si>
  <si>
    <t>1*1</t>
  </si>
  <si>
    <t>do šachty 2ks</t>
  </si>
  <si>
    <t>2*1</t>
  </si>
  <si>
    <t xml:space="preserve">zátka </t>
  </si>
  <si>
    <t>286171830</t>
  </si>
  <si>
    <t>koleno kanalizační PP 45 ° DN 200 SN10</t>
  </si>
  <si>
    <t>-1978553389</t>
  </si>
  <si>
    <t>koleno kanalizační PP SN 10 45 ° DN 200</t>
  </si>
  <si>
    <t>286,2-R</t>
  </si>
  <si>
    <t>zátka hrdla PP DN200</t>
  </si>
  <si>
    <t>1359218825</t>
  </si>
  <si>
    <t>-1743317395</t>
  </si>
  <si>
    <t>892351111</t>
  </si>
  <si>
    <t>Tlaková zkouška vodou potrubí DN 150 nebo 200</t>
  </si>
  <si>
    <t>1304423804</t>
  </si>
  <si>
    <t>Tlakové zkoušky vodou na potrubí DN 150 nebo 200</t>
  </si>
  <si>
    <t>894812201</t>
  </si>
  <si>
    <t>Revizní a čistící šachta z PP šachtové dno DN 425/150 průtočné</t>
  </si>
  <si>
    <t>-358546623</t>
  </si>
  <si>
    <t>Revizní a čistící šachta z polypropylenu PP pro hladké trouby [např. systém KG] DN 425 šachtové dno (DN šachty / DN trubního vedení) DN 425/150 průtočné</t>
  </si>
  <si>
    <t>894812205</t>
  </si>
  <si>
    <t>Revizní a čistící šachta z PP šachtové dno DN 425/200 průtočné</t>
  </si>
  <si>
    <t>-549498441</t>
  </si>
  <si>
    <t>Revizní a čistící šachta z polypropylenu PP pro hladké trouby [např. systém KG] DN 425 šachtové dno (DN šachty / DN trubního vedení) DN 425/200 průtočné</t>
  </si>
  <si>
    <t>894812232</t>
  </si>
  <si>
    <t>Revizní a čistící šachta z PP DN 425 šachtová roura korugovaná bez hrdla světlé hloubky 2000 mm</t>
  </si>
  <si>
    <t>132204830</t>
  </si>
  <si>
    <t>Revizní a čistící šachta z polypropylenu PP pro hladké trouby [např. systém KG] DN 425 roura šachtová korugovaná bez hrdla, světlé hloubky 2000 mm</t>
  </si>
  <si>
    <t>894812242</t>
  </si>
  <si>
    <t>Revizní a čistící šachta z PP DN 425 šachtová roura teleskopická světlé hloubky 750 (375) mm</t>
  </si>
  <si>
    <t>-1153996136</t>
  </si>
  <si>
    <t>Revizní a čistící šachta z polypropylenu PP pro hladké trouby [např. systém KG] DN 425 roura šachtová korugovaná teleskopická (včetně těsnění) 750 mm</t>
  </si>
  <si>
    <t>894812249</t>
  </si>
  <si>
    <t>Příplatek k rourám revizní a čistící šachty z PP DN 425 za uříznutí šachtové roury</t>
  </si>
  <si>
    <t>-167754327</t>
  </si>
  <si>
    <t>Revizní a čistící šachta z polypropylenu PP pro hladké trouby [např. systém KG] DN 425 roura šachtová korugovaná Příplatek k cenám 2231 - 2242 za uříznutí šachtové roury</t>
  </si>
  <si>
    <t>894812261R</t>
  </si>
  <si>
    <t>Revizní a čistící šachta z PP DN 425 poklop litinový B125</t>
  </si>
  <si>
    <t>-1800646846</t>
  </si>
  <si>
    <t>uvažováno 50% v zeleni</t>
  </si>
  <si>
    <t>894812262</t>
  </si>
  <si>
    <t>Revizní a čistící šachta z PP DN 425 poklop litinový plný do teleskopické trubky pro zatížení  40 t D400</t>
  </si>
  <si>
    <t>-463720258</t>
  </si>
  <si>
    <t>Revizní a čistící šachta z polypropylenu PP pro hladké trouby [např. systém KG] DN 425 poklop litinový (pro zatížení) plný do teleskopické trubky (40 t)</t>
  </si>
  <si>
    <t>uvažováno 50% v komunikacích</t>
  </si>
  <si>
    <t>-1556920958</t>
  </si>
  <si>
    <t>Řezání stávajícího živičného krytu hl do 50 mm - obecní komunikace</t>
  </si>
  <si>
    <t>-1396397575</t>
  </si>
  <si>
    <t>uvažováno 50% z délek přípojek</t>
  </si>
  <si>
    <t>110268711</t>
  </si>
  <si>
    <t>Poznámka k položce:
viz TZ př. č. D.1.2.1
Kontrolní zkoušky zhutnění zásypů rýhy se budou se provádět po vzdálenostech min 100 m, a to vždy ve třech úrovních - v úrovni nivelety potrubí ve výkopu, v úrovni  0,30 m nad potrubím a  v úrovni zemní pláně.</t>
  </si>
  <si>
    <t>1668522584</t>
  </si>
  <si>
    <t>525063140</t>
  </si>
  <si>
    <t>59,754*9 'Přepočtené koeficientem množství</t>
  </si>
  <si>
    <t>-741960328</t>
  </si>
  <si>
    <t>-1888637346</t>
  </si>
  <si>
    <t>15,18+14,24</t>
  </si>
  <si>
    <t>-1951611849</t>
  </si>
  <si>
    <t>30,36</t>
  </si>
  <si>
    <t>109132580</t>
  </si>
  <si>
    <t>003 - SO 03 Čerpací stanice ČS1</t>
  </si>
  <si>
    <t xml:space="preserve">    3 - Svislé a kompletní konstrukce</t>
  </si>
  <si>
    <t>PSV - Práce a dodávky PSV</t>
  </si>
  <si>
    <t xml:space="preserve">    711 - Izolace proti vodě, vlhkosti a plynům</t>
  </si>
  <si>
    <t xml:space="preserve">    46-M - Zemní práce při extr.mont.pracích</t>
  </si>
  <si>
    <t>-1855438796</t>
  </si>
  <si>
    <t>Poznámka k položce:
viz TZ př. č. D.1.3.1.1  a v.č. D.1.3.1.2, C4 a C5</t>
  </si>
  <si>
    <t>-1045846489</t>
  </si>
  <si>
    <t>10*12</t>
  </si>
  <si>
    <t>-810286924</t>
  </si>
  <si>
    <t>203086323</t>
  </si>
  <si>
    <t>100*0,15</t>
  </si>
  <si>
    <t>122102201</t>
  </si>
  <si>
    <t>Odkopávky a prokopávky nezapažené pro silnice objemu do 100 m3 v hornině tř. 1 a 2</t>
  </si>
  <si>
    <t>-853156135</t>
  </si>
  <si>
    <t>Odkopávky a prokopávky nezapažené pro silnice s přemístěním výkopku v příčných profilech na vzdálenost do 15 m nebo s naložením na dopravní prostředek v horninách tř. 1 a 2 do 100 m3</t>
  </si>
  <si>
    <t>Poznámka k položce:
viz TZ př. č. D.1.3.1.1  a v.č. D.1.3.1.2, C4 a C5
hor. tř.II. 50%, III. 50%</t>
  </si>
  <si>
    <t>ornice tl.150mm již sejmuta</t>
  </si>
  <si>
    <t>"příjezdová komunikace" 50,5*(0,41-0,15)</t>
  </si>
  <si>
    <t>"dlažba" 30,2*(0,61-0,15)</t>
  </si>
  <si>
    <t>27,022*0,5</t>
  </si>
  <si>
    <t>122202201</t>
  </si>
  <si>
    <t>Odkopávky a prokopávky nezapažené pro silnice objemu do 100 m3 v hornině tř. 3</t>
  </si>
  <si>
    <t>-1604014136</t>
  </si>
  <si>
    <t>Odkopávky a prokopávky nezapažené pro silnice s přemístěním výkopku v příčných profilech na vzdálenost do 15 m nebo s naložením na dopravní prostředek v hornině tř. 3 do 100 m3</t>
  </si>
  <si>
    <t>Poznámka k položce:
viz TZ př. č. D.1.3.1.1  a v.č. D.1.3.1.2
hor. tř.II. 50%, III. 50%</t>
  </si>
  <si>
    <t>122202209</t>
  </si>
  <si>
    <t>Příplatek k odkopávkám a prokopávkám pro silnice v hornině tř. 3 za lepivost</t>
  </si>
  <si>
    <t>-1234864339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</si>
  <si>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</si>
  <si>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13,511/2</t>
  </si>
  <si>
    <t>-877650814</t>
  </si>
  <si>
    <t>Poznámka k položce:
viz TZ př. č. D.1.3.1.1  a v.č. D.1.3.1.2, C4 a C5
hor. tř.II. 50%, III. 50%,</t>
  </si>
  <si>
    <t>šimý výkop po úroveň AK, plocha s rozšířením dle autocad</t>
  </si>
  <si>
    <t>44,5*(2,75-0,15)*0,5</t>
  </si>
  <si>
    <t>mokrá jímky pod úroveň AK</t>
  </si>
  <si>
    <t>(5,66*5,66*1,75)*0,5</t>
  </si>
  <si>
    <t>-261588501</t>
  </si>
  <si>
    <t>viz hloubení jam hor. tř.II</t>
  </si>
  <si>
    <t>85,881</t>
  </si>
  <si>
    <t>-443171183</t>
  </si>
  <si>
    <t>85,881/2</t>
  </si>
  <si>
    <t>151301103</t>
  </si>
  <si>
    <t>Zřízení hnaného pažení a rozepření stěn rýh hl do 8 m</t>
  </si>
  <si>
    <t>1094709855</t>
  </si>
  <si>
    <t>Zřízení pažení a rozepření stěn rýh pro podzemní vedení pro všechny šířky rýhy hnané, hloubky do 8 m</t>
  </si>
  <si>
    <t>pod úrovní AK</t>
  </si>
  <si>
    <t>2*(5,66+5,66)*1,75</t>
  </si>
  <si>
    <t>151301113</t>
  </si>
  <si>
    <t>Odstranění hnaného pažení a rozepření stěn rýh hl do 8 m</t>
  </si>
  <si>
    <t>832064294</t>
  </si>
  <si>
    <t>Odstranění pažení a rozepření stěn rýh pro podzemní vedení s uložením materiálu na vzdálenost do 3 m od kraje výkopu hnané, hloubky přes 4 do 8 m</t>
  </si>
  <si>
    <t>Zřízení atypického pažení výkopu ocelovým ohlubňovým rámem plochy do 30 m2</t>
  </si>
  <si>
    <t>-313112193</t>
  </si>
  <si>
    <t>Zřízení atypického pažení výkopu svařovaným ocelovým ohlubňovým rámem plochy výkopu do 30 m2</t>
  </si>
  <si>
    <t>viz hnané pažení</t>
  </si>
  <si>
    <t>39,62</t>
  </si>
  <si>
    <t>Odstranění atypického pažení výkopu ocelovým ohlubňovým rámem  plochy do 30 m2</t>
  </si>
  <si>
    <t>-1668994733</t>
  </si>
  <si>
    <t>Odstranění atypického pažení výkopu svařovaným ocelovým ohlubňovým plochy výkopu do 30 m2</t>
  </si>
  <si>
    <t>161101103</t>
  </si>
  <si>
    <t>Svislé přemístění výkopku z horniny tř. 1 až 4 hl výkopu do 6 m</t>
  </si>
  <si>
    <t>-846960152</t>
  </si>
  <si>
    <t>Svislé přemístění výkopku bez naložení do dopravní nádoby avšak s vyprázdněním dopravní nádoby na hromadu nebo do dopravního prostředku z horniny tř. 1 až 4, při hloubce výkopu přes 4 do 6 m</t>
  </si>
  <si>
    <t>(85,881+85,881+13,511+13,511)*0,25</t>
  </si>
  <si>
    <t>-1155496433</t>
  </si>
  <si>
    <t xml:space="preserve">Vodorovné přemístění do 10000 m výkopku/sypaniny z horniny tř. 1 až 4 </t>
  </si>
  <si>
    <t>753355494</t>
  </si>
  <si>
    <t>odkopávky</t>
  </si>
  <si>
    <t>13,511+13,511</t>
  </si>
  <si>
    <t>85,881+85,881</t>
  </si>
  <si>
    <t>-136364400</t>
  </si>
  <si>
    <t>1145050534</t>
  </si>
  <si>
    <t>viz zásyp</t>
  </si>
  <si>
    <t>108,858</t>
  </si>
  <si>
    <t>800241952</t>
  </si>
  <si>
    <t>198,784</t>
  </si>
  <si>
    <t>-456035606</t>
  </si>
  <si>
    <t>-108,858</t>
  </si>
  <si>
    <t>89,926*1,8 'Přepočtené koeficientem množství</t>
  </si>
  <si>
    <t>1067861619</t>
  </si>
  <si>
    <t>podsyp</t>
  </si>
  <si>
    <t>-2,468</t>
  </si>
  <si>
    <t>podkladní</t>
  </si>
  <si>
    <t>-0,539-4,684</t>
  </si>
  <si>
    <t>OP ČS</t>
  </si>
  <si>
    <t>-3,14*1,93*1,93*3,95</t>
  </si>
  <si>
    <t>OP AK</t>
  </si>
  <si>
    <t>-2,2*1,7*2,41</t>
  </si>
  <si>
    <t>998076352</t>
  </si>
  <si>
    <t>2*(5,6+5,6)</t>
  </si>
  <si>
    <t>-704944024</t>
  </si>
  <si>
    <t>"ČS1" 4,8*4,8+2,65*2,6</t>
  </si>
  <si>
    <t>"dlažba" 32,2</t>
  </si>
  <si>
    <t>"asfalt komunikace" 50,5</t>
  </si>
  <si>
    <t>271532212</t>
  </si>
  <si>
    <t>Podsyp pod základové konstrukce se zhutněním z hrubého kameniva frakce 8-16 mm</t>
  </si>
  <si>
    <t>2025195509</t>
  </si>
  <si>
    <t>Podsyp pod základové konstrukce se zhutněním a urovnáním povrchu z kameniva hrubého, frakce 16 - 32 mm</t>
  </si>
  <si>
    <t>"ČS" 3,14*2,38*2,38*0,1</t>
  </si>
  <si>
    <t>"AK" 2,65*2,6*0,1</t>
  </si>
  <si>
    <t>273313611</t>
  </si>
  <si>
    <t>Základové desky z betonu tř. C 16/20 XC2 - podkladní</t>
  </si>
  <si>
    <t>-1408852634</t>
  </si>
  <si>
    <t>Základy z betonu prostého desky z betonu kamenem neprokládaného tř. C 16/20</t>
  </si>
  <si>
    <t>"AK" 2,45*2,2*0,1</t>
  </si>
  <si>
    <t>273313812</t>
  </si>
  <si>
    <t>Základové desky z betonu tř. C 30/37 XC2 - podkladní</t>
  </si>
  <si>
    <t>2098463207</t>
  </si>
  <si>
    <t>Základy z betonu prostého desky z betonu kamenem neprokládaného tř. C 25/30</t>
  </si>
  <si>
    <t>"ČS 1" 3,14*2,23*2,23*0,3</t>
  </si>
  <si>
    <t>273351121</t>
  </si>
  <si>
    <t>Zřízení bednění základových desek</t>
  </si>
  <si>
    <t>1680135040</t>
  </si>
  <si>
    <t>Bednění základů desek zřízení</t>
  </si>
  <si>
    <t>Poznámka k položce:
viz TZ př. č. D.1.3.1  a v.č. D.1.3.1.2 až D.1.3.1.6</t>
  </si>
  <si>
    <t>"AK" 2*(2,45+2,2)*0,1</t>
  </si>
  <si>
    <t>"ČS1" 2*3,14*2,23*0,3</t>
  </si>
  <si>
    <t>273351122</t>
  </si>
  <si>
    <t>Odstranění bednění základových desek</t>
  </si>
  <si>
    <t>63121064</t>
  </si>
  <si>
    <t>Bednění základů desek odstranění</t>
  </si>
  <si>
    <t>273362021</t>
  </si>
  <si>
    <t>Výztuž základových desek svařovanými sítěmi Kari</t>
  </si>
  <si>
    <t>-964629600</t>
  </si>
  <si>
    <t>Výztuž základů desek ze svařovaných sítí z drátů typu KARI</t>
  </si>
  <si>
    <t>12,5kg/m2</t>
  </si>
  <si>
    <t>"ČS1" 3,14*2,23*2,23*12,5*1,1/1000</t>
  </si>
  <si>
    <t>Svislé a kompletní konstrukce</t>
  </si>
  <si>
    <t>380311751</t>
  </si>
  <si>
    <t>Kompletní konstrukce ČOV, nádrží, vodojemů nebo kanálů z betonu prostého tř. C 20/25 tl 150 mm - komínky</t>
  </si>
  <si>
    <t>177211918</t>
  </si>
  <si>
    <t>Kompletní konstrukce čistíren odpadních vod, nádrží, vodojemů, kanálů z betonu prostého bez zvýšených nároků na prostředí tř. C 20/25, tl. přes 80 do 150 mm</t>
  </si>
  <si>
    <t>ČS1</t>
  </si>
  <si>
    <t>2*(1,1+0,6)*0,15*0,2*2</t>
  </si>
  <si>
    <t>2*(0,9+0,6)*0,15*0,2*2</t>
  </si>
  <si>
    <t>AK</t>
  </si>
  <si>
    <t>2*(1,2+0,7)*0,15*0,2</t>
  </si>
  <si>
    <t>380311865R</t>
  </si>
  <si>
    <t>Spádový beton ČOV, nádrží, vodojemů nebo kanálů z betonu prostého tvrzeného tř. C 30/37 tl do 300 mm</t>
  </si>
  <si>
    <t>-1594477702</t>
  </si>
  <si>
    <t>Kompletní konstrukce čistíren odpadních vod, nádrží, vodojemů, kanálů z betonu prostého bez zvýšených nároků na prostředí tř. C 30/37, tl. přes 150 do 300 mm</t>
  </si>
  <si>
    <t>ČS 1</t>
  </si>
  <si>
    <t>3,14*1,64*1,64*0,3</t>
  </si>
  <si>
    <t>1,8*1,2*0,06</t>
  </si>
  <si>
    <t>380321772</t>
  </si>
  <si>
    <t>Kompletní konstrukce ČOV, nádrží, vodojemů, žlabů nebo kanálů ze ŽB tř. C 35/45 tl 300 mm</t>
  </si>
  <si>
    <t>-867750420</t>
  </si>
  <si>
    <t>Kompletní konstrukce čistíren odpadních vod, nádrží, vodojemů, kanálů z betonu železového bez výztuže a bednění bez zvýšených nároků na prostředí tř. C 35/45, tl. přes 150 do 300 mm</t>
  </si>
  <si>
    <t>ČS 1 zastropení</t>
  </si>
  <si>
    <t>3,14*1,93*1,93*0,3</t>
  </si>
  <si>
    <t>"poklopy" -0,8*0,6*0,3*2-0,6*0,6*0,3*2</t>
  </si>
  <si>
    <t>2,3*1,7*2,77</t>
  </si>
  <si>
    <t>-1,8*1,2*2,27</t>
  </si>
  <si>
    <t>"poklop" -0,9*0,6*0,25</t>
  </si>
  <si>
    <t>380356231</t>
  </si>
  <si>
    <t>Bednění kompletních konstrukcí ČOV, nádrží nebo vodojemů neomítaných ploch rovinných zřízení</t>
  </si>
  <si>
    <t>-70042635</t>
  </si>
  <si>
    <t>Bednění kompletních konstrukcí čistíren odpadních vod, nádrží, vodojemů, kanálů konstrukcí neomítaných z betonu prostého nebo železového ploch rovinných zřízení</t>
  </si>
  <si>
    <t>ČS 1 zastropení - bednění tvořené plastovou jímkou</t>
  </si>
  <si>
    <t>komínky</t>
  </si>
  <si>
    <t>2*(1,1+0,9)*0,2*2</t>
  </si>
  <si>
    <t>2*(0,9+0,9)*0,2*2</t>
  </si>
  <si>
    <t>jímka ve spádové betonu</t>
  </si>
  <si>
    <t>2*(0,95+1,5)*0,2</t>
  </si>
  <si>
    <t>2*(2,3+1,7)*2,77</t>
  </si>
  <si>
    <t>2*(1,8+1,2)*2,27</t>
  </si>
  <si>
    <t>"poklop" -0,9*0,6</t>
  </si>
  <si>
    <t>2*(0,9+0,6)*0,25</t>
  </si>
  <si>
    <t>2*(1,2+1)*0,2</t>
  </si>
  <si>
    <t>2*(0,9+0,7)*0,2</t>
  </si>
  <si>
    <t>jímka ve spádovém betonu</t>
  </si>
  <si>
    <t>2*(0,4+0,4)*0,15</t>
  </si>
  <si>
    <t>380356232</t>
  </si>
  <si>
    <t>Bednění kompletních konstrukcí ČOV, nádrží nebo vodojemů neomítaných ploch rovinných odstranění</t>
  </si>
  <si>
    <t>-986557075</t>
  </si>
  <si>
    <t>Bednění kompletních konstrukcí čistíren odpadních vod, nádrží, vodojemů, kanálů konstrukcí neomítaných z betonu prostého nebo železového ploch rovinných odstranění</t>
  </si>
  <si>
    <t>380361011</t>
  </si>
  <si>
    <t>Výztuž kompletních konstrukcí ČOV, nádrží nebo vodojemů ze svařovaných sítí KARI</t>
  </si>
  <si>
    <t>1042776581</t>
  </si>
  <si>
    <t>Výztuž kompletních konstrukcí čistíren odpadních vod, nádrží, vodojemů, kanálů ze svařovaných sítí z drátů typu KARI</t>
  </si>
  <si>
    <t>3,14*1,93*1,93*12,5*1,1/1000*2</t>
  </si>
  <si>
    <t>"dno + strop"2,3*1,7*12,5*1,1/1000*2*2</t>
  </si>
  <si>
    <t>"stěny" 2*(2,3+1,7)*2,77*12,5*1,1/1000*2</t>
  </si>
  <si>
    <t>564231111</t>
  </si>
  <si>
    <t>Podklad nebo podsyp ze štěrkopísku ŠP tl 100 mm - zámková dlažba</t>
  </si>
  <si>
    <t>109777396</t>
  </si>
  <si>
    <t>Podklad nebo podsyp ze štěrkopísku ŠP s rozprostřením, vlhčením a zhutněním, po zhutnění tl. 100 mm</t>
  </si>
  <si>
    <t>dle TZ a situace C4 a 5</t>
  </si>
  <si>
    <t>30,2</t>
  </si>
  <si>
    <t>564831111</t>
  </si>
  <si>
    <t>Podklad ze štěrkodrtě ŠD tl 100 mm fr 16-32mm</t>
  </si>
  <si>
    <t>209653755</t>
  </si>
  <si>
    <t>Podklad ze štěrkodrti ŠD s rozprostřením a zhutněním, po zhutnění tl. 100 mm</t>
  </si>
  <si>
    <t>564831111,1</t>
  </si>
  <si>
    <t>Podklad ze štěrkodrtě ŠD tl 100 mm fe 4-8mm</t>
  </si>
  <si>
    <t>-1058945697</t>
  </si>
  <si>
    <t>564861111</t>
  </si>
  <si>
    <t>Podklad ze štěrkodrtě ŠD tl 200 mm fe 32-63mm</t>
  </si>
  <si>
    <t>-24154697</t>
  </si>
  <si>
    <t>Podklad ze štěrkodrti ŠD s rozprostřením a zhutněním, po zhutnění tl. 200 mm</t>
  </si>
  <si>
    <t>596212220</t>
  </si>
  <si>
    <t>Kladení zámkové dlažby pozemních komunikací tl 80 mm skupiny B pl do 50 m2</t>
  </si>
  <si>
    <t>-356176670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</si>
  <si>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do 50 m2</t>
  </si>
  <si>
    <t>592450900</t>
  </si>
  <si>
    <t>dlažba zámková 200x100x80 cm přírodní</t>
  </si>
  <si>
    <t>240383865</t>
  </si>
  <si>
    <t>30,2*1,05 'Přepočtené koeficientem množství</t>
  </si>
  <si>
    <t>-16300528</t>
  </si>
  <si>
    <t>50,5</t>
  </si>
  <si>
    <t>-1526977703</t>
  </si>
  <si>
    <t>-1928061608</t>
  </si>
  <si>
    <t>-740596538</t>
  </si>
  <si>
    <t xml:space="preserve">Asfaltový beton vrstva obrusná ACO 11 (ABS) tř. I tl 40 mm š do 3 m z nemodifikovaného asfaltu </t>
  </si>
  <si>
    <t>92615273</t>
  </si>
  <si>
    <t xml:space="preserve">Dodávka + montáž plastová nádrž dvouplášťová vnitřní DN 3,28m, vnější DN 3,86m, výšky 4,6m, tl. stěn a dna 290mm vč. vnitřní výztuže, vč. vystrojení (čelicový koš s vodícími tyčemi, nerez žebřík, poklopů nerez uzamykatelné, průchodky pro kanal. potrubí), </t>
  </si>
  <si>
    <t>1643747552</t>
  </si>
  <si>
    <t>Dodávka + montáž plastová nádrž dvouplášťová vnitřní DN 3,28m, vnější DN 3,86m, výšky 4,6m, tl. stěn a dna 290mm vč. vnitřní výztuže, vč. vystrojení (čelicový koš s vodícími tyčemi, nerez žebřík, poklopů nerez uzamykatelné 2ks a včetně odvětracího komínku 2ks, průchodky pro kanal. potrubí DN 300), vč. ukotvení k základové desce</t>
  </si>
  <si>
    <t>Dodávka + montáž vstupní poklop 900x700mm B 125, vč. rámu pro armaturní komoru, nerez, uzamykatelný</t>
  </si>
  <si>
    <t>-1823086750</t>
  </si>
  <si>
    <t>899501411</t>
  </si>
  <si>
    <t>Stupadla do šachet ocelová PE povlak vidlicová s vysekáním otvoru v betonu</t>
  </si>
  <si>
    <t>149488805</t>
  </si>
  <si>
    <t>Stupadla do šachet a drobných objektů ocelová s PE povlakem vidlicová s vysekáním otvoru v betonu</t>
  </si>
  <si>
    <t>"AK" 9</t>
  </si>
  <si>
    <t>899620171</t>
  </si>
  <si>
    <t>Výplň mezikruží plastové šachty z polypropylenu betonem prostým dobře zhutnitelným tř. C 35/45 XA1 otevřený výkop</t>
  </si>
  <si>
    <t>949681696</t>
  </si>
  <si>
    <t>"ČS 1" 3,14*1,93*1,93*4-3,14*1,64*1,64*3,71</t>
  </si>
  <si>
    <t>900,1-R</t>
  </si>
  <si>
    <t>Provedení prostupu odvrtávkou do DN 50 pro potřeby elektro, vč. chráničky a vodotěsného utěsnění prostupu, vč. dodávky materiálů</t>
  </si>
  <si>
    <t>-1670708627</t>
  </si>
  <si>
    <t>Provedení prostupu do DN 50 pro potřeby elektro, vč. chráničky a vodotěsného utěsnění prostupu, vč. dodávky materiálů</t>
  </si>
  <si>
    <t>900,2-R</t>
  </si>
  <si>
    <t>Provedení prostupu odvrtávkou do DN 100 pro technologické potrubí přes ŽB stěnu tl.250 (300) mm, vč. chráničky a vodotěsného utěsnění prostupu, vč. dodávky materiálů</t>
  </si>
  <si>
    <t>-2081488320</t>
  </si>
  <si>
    <t>v AK</t>
  </si>
  <si>
    <t>ČS</t>
  </si>
  <si>
    <t>-43582065</t>
  </si>
  <si>
    <t>2*(5,5+8)</t>
  </si>
  <si>
    <t>592174600</t>
  </si>
  <si>
    <t>obrubník betonový chodníkový ABO 2-15 100x15x25 cm</t>
  </si>
  <si>
    <t>-1708133258</t>
  </si>
  <si>
    <t>obrubník betonový chodníkový silniční vibrolisovaný 100x15x25 cm</t>
  </si>
  <si>
    <t>27*1,05 'Přepočtené koeficientem množství</t>
  </si>
  <si>
    <t>919726123</t>
  </si>
  <si>
    <t>Geotextilie pro ochranu, separaci a filtraci netkaná měrná hmotnost 400 g/m2</t>
  </si>
  <si>
    <t>1663670606</t>
  </si>
  <si>
    <t>Geotextilie netkaná pro ochranu, separaci nebo filtraci měrná hmotnost přes 300 do 500 g/m2</t>
  </si>
  <si>
    <t>dno jámy</t>
  </si>
  <si>
    <t>"ČS 1" 5,66*5,66</t>
  </si>
  <si>
    <t>"AK" 2,65*2,6</t>
  </si>
  <si>
    <t>933901111</t>
  </si>
  <si>
    <t>Provedení zkoušky vodotěsnosti nádrže do 1000 m3</t>
  </si>
  <si>
    <t>-90554818</t>
  </si>
  <si>
    <t>Zkoušky objektů a vymývání provedení zkoušky vodotěsnosti betonové nádrže jakéhokoliv druhu a tvaru, o obsahu do 1000 m3</t>
  </si>
  <si>
    <t>"ČS" 3,14*1,64*1,64*3,71</t>
  </si>
  <si>
    <t>"AK" 1,8*1,2*2,27</t>
  </si>
  <si>
    <t>082113210</t>
  </si>
  <si>
    <t>voda pitná pro ostatní odběratele</t>
  </si>
  <si>
    <t>2026525746</t>
  </si>
  <si>
    <t>998142251</t>
  </si>
  <si>
    <t>Přesun hmot pro nádrže, jímky, zásobníky a jámy betonové monolitické v do 25 m</t>
  </si>
  <si>
    <t>964246930</t>
  </si>
  <si>
    <t>Přesun hmot pro nádrže, jímky, zásobníky a jámy pozemní mimo zemědělství se svislou nosnou konstrukcí monolitickou betonovou tyčovou nebo plošnou vodorovná dopravní vzdálenost do 50 m výšky do 25 m</t>
  </si>
  <si>
    <t>PSV</t>
  </si>
  <si>
    <t>Práce a dodávky PSV</t>
  </si>
  <si>
    <t>711</t>
  </si>
  <si>
    <t>Izolace proti vodě, vlhkosti a plynům</t>
  </si>
  <si>
    <t>711132220R</t>
  </si>
  <si>
    <t>Izolace proti zemní vlhkosti polyetylenovou fólií LDPE tl.2mm se samolepící páskou</t>
  </si>
  <si>
    <t>-1453146399</t>
  </si>
  <si>
    <t>Izolace proti zemní vlhkosti a beztlakové podpovrchové vodě pásy na sucho tvarovaná folie HDPE vrstva ochranná, odvětrávací a drenážní, tl.2mm</t>
  </si>
  <si>
    <t>"Dno AK" 2,3*1,7</t>
  </si>
  <si>
    <t>"stěny AK" 2*(2,3+1,7)*2,77</t>
  </si>
  <si>
    <t>711161306</t>
  </si>
  <si>
    <t>Izolace proti zemní vlhkosti stěn foliemi nopovými pro běžné podmínky tl. 0,5 mm šířky 1,0 m, výška nopu 15mm</t>
  </si>
  <si>
    <t>-744839662</t>
  </si>
  <si>
    <t>Izolace proti zemní vlhkosti nopovými foliemi [FONDALINE] základů nebo stěn pro běžné podmínky tloušťky 0,5 mm, šířky 1,0 m</t>
  </si>
  <si>
    <t>"Stěny AK" 2*(2,3+1,7)*2,77</t>
  </si>
  <si>
    <t>998711201</t>
  </si>
  <si>
    <t>Přesun hmot procentní pro izolace proti vodě, vlhkosti a plynům v objektech v do 6 m</t>
  </si>
  <si>
    <t>%</t>
  </si>
  <si>
    <t>-1740967257</t>
  </si>
  <si>
    <t>Přesun hmot pro izolace proti vodě, vlhkosti a plynům stanovený procentní sazbou (%) z ceny vodorovná dopravní vzdálenost do 50 m v objektech výšky do 6 m</t>
  </si>
  <si>
    <t>46-M</t>
  </si>
  <si>
    <t>Zemní práce při extr.mont.pracích</t>
  </si>
  <si>
    <t>460520172</t>
  </si>
  <si>
    <t>Montáž trubek ochranných plastových ohebných do 50 mm uložených do rýhy</t>
  </si>
  <si>
    <t>404851718</t>
  </si>
  <si>
    <t>Montáž trubek ochranných uložených volně do rýhy plastových ohebných, vnitřního průměru přes 32 do 50 mm</t>
  </si>
  <si>
    <t>Poznámka k položce:
viz TZ př. č. D.1.3.1.1  a v.č. D.1.3.1.2</t>
  </si>
  <si>
    <t>2*3</t>
  </si>
  <si>
    <t>345,1-R</t>
  </si>
  <si>
    <t>trubka elektroinstalační ohebná Kopoflex, HDPE+LDPE KF 09050</t>
  </si>
  <si>
    <t>850642834</t>
  </si>
  <si>
    <t>trubka elektroinstalační ohebná dvouplášťová korugovaná D 41/50 mm, HDPE+LDPE</t>
  </si>
  <si>
    <t>Poznámka k položce:
EAN 8595057698178</t>
  </si>
  <si>
    <t>004 - SO 04 Výtlak z ČS1 - V1</t>
  </si>
  <si>
    <t>Poznámka k položce:
viz TZ př. č. D.1.4.1, v.č. D.1.4.2 až D.1.4.3</t>
  </si>
  <si>
    <t>115,4R</t>
  </si>
  <si>
    <t>Zřízení dočasných zemních hrázek v vykopaného materiálu výšky 800mm, cca5m3, utěsněna ocelovou tyčí D54mm, l=1,5 - 4ks, zaraženou do země a pažinami z dřevěných fošen 200/40mm, l=4,4m - 4ks, vč. následného odstranění</t>
  </si>
  <si>
    <t>-1217803588</t>
  </si>
  <si>
    <t>křížení vodních toků</t>
  </si>
  <si>
    <t>"V1" 2*1</t>
  </si>
  <si>
    <t>115,5R</t>
  </si>
  <si>
    <t>Dodávka + montáž potrubí ocelové DN 1000 pro dočasné převedení vody v potoce</t>
  </si>
  <si>
    <t>703970623</t>
  </si>
  <si>
    <t>"V1" 8</t>
  </si>
  <si>
    <t>115,6R</t>
  </si>
  <si>
    <t>Náklady na demontování potrubí DN 1000</t>
  </si>
  <si>
    <t>152976277</t>
  </si>
  <si>
    <t>"L1" 8</t>
  </si>
  <si>
    <t>21*12</t>
  </si>
  <si>
    <t>-1600295218</t>
  </si>
  <si>
    <t>"výtlak V1" 3*0,9</t>
  </si>
  <si>
    <t>"V1" 5*0,9</t>
  </si>
  <si>
    <t>"V1" 72*3*0,15</t>
  </si>
  <si>
    <t>dle délek jednotlivých křížení x 2m délky výkopu x 2m prům. hloubka výkopů</t>
  </si>
  <si>
    <t>"všechny stoky" (2,7+4,5)*2*2</t>
  </si>
  <si>
    <t>-498223682</t>
  </si>
  <si>
    <t>Poznámka k položce:
viz TZ př. č. D.1.4.1, v.č. D.1.4.2 až D.1.4.3
hor. tř.II. 50%, III. 50%,</t>
  </si>
  <si>
    <t>prům. hloubka 2m</t>
  </si>
  <si>
    <t>v zeleni tl.150mm, - odebráno v rámci připravných prací</t>
  </si>
  <si>
    <t>72*0,9*(2-0,15)*0,5</t>
  </si>
  <si>
    <t>-1762137210</t>
  </si>
  <si>
    <t>59,94</t>
  </si>
  <si>
    <t>59,94/2</t>
  </si>
  <si>
    <t>Zřízení příložného pažení a rozepření stěn rýh hl do 2 m</t>
  </si>
  <si>
    <t>-276293262</t>
  </si>
  <si>
    <t>"V1" 72*2*2</t>
  </si>
  <si>
    <t>Odstranění příložného pažení a rozepření stěn rýh hl do 2 m</t>
  </si>
  <si>
    <t>-1145649608</t>
  </si>
  <si>
    <t>161101101</t>
  </si>
  <si>
    <t>Svislé přemístění výkopku z horniny tř. 1 až 4 hl výkopu do 2,5 m</t>
  </si>
  <si>
    <t>-1055401617</t>
  </si>
  <si>
    <t>Svislé přemístění výkopku bez naložení do dopravní nádoby avšak s vyprázdněním dopravní nádoby na hromadu nebo do dopravního prostředku z horniny tř. 1 až 4, při hloubce výkopu přes 1 do 2,5 m</t>
  </si>
  <si>
    <t>(59,94+59,94)*0,55</t>
  </si>
  <si>
    <t>32,4</t>
  </si>
  <si>
    <t>59,94+59,94</t>
  </si>
  <si>
    <t xml:space="preserve">zásyp </t>
  </si>
  <si>
    <t>88,128</t>
  </si>
  <si>
    <t>119,88</t>
  </si>
  <si>
    <t>21,6</t>
  </si>
  <si>
    <t>výkop rýhy</t>
  </si>
  <si>
    <t>-88,128</t>
  </si>
  <si>
    <t>31,752*1,8 'Přepočtené koeficientem množství</t>
  </si>
  <si>
    <t>-6,48</t>
  </si>
  <si>
    <t>-25,272</t>
  </si>
  <si>
    <t>"V1" 72*0,9*0,39</t>
  </si>
  <si>
    <t>25,272*2 'Přepočtené koeficientem množství</t>
  </si>
  <si>
    <t>1181397557</t>
  </si>
  <si>
    <t>"V1" 72*3</t>
  </si>
  <si>
    <t>216*0,025 'Přepočtené koeficientem množství</t>
  </si>
  <si>
    <t>216/10000</t>
  </si>
  <si>
    <t>0,022*250</t>
  </si>
  <si>
    <t>72*0,9</t>
  </si>
  <si>
    <t>"V1" 72*0,9*0,1</t>
  </si>
  <si>
    <t>452313121</t>
  </si>
  <si>
    <t>Podkladní bloky z betonu prostého tř. C 8/10 otevřený výkop</t>
  </si>
  <si>
    <t>658239862</t>
  </si>
  <si>
    <t>Podkladní a zajišťovací konstrukce z betonu prostého v otevřeném výkopu bloky pro potrubí z betonu tř. C 8/10</t>
  </si>
  <si>
    <t>0,3*0,3*0,5*4</t>
  </si>
  <si>
    <t>452353101</t>
  </si>
  <si>
    <t>Bednění podkladních bloků otevřený výkop</t>
  </si>
  <si>
    <t>1356597711</t>
  </si>
  <si>
    <t>Bednění podkladních a zajišťovacích konstrukcí v otevřeném výkopu bloků pro potrubí</t>
  </si>
  <si>
    <t>4*0,3*0,5*4</t>
  </si>
  <si>
    <t>465513127</t>
  </si>
  <si>
    <t>Dlažba z lomového kamene do betonu tl.150mm s vyspárováním tl 200 mm</t>
  </si>
  <si>
    <t>-96625692</t>
  </si>
  <si>
    <t>Dlažba z lomového kamene lomařsky upraveného do betonu tl.150mm, s vyspárováním cementovou maltou, tl. kamene 200 mm</t>
  </si>
  <si>
    <t>křížení toku</t>
  </si>
  <si>
    <t>"V1" 5*1*2</t>
  </si>
  <si>
    <t>Napojení tlakového potrubí d90mm do čerpací stanice nebo prefa šachty pomocí navrtávky a vodotěsného utěsění prostupu, vč. dodávky materiálů</t>
  </si>
  <si>
    <t>1725473395</t>
  </si>
  <si>
    <t>"čerpací stanice ČS1" 1</t>
  </si>
  <si>
    <t>"Šachta Š1/9" 1</t>
  </si>
  <si>
    <t>-1842475166</t>
  </si>
  <si>
    <t>286159490</t>
  </si>
  <si>
    <t>-2116752535</t>
  </si>
  <si>
    <t>Poznámka k položce:
barva modrá</t>
  </si>
  <si>
    <t>72*1,05 'Přepočtené koeficientem množství</t>
  </si>
  <si>
    <t>-725752545</t>
  </si>
  <si>
    <t>892312121</t>
  </si>
  <si>
    <t>Tlaková zkouška vzduchem potrubí DN 150 těsnícím vakem ucpávkovým</t>
  </si>
  <si>
    <t>-911988463</t>
  </si>
  <si>
    <t>Tlakové zkoušky vzduchem těsnícími vaky ucpávkovými DN 150</t>
  </si>
  <si>
    <t>899713111R</t>
  </si>
  <si>
    <t>Orientační tabulky na sloupku betonovém nebo ocelovém, vč. sloupku</t>
  </si>
  <si>
    <t>-1739980886</t>
  </si>
  <si>
    <t>Orientační tabulky na vodovodních a kanalizačních řadech na sloupku ocelovém nebo betonovém</t>
  </si>
  <si>
    <t>Označení křížení kanalizace s vodotečí</t>
  </si>
  <si>
    <t>"V1" 1</t>
  </si>
  <si>
    <t>899721111</t>
  </si>
  <si>
    <t>Signalizační vodič DN do 150 mm na potrubí PVC</t>
  </si>
  <si>
    <t>-1882072492</t>
  </si>
  <si>
    <t>Signalizační vodič na potrubí PVC DN do 150 mm</t>
  </si>
  <si>
    <t>899722114</t>
  </si>
  <si>
    <t>Krytí potrubí z plastů výstražnou fólií z PVC 40 cm</t>
  </si>
  <si>
    <t>1482192643</t>
  </si>
  <si>
    <t>Krytí potrubí z plastů výstražnou fólií z PVC šířky 40 cm</t>
  </si>
  <si>
    <t>899911122R</t>
  </si>
  <si>
    <t>Kluzná objímka výšky 36 mm vnějšího průměru potrubí do 222 mm</t>
  </si>
  <si>
    <t>-965744594</t>
  </si>
  <si>
    <t>Kluzné objímky (pojízdná sedla) pro zasunutí potrubí do chráničky výšky 36 mm vnějšího průměru potrubí do 222 mm</t>
  </si>
  <si>
    <t>na délku 4m + 2ks zdvojení na kraji</t>
  </si>
  <si>
    <t>"V1" 5</t>
  </si>
  <si>
    <t>899913134</t>
  </si>
  <si>
    <t>Uzavírací manžeta chráničky potrubí d 90x220</t>
  </si>
  <si>
    <t>-12032820</t>
  </si>
  <si>
    <t>Koncové uzavírací manžety chrániček d potrubí x DN chráničky  90 x 220</t>
  </si>
  <si>
    <t>"V1" 2</t>
  </si>
  <si>
    <t>230200117</t>
  </si>
  <si>
    <t>Nasunutí potrubní sekce do ocelové chráničky DN 80</t>
  </si>
  <si>
    <t>1998794627</t>
  </si>
  <si>
    <t>Nasunutí potrubní sekce do ocelové chráničky jmenovitá světlost nasouvaného potrubí DN 80</t>
  </si>
  <si>
    <t>"V1" 4</t>
  </si>
  <si>
    <t>Vyplnění prostoru mezikruží cementopopílkovou suspenzí nebo hubeným betonem, vč. dodávky materiálu</t>
  </si>
  <si>
    <t>"V1" 3,14*0,1*0,1*4-3,14*0,045*0,045*4</t>
  </si>
  <si>
    <t>899914112</t>
  </si>
  <si>
    <t>Montáž ocelové chráničky D 219 x 6,3 mm</t>
  </si>
  <si>
    <t>-1505655880</t>
  </si>
  <si>
    <t>Montáž ocelové chráničky v otevřeném výkopu vnějšího průměru D 219 x 6,3 mm</t>
  </si>
  <si>
    <t>2,7</t>
  </si>
  <si>
    <t>140111060</t>
  </si>
  <si>
    <t>trubka ocelová bezešvá hladká jakost 11 353, 219 x 6,3 mm, opatřena asfaltovým nátěr</t>
  </si>
  <si>
    <t>2045432637</t>
  </si>
  <si>
    <t>trubka ocelová bezešvá hladká jakost 11 353, 219 x 6,3 mm</t>
  </si>
  <si>
    <t>009 - PS 01 Čerpací stanice ČS1</t>
  </si>
  <si>
    <t>0001 - DPS 01.1 Strojně-technologická část ČS</t>
  </si>
  <si>
    <t xml:space="preserve">    22-M - Montáže technologických zařízení</t>
  </si>
  <si>
    <t>OST - Ostatní</t>
  </si>
  <si>
    <t xml:space="preserve">    Ost,1 - Ostatní</t>
  </si>
  <si>
    <t>22-M</t>
  </si>
  <si>
    <t>Montáže technologických zařízení</t>
  </si>
  <si>
    <t>Pol. 01.1</t>
  </si>
  <si>
    <t xml:space="preserve">Dodávka + montáž ponorné kalové čerpadlo </t>
  </si>
  <si>
    <t>857941289</t>
  </si>
  <si>
    <t>Odstředivé ponorné kalové čerpadlo, médium – splašková odpadní voda, provozní bod ca Q = 7÷8 l/s, H = 10 m, průchodnost oběžným kolem min. 50 mm, Pmot = 2,5 kW, 400 V, 50 Hz, rozběh přímý;
mat. provedení: skříň, oběžné kolo – šedá nebo tvárná litina;
 včetně následujícího příslušenství:
- patkové kotevní koleno z šedé litiny, připojení přírubou PN 10; 
- spouštěcí zařízení čerpadla do hloubky ca 4000 mm, sestávající z nerezových vodicích trubek, držáku vodících trubek, řetězu z korozivzdorné oceli ø 6 mm se závěsnými oky a montážního materiálu
- tepelné ochrany vinutí motoru (bimetal)
- vlhkostní elektrosondy průsaku mechanickou ucpávkou včetně 10 m kabelu
- silnoproudého motorového kabelu, délka 10m
- vyhodnocovací relé pro elektrosondu průsaku mechanickou ucpávkou a tepelnou ochranu vinutí motoru</t>
  </si>
  <si>
    <t>Poznámka k položce:
viz výpis zařízení př.č. D.2.1.1.2</t>
  </si>
  <si>
    <t>Pol. 01.2</t>
  </si>
  <si>
    <t>Dodávka + montáž Česlicový koš</t>
  </si>
  <si>
    <t>-1620869443</t>
  </si>
  <si>
    <t>Česlicový koš pro instalaci do mokré jímky ČS na přítokové potrubí DN 300, půdorysný rozměr ca 500 x 500 mm, výška koše ca 1100 mm, provedení s pevným víkem (aby nedocházelo k vyplavení shrabků při zatopení koše); šířka průlin 30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1700 mm
- montážního materiálu.
Materiálové provedení: nerezová ocel DIN 1.4301</t>
  </si>
  <si>
    <t>Pol. 01.3</t>
  </si>
  <si>
    <t xml:space="preserve">Dodávka + montáž Přenosné zvedací zařízení otočné </t>
  </si>
  <si>
    <t>-1367252246</t>
  </si>
  <si>
    <t>Přenosné zvedací zařízení otočné, nosnost 150 kg (pro zvedání a spouštění čerpadel poz. 01.1 a česlicového koše poz. 01.2), ovládání ruční; včetně 2 ks držáků zvedacího zařízení pro montáž na vodorovný betonový strop jímky ČS;
mat. provedení – ocel s žárovým pozinkem</t>
  </si>
  <si>
    <t>Pol. 01.4</t>
  </si>
  <si>
    <t>Dodávka + montáž Zpětný ventil DN 100, PN 10</t>
  </si>
  <si>
    <t>-215617121</t>
  </si>
  <si>
    <t>Zpětný ventil s potápivou koulí DN 100, PN 10, 
v provedení pro montáž do vodorovného potrubí, mat. provedení:
- těleso a víko z tvárné litiny
- koule z hliníku povrstvená pryží
- spojovací šrouby z nerezi
- povrchová ochrana vně i uvnitř epoxidovým lakem</t>
  </si>
  <si>
    <t>Pol. 01.5</t>
  </si>
  <si>
    <t>Dodávka + montáž Nožové šoupátko DN 100, PN 10</t>
  </si>
  <si>
    <t>1209389694</t>
  </si>
  <si>
    <t>Nožové šoupátko DN 100, PN 10, ovládání ručním kolem, mat. provedení:
- těleso z šedé litiny
- uzavírací deska a vřeteno z nerezové oceli
- povrchová ochrana epoxidovým lakem</t>
  </si>
  <si>
    <t>Pol. 01.6</t>
  </si>
  <si>
    <t>Dodávka + montáž Nožové šoupátko DN 80, PN 10</t>
  </si>
  <si>
    <t>-737197439</t>
  </si>
  <si>
    <t>Nožové šoupátko DN 80, PN 10, ovládání ručním kolem, mat. provedení:
- těleso z šedé litiny
- uzavírací deska a vřeteno z nerezové oceli
- povrchová ochrana epoxidovým lakem</t>
  </si>
  <si>
    <t>Pol. 01.7</t>
  </si>
  <si>
    <t>Dodávka + montáž Montážní vložka DN 80, PN 10</t>
  </si>
  <si>
    <t>551467451</t>
  </si>
  <si>
    <t>Montážní vložka DN 80, PN 10, mat. provedení:
- těleso ze šedé litiny
- povrchová ochrana - povrstvení epoxidovým práškem
- šrouby z nerezové oceli</t>
  </si>
  <si>
    <t>Pol. 01.8</t>
  </si>
  <si>
    <t>Dodávka + montáž Magneticko-indukční průtokoměr DN 80, PN 10</t>
  </si>
  <si>
    <t>1275529817</t>
  </si>
  <si>
    <t>Magneticko-indukční průtokoměr DN 80, PN 10, v provedení s odděleným převodníkem pro montáž do rozváděče, včetně 10 m kabelu, napájení 230 V, 50 Hz, průtok měřící armaturou možný oběma směry; médium – splašková odpadní voda, rozsah teplot +5 až 30 °C; požadavek na zvýšené krytí snímače IP 68</t>
  </si>
  <si>
    <t>Pol. 01.10</t>
  </si>
  <si>
    <t>Dodávka + montáž Potrubí, armatury a pomocný konstrukční materiál</t>
  </si>
  <si>
    <t>898932410</t>
  </si>
  <si>
    <t xml:space="preserve">Nerezové rozvodné potrubí DN 80 až DN 100, včetně tvarovek, přírub, přírubových spojů, kotvení; mat. provedení – nerezová ocel DIN 1.4301
Výpis materiálů:
- 1,3 bm   trubka DN 80, ø84x2mm
- 8   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</si>
  <si>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OST</t>
  </si>
  <si>
    <t>Ostatní</t>
  </si>
  <si>
    <t>Ost,1</t>
  </si>
  <si>
    <t>Pol. 01.11</t>
  </si>
  <si>
    <t>Individuální zkoušky</t>
  </si>
  <si>
    <t>kpl</t>
  </si>
  <si>
    <t>512</t>
  </si>
  <si>
    <t>-1725820283</t>
  </si>
  <si>
    <t xml:space="preserve">Zkoušky jednotlivých strojních zařízení provozního souboru </t>
  </si>
  <si>
    <t>02 - Odkanalizování oblasti povodí Olešná, místní části Zelinkovice a Lysůvky, F-M - Neuznatelné náklady</t>
  </si>
  <si>
    <t>001 - SO 06 Kanalizační přípojky - neuznatelné náklady</t>
  </si>
  <si>
    <t>Poznámka k položce:
viz TZ př. č. D.1.6.1, výpis přípojek D.1.6.2 a v.č. D.1.6(2).3 až D.1.6(2).4</t>
  </si>
  <si>
    <t>6,9*1*0,5</t>
  </si>
  <si>
    <t>6,9*2*0,5</t>
  </si>
  <si>
    <t>2*12</t>
  </si>
  <si>
    <t>6,9*3*0,15*0,5</t>
  </si>
  <si>
    <t>15,32*0,1</t>
  </si>
  <si>
    <t>Poznámka k položce:
viz TZ př. č. D.1.6.1, výpis přípojek D.1.6.2 a v.č. D.1.6(2).3 až D.1.6(2).4
hor. tř.II. 50%, III. 50%,</t>
  </si>
  <si>
    <t>6,9*1*(2,5-0,15)*0,5</t>
  </si>
  <si>
    <t>6,9*1*(2,5-0,41)*0,5</t>
  </si>
  <si>
    <t>15,319*0,5</t>
  </si>
  <si>
    <t>6,9*2,5*2</t>
  </si>
  <si>
    <t>15,32*0,55</t>
  </si>
  <si>
    <t>1,553</t>
  </si>
  <si>
    <t>7,66+7,66</t>
  </si>
  <si>
    <t>11,368</t>
  </si>
  <si>
    <t>-10,626/2</t>
  </si>
  <si>
    <t>-6,055</t>
  </si>
  <si>
    <t>9,265*1,8 'Přepočtené koeficientem množství</t>
  </si>
  <si>
    <t>15,32</t>
  </si>
  <si>
    <t>-0,69-0,157</t>
  </si>
  <si>
    <t>-3,105</t>
  </si>
  <si>
    <t>6,9*1*(2,5-0,41-0,1-0,45)*0,5</t>
  </si>
  <si>
    <t>5,313*2 'Přepočtené koeficientem množství</t>
  </si>
  <si>
    <t>"DN 150" 6,9*1*0,45</t>
  </si>
  <si>
    <t>3,105*2 'Přepočtené koeficientem množství</t>
  </si>
  <si>
    <t>6,9*3*0,5</t>
  </si>
  <si>
    <t>10,35*0,025 'Přepočtené koeficientem množství</t>
  </si>
  <si>
    <t>10,35/10000</t>
  </si>
  <si>
    <t>0,001*250</t>
  </si>
  <si>
    <t>6,9</t>
  </si>
  <si>
    <t>6,9*1</t>
  </si>
  <si>
    <t>6,9*1*0,1</t>
  </si>
  <si>
    <t>2 ks přípojek</t>
  </si>
  <si>
    <t>3,14*0,5*0,5*0,1*2</t>
  </si>
  <si>
    <t>6,9*1,05 'Přepočtené koeficientem množství</t>
  </si>
  <si>
    <t>2,988*9 'Přepočtené koeficientem množství</t>
  </si>
  <si>
    <t>0,759+0,711</t>
  </si>
  <si>
    <t>1,518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</si>
  <si>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</si>
  <si>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</si>
  <si>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</si>
  <si>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</si>
  <si>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</si>
  <si>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</si>
  <si>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</si>
  <si>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</si>
  <si>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</si>
  <si>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</si>
  <si>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</si>
  <si>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</si>
  <si>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</si>
  <si>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</si>
  <si>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</si>
  <si>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</si>
  <si>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</si>
  <si>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</si>
  <si>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</si>
  <si>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</si>
  <si>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</si>
  <si>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</si>
  <si>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</si>
  <si>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</si>
  <si>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</si>
  <si>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</si>
  <si>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</si>
  <si>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</si>
  <si>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</si>
  <si>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</si>
  <si>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</si>
  <si>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</si>
  <si>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</si>
  <si>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</si>
  <si>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</si>
  <si>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</si>
  <si>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</si>
  <si>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</si>
  <si>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</si>
  <si>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</si>
  <si>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</si>
  <si>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</si>
  <si>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</si>
  <si>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</si>
  <si>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</si>
  <si>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</si>
  <si>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</si>
  <si>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</si>
  <si>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</si>
  <si>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</si>
  <si>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</si>
  <si>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</si>
  <si>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</si>
  <si>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</si>
  <si>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</si>
  <si>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</si>
  <si>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</si>
  <si>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</si>
  <si>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</si>
  <si>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</si>
  <si>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</si>
  <si>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</si>
  <si>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</si>
  <si>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</si>
  <si>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</si>
  <si>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</si>
  <si>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</si>
  <si>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</si>
  <si>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</si>
  <si>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</si>
  <si>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</si>
  <si>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</si>
  <si>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</si>
  <si>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</si>
  <si>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</si>
  <si>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</si>
  <si>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</si>
  <si>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</si>
  <si>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</si>
  <si>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</si>
  <si>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</si>
  <si>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</si>
  <si>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</si>
  <si>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</si>
  <si>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</si>
  <si>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</si>
  <si>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</si>
  <si>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</si>
  <si>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</si>
  <si>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</si>
  <si>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</si>
  <si>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</si>
  <si>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</si>
  <si>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</si>
  <si>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</si>
  <si>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</si>
  <si>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</si>
  <si>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</si>
  <si>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</si>
  <si>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</si>
  <si>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</si>
  <si>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</si>
  <si>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</si>
  <si>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</si>
  <si>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</si>
  <si>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</si>
  <si>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</si>
  <si>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</si>
  <si>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</si>
  <si>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</si>
  <si>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</si>
  <si>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</si>
  <si>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</si>
  <si>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</si>
  <si>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</si>
  <si>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</si>
  <si>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</si>
  <si>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</si>
  <si>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</si>
  <si>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</si>
  <si>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</si>
  <si>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</si>
  <si>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</si>
  <si>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</si>
  <si>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</si>
  <si>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</si>
  <si>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</si>
  <si>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</si>
  <si>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</si>
  <si>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</si>
  <si>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</si>
  <si>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</si>
  <si>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</si>
  <si>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</si>
  <si>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</si>
  <si>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</si>
  <si>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</si>
  <si>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</si>
  <si>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</si>
  <si>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</si>
  <si>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</si>
  <si>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</si>
  <si>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</si>
  <si>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</si>
  <si>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</si>
  <si>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</si>
  <si>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</si>
  <si>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</si>
  <si>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</si>
  <si>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</si>
  <si>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</si>
  <si>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</si>
  <si>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</si>
  <si>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</si>
  <si>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</si>
  <si>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</si>
  <si>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</si>
  <si>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</si>
  <si>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</si>
  <si>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</si>
  <si>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</si>
  <si>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</si>
  <si>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</si>
  <si>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</si>
  <si>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</si>
  <si>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</si>
  <si>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</si>
  <si>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</si>
  <si>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</si>
  <si>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</si>
  <si>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</si>
  <si>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</si>
  <si>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</si>
  <si>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</si>
  <si>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</si>
  <si>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</si>
  <si>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</si>
  <si>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</si>
  <si>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</si>
  <si>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</si>
  <si>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Dálkový přenos z šachty MŠ1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</si>
  <si>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</si>
  <si>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</si>
  <si>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</si>
  <si>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</si>
  <si>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</si>
  <si>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</si>
  <si>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</si>
  <si>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</si>
  <si>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</si>
  <si>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</si>
  <si>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</si>
  <si>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</si>
  <si>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1,50%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</si>
  <si>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</si>
  <si>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</si>
  <si>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</si>
  <si>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</si>
  <si>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8,40%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</si>
  <si>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</si>
  <si>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</si>
  <si>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</si>
  <si>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</si>
  <si>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Roční nárůst cen 0,00%</t>
  </si>
  <si>
    <t>Součty odstavců</t>
  </si>
  <si>
    <t>Materiál</t>
  </si>
  <si>
    <t>Montáž</t>
  </si>
  <si>
    <t>Specifikace dodávky</t>
  </si>
  <si>
    <t xml:space="preserve">  Měrná šachta MŠ1</t>
  </si>
  <si>
    <t>Dodávky</t>
  </si>
  <si>
    <t>Elektromontáže</t>
  </si>
  <si>
    <t xml:space="preserve">  Pravidelný servis, údržba a přenosy dat GSM na server</t>
  </si>
  <si>
    <t>Mj</t>
  </si>
  <si>
    <t>Počet</t>
  </si>
  <si>
    <t>Materiál celkem</t>
  </si>
  <si>
    <t>Montáž celkem</t>
  </si>
  <si>
    <t>Cena</t>
  </si>
  <si>
    <t>Měrná šachta MŠ1</t>
  </si>
  <si>
    <t>UZV senzor US1200, RS485</t>
  </si>
  <si>
    <t>Řídící jednotka M4016 G3 s modemem GSM, SIM karta, AGSM-9dB, AKU zdroj 12VDC/9Ah, úchytný systém nerez na stupačku</t>
  </si>
  <si>
    <t>Spotřební materiál instalační, kabeláže do 15m, konzola UZV nerez</t>
  </si>
  <si>
    <t>Montáž průtokoměru, sondy, seřízení průtokoměru</t>
  </si>
  <si>
    <t>Úřední ověření systému měření průtoku dle platné legislativy</t>
  </si>
  <si>
    <t>Cestovné cca 345km</t>
  </si>
  <si>
    <t>Měrná šachta MŠ1 - celkem</t>
  </si>
  <si>
    <t>Specifikace dodávky - celkem</t>
  </si>
  <si>
    <t>Dodávky - celkem</t>
  </si>
  <si>
    <t>Paušální položky</t>
  </si>
  <si>
    <t>Pravidelný servis, údržba a přenosy dat GSM na server</t>
  </si>
  <si>
    <t>Servis - kontrola průtokoměru 1x za rok, kalibrační list</t>
  </si>
  <si>
    <t>Úřední ověření systému měření průtoku dle platné legislativy 1x za dva roky</t>
  </si>
  <si>
    <t>Správa dat a přenos dat na server, dobíjení SIM karty 1x za rok - účtováno čtvrtletně/ na objekt</t>
  </si>
  <si>
    <t>Pravidelný servis, údržba a přenosy dat GSM na server - celkem</t>
  </si>
  <si>
    <t>Elektromontáže - celkem</t>
  </si>
  <si>
    <t>Rizika a pojištění 1,00% z mezisoučtu 2</t>
  </si>
  <si>
    <t xml:space="preserve">  Rozváděč RE1</t>
  </si>
  <si>
    <t xml:space="preserve">  Montážní materiál</t>
  </si>
  <si>
    <t xml:space="preserve">  Výkopové práce</t>
  </si>
  <si>
    <t xml:space="preserve">  Služby</t>
  </si>
  <si>
    <t>Rozváděč RE1</t>
  </si>
  <si>
    <t>Elektroměrový rozváděč 3f s jednosazbovým měřením do 40A v plastovém pilíři s hl. jističem 25A, 484x1785x242mm (ŠxVxH), IP 44/20C</t>
  </si>
  <si>
    <t>Rozváděč RE1 - celkem</t>
  </si>
  <si>
    <t>Montážní materiál</t>
  </si>
  <si>
    <t>CYKY-J 4x10 mm2 , pevně</t>
  </si>
  <si>
    <t>CYKY-J 5x6 mm2 , pevně</t>
  </si>
  <si>
    <t>TRUBKA TUHÁ PVC 1200N délka 2 m barva tmavě šedá</t>
  </si>
  <si>
    <t>KORUGOVANÁ CHRÁNIČKA DVOUPLÁŠŤOVÁ OHEBNÁ prům. 50mm</t>
  </si>
  <si>
    <t>Zemnící pásek FeZn 30x4mm</t>
  </si>
  <si>
    <t>Výstražná folie 250/33 blesk</t>
  </si>
  <si>
    <t>Zkušební svorka</t>
  </si>
  <si>
    <t>Ukončení vodičů  do 4 mm2</t>
  </si>
  <si>
    <t>Ukončení vodičů 16 mm2</t>
  </si>
  <si>
    <t>Montážní materiá - celkem</t>
  </si>
  <si>
    <t>Výkopové práce</t>
  </si>
  <si>
    <t>Hloubení kabelové rýhy h=800mm, š=300mm</t>
  </si>
  <si>
    <t>Pískové lože h=200mm, š=300mm</t>
  </si>
  <si>
    <t>bm</t>
  </si>
  <si>
    <t>Zpětný zához kabelové rýhy + zhutnění h=600mm, š=300mm</t>
  </si>
  <si>
    <t>Úprava povrchu</t>
  </si>
  <si>
    <t>Výkopové práce - celkem</t>
  </si>
  <si>
    <t>Služby</t>
  </si>
  <si>
    <t>Revize</t>
  </si>
  <si>
    <t>Inženýrská činnost</t>
  </si>
  <si>
    <t>Služby - celkem</t>
  </si>
  <si>
    <t>Podružný materiál</t>
  </si>
  <si>
    <t>DPS 01.2.1 Elektro-technologická část a dálkový přenos</t>
  </si>
  <si>
    <t xml:space="preserve">  Rozváděč RMS-DR1 - silnoproudá část</t>
  </si>
  <si>
    <t xml:space="preserve">  Rozváděč RMS-DR1 - telemetrická část</t>
  </si>
  <si>
    <t xml:space="preserve">  Měření a regulace</t>
  </si>
  <si>
    <t>Rozváděč RMS-DR1 - silnoproudá část</t>
  </si>
  <si>
    <t>Celoplastový rozváděč dvoukřídlý, uzamykatelný 1115x850x320 + pilíř 1115x950x310 + mont. deska včetně výzbroje pro technologii viz. specifikace</t>
  </si>
  <si>
    <t>Rozváděč RMS-DR1 - silnoproudá část - celkem</t>
  </si>
  <si>
    <t>Rozváděč RMS-DR1 - telemetrická část</t>
  </si>
  <si>
    <t>Výzbroj pro SŘTP a přenos na dispečink viz. specifikace</t>
  </si>
  <si>
    <t>Rozváděč RMS-DR1 - telemetrická část - celkem</t>
  </si>
  <si>
    <t>CYKY-J 4x1.5 mm2 , pevně</t>
  </si>
  <si>
    <t>JYTY-O 2x1 mm , pevně</t>
  </si>
  <si>
    <t>JYTY-O 4x1 mm , pevně</t>
  </si>
  <si>
    <t>CY 16 , pevně</t>
  </si>
  <si>
    <t>4032 TRUBKA TUHÁ PVC 750N délka 2 m barva tmavě šedá</t>
  </si>
  <si>
    <t>EPS 2 EKVIPOTENCIÁLNÍ SVORKOVNICE</t>
  </si>
  <si>
    <t>D 9025 1,5-2,5 mm2, Cu, 5 pól. svorkovnice</t>
  </si>
  <si>
    <t>Krabice s průchodkami IP44 hranatá 80x80x40</t>
  </si>
  <si>
    <t>ZSA16 zemnicí svorka na potrubí</t>
  </si>
  <si>
    <t>ZS4 zemnicí svorka</t>
  </si>
  <si>
    <t>ZSA10 zemnicí svorka</t>
  </si>
  <si>
    <t>Cu pás.ZS16 Pásek uzemňovací Cu, 10m</t>
  </si>
  <si>
    <t>Měření a regulace</t>
  </si>
  <si>
    <t>Digitální ukazatel DMP 01-1000 jednovstupý</t>
  </si>
  <si>
    <t>Ultrazvuková sonda 0,25-4m, 4-20mA, IP 68, 2-vodič 12-36 VDC</t>
  </si>
  <si>
    <t>A-typ držák sondy, plast</t>
  </si>
  <si>
    <t>Plovákový spínač hladiny, spín. zátěž kontaktu: 250 V AC, 3A, dvojité pouzdro, hermeticky uzavřené, bezrtuťový mikrospínač, IP 68 včetně závaží a řetězu</t>
  </si>
  <si>
    <t>Indukční průtokoměr s oddělenou elektronikou je dodávkou strojní části - naceněno pouze připojení do SŘTP</t>
  </si>
  <si>
    <t>sada</t>
  </si>
  <si>
    <t xml:space="preserve"> Mag. kontakt - dveře</t>
  </si>
  <si>
    <t>PROMI-E Kódová klávesnice</t>
  </si>
  <si>
    <t>Měření a regulace - celkem</t>
  </si>
  <si>
    <t>Instalace, oživení a komplexní zkoušky</t>
  </si>
  <si>
    <t>Software telemetrické stanice</t>
  </si>
  <si>
    <t>Konfigurace komunikačního centra</t>
  </si>
  <si>
    <t>Konfigurace objektu na serveru provozovatele</t>
  </si>
  <si>
    <t>Měření slyšitelnosti</t>
  </si>
  <si>
    <t>Autorský dozor</t>
  </si>
  <si>
    <t>Soupis stavebních prací, dodávek a služeb s výkazem výměr</t>
  </si>
  <si>
    <t>Část:</t>
  </si>
  <si>
    <t>JKSO:</t>
  </si>
  <si>
    <t>Objednatel:</t>
  </si>
  <si>
    <t>Zhotovitel:</t>
  </si>
  <si>
    <t>11/2017</t>
  </si>
  <si>
    <t>P.Č.</t>
  </si>
  <si>
    <t>List</t>
  </si>
  <si>
    <t>Položka</t>
  </si>
  <si>
    <t xml:space="preserve">Popis                                                                                                                                    </t>
  </si>
  <si>
    <t>Množství celkem</t>
  </si>
  <si>
    <t>Cena jednotková</t>
  </si>
  <si>
    <t>Práce a dodávky   Ostatní a vedlejší náklady</t>
  </si>
  <si>
    <t>1.1.</t>
  </si>
  <si>
    <t>Zařízení staveniště</t>
  </si>
  <si>
    <t>1.1.1.</t>
  </si>
  <si>
    <t>Zřízení, údržba a odstranění prostor dodavatele</t>
  </si>
  <si>
    <t xml:space="preserve">ZS zhotovitele - provozní objekty ZS: </t>
  </si>
  <si>
    <t xml:space="preserve">Šatny, sociální objekty (mobilní WC...), kancelář pro stavbyvedoucího a mistra, kryté plechové uzamyk. sklady, volné sklady - potrubí, prefa díly, sypké materiály, apod. Oplocení, osvětlení, napojení na média, uvedení plochy do původního stavu apod., vč. Poplatky majiteli veřejných pozemků za dočasný pronájem ploch pro zařízení staveniště                                                                                                                                         </t>
  </si>
  <si>
    <t>1.1.2.</t>
  </si>
  <si>
    <t>Náklady na zdokumentování stavebně technického stavu stávajících objektů podél staveniště</t>
  </si>
  <si>
    <t>Náklady na zdokumentování stavebně technického stavu objektů, plotů, chodníků a komunikací podél kanalizačních tras, čerpacích stanic ve vzdálenosti méně  než  5  m stavebního protoru</t>
  </si>
  <si>
    <t>Zdokumentování stávajících studní v obci v blízkosti tras kanalizace včetně rozboru vody (před zahájením stavby)</t>
  </si>
  <si>
    <t>1.1.3.</t>
  </si>
  <si>
    <t>Geodetické vytýčení stavby</t>
  </si>
  <si>
    <t>,</t>
  </si>
  <si>
    <t>Náklady na vytýčení všech inženýrských sítí na staveništi u jednotlivých správců a majitelů,  před zahájením stavebních prací  a náklady na vytýčení nových stavebních objektů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</si>
  <si>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</si>
  <si>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Zhotovitel  zajistí aktualizaci vyjádření majitelů všech stávajících inženýrských sítí a následně zajistí vytyčení všech stávajících inženýrských sítí na staveništi  u jednotlivých správců a majitelů</t>
  </si>
  <si>
    <t>Náklady na geodetické zaměření a na vytýčení celé stavby před zahájením stavebních prací</t>
  </si>
  <si>
    <t>Zhotovitel  zajistí geodetické zaměření oprávněným geodetem navrhované stavby před zahájením výstavby</t>
  </si>
  <si>
    <t>1.1.4.</t>
  </si>
  <si>
    <t>Zabezpečení podm.dle Plánu bezpečnosti práce</t>
  </si>
  <si>
    <t>Provizorní ohrazení výkopu</t>
  </si>
  <si>
    <t>Zřízení, instalace a ukotvení  provizorních ohrazení výkopu  včetně následné likvidace</t>
  </si>
  <si>
    <t>Bezpečnost práce - (např. ochranné pomůcky)</t>
  </si>
  <si>
    <t>Zajištění bezpečnosti práce na staveništi včetně provádění průběžných kontrol v rámci systému BOZ</t>
  </si>
  <si>
    <t>1.1.5.</t>
  </si>
  <si>
    <t>Monitoring podzemních vod</t>
  </si>
  <si>
    <t>Sledování množství a kvality čerpané podzemní vody, která je následně vypouštěná do recipientu po dobu realizace zemních prací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</si>
  <si>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čerpané množsvtí těchto vod - výkaz 1x týdně.</t>
  </si>
  <si>
    <t>1.1.6.</t>
  </si>
  <si>
    <t xml:space="preserve">Zajištění čištění komunikací </t>
  </si>
  <si>
    <t>Čistění komunikací</t>
  </si>
  <si>
    <t>Zajištění čištění komunikací po celou dobu realizace stavby</t>
  </si>
  <si>
    <t>1.1.7.</t>
  </si>
  <si>
    <t>Zjištění obslužnosti komunikací a dočasné dopravní značení</t>
  </si>
  <si>
    <t>Zpracování dokmentace dočasného dopravního značení a  na zajištění bezpečnosti silničního provozu včetně projednání</t>
  </si>
  <si>
    <t>Náklady na zajištění bezpečnosti silničního provozu</t>
  </si>
  <si>
    <t xml:space="preserve">Náklady na zpracování dokumentace dočasného dopravního značení včetně projednání a odsouhlasení </t>
  </si>
  <si>
    <t>Dočasné dopravní značení vč. dopravních značek, jejich osazení a následného odstranění, převzetí komunikace jejich správci</t>
  </si>
  <si>
    <t>Zřízení a instalace dočasného dopravního značení včetně případné aktualizace  projektu (dočasného dopravního značení). Součástí prací je zajištění provozu zařízení pro dočasné značení po dobu stavby a následná likvidace dočasného dopravního značení.</t>
  </si>
  <si>
    <t>Zřízení a instalace dočasného dopravního značení, projednání a schválení komisí (dočasného dopravního značení). Součástí prací je zajištění provozu zařízení pro dočasné značení po dobu stavby a následná likvidace dočasného dopravního značení.</t>
  </si>
  <si>
    <t>1.1.8.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</si>
  <si>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</si>
  <si>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</si>
  <si>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</si>
  <si>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Zhotovitel  zajistí projednání a souhlasy se vstupy na pozemky s  majiteli dotčených pozemků (nad rámec schválené PD) a zajistí potřebná povolení pro realizaci stavby.  Součástí prací je i zajištění podpisu  protokolu o zpětném převzetí pozemku vlastníky příslušných pozemků.</t>
  </si>
  <si>
    <t>1.1.9.</t>
  </si>
  <si>
    <t>Nájem komunikace po dobu realizace stavby</t>
  </si>
  <si>
    <t>Náklady za pronájem ploch po dobu realizace stavby</t>
  </si>
  <si>
    <t>Pronájem ploch veřejných komunikací pro potřeby výstavby po celou dobu realizace stavby. Náklady budou v souladu s ceníkem SMSK  a Města Ostravy</t>
  </si>
  <si>
    <t>Pronájem ploch veřejných komunikací pro potřeby výstavby po celou dobu realizace stavby(nad rámec schválené PD). Náklady budou v souladu s ceníkem SSMSK a obce Chlebovice</t>
  </si>
  <si>
    <t>1.1.10.</t>
  </si>
  <si>
    <t>Zajištění hydrogeologa</t>
  </si>
  <si>
    <t>Náklady na zajištění hydrogeologa stavby</t>
  </si>
  <si>
    <t>Zhotovitel zajistí odpovědného hydrogeologa po dobu realizace stavby. Hydrogeolog navrhuje a vyhodnocuje průběh snižování hladiny podzemní vody, rovněž zpracovává návrhy, v případě potřeby, na konkrétní operativní opatření. Účast na staveništi činí min.1 hod týdně po celou dobu realizace stavby</t>
  </si>
  <si>
    <t>1.2.</t>
  </si>
  <si>
    <t>Související činnosti</t>
  </si>
  <si>
    <t>1.2.1.</t>
  </si>
  <si>
    <t>Dokumentace ke stavbě</t>
  </si>
  <si>
    <t>Náklady na zpracování realizační dokumentace (RDS) staby</t>
  </si>
  <si>
    <t>Náklady na zpracování, projednání a schválení povodňového plánu stavby. Povodňový plán bude vypracován 5x v tištěné verzi a 2x v digitální verzi na CD</t>
  </si>
  <si>
    <t>Náklady na zpracování realizační dokumentace (RDS) staby dle potřeby dodavatele, vč. dílenské dokumentace, výkresy výztuže atd..  RDS bude předána 4 x v tištěné podobě a elektronicky na nosiči dat CD nebo DVD, kde bude RDS zapsána ve formátu *.pdf a zároveň i v obecně rozšířeném přepisovatelném formátu</t>
  </si>
  <si>
    <t>1.2.2.</t>
  </si>
  <si>
    <t>Geodetické zaměření skutečného stavu</t>
  </si>
  <si>
    <t>Geodetické zaměření skutečného provedení  stavby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</si>
  <si>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2x v digitální verzi na CD.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</si>
  <si>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5x v tištěné verzi a 2x v digitální verzi na CD nejpozději při dokončení stavby</t>
  </si>
  <si>
    <t>Zákres skutečného provedení stavby do aktuální katastrální mapy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</si>
  <si>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odpovědným geodetem.</t>
  </si>
  <si>
    <t>Vypracování zákresu skutečného provedení kompletní stavby do katastrální mapy. Zákres skutečného provedení stavby do katastrální mapy bude vypracován 5x v tištěné verzi a 2x v digitální verzi na CD. nejpozději při dokončení stavby. Zákres skutečného provedení stavby bude ověřen odpovědným geodetem.</t>
  </si>
  <si>
    <t>Zajištění geomterického plánu</t>
  </si>
  <si>
    <t>Náklady na vypracování geometrického plánu stavby, předán v listinné podobě v počtu vyhotovení potřebném k tomu, aby do katastru nemovitostí mohly být zapsány veškeré nové skutečnosti na plánu uvedené plus 5 plány. Geometrický plán bude zároveň předán 1 x elektronicky na nosiči dat CD. Předávaný geometrický plán bude v souladu s příslušnými předpisy potvrzen katastrálním úřadem</t>
  </si>
  <si>
    <t>1.2.3.</t>
  </si>
  <si>
    <t>Dokumentace skutečného provedení stavby</t>
  </si>
  <si>
    <t>Dokumentace změn stavby  - Dokumentace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</si>
  <si>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</si>
  <si>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Dokumentace skutečného provedení, event. zákres skutečného provedení do ověřené dokumentace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</si>
  <si>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</t>
  </si>
  <si>
    <t xml:space="preserve">Vypracování dokumentace skutečného provedení  jednotlivých objektů včetně zakreslení skutečného provedení stavby do originálu ověřené dokumentace.  Dokumentace skutečného provedení bude vypracována 6x v tištěné verzi a 2x v digitální verzi na CD. </t>
  </si>
  <si>
    <t>1.2.4.</t>
  </si>
  <si>
    <t xml:space="preserve">Náklady na komplexní vyzkoušení </t>
  </si>
  <si>
    <t>Vypracování projektu komplexního vyzkoušení  včetně jeho odsouhlasení</t>
  </si>
  <si>
    <t>Náklady na vypracování projektu komplexního vyzkoušení  včetně jeho odsouhlasení</t>
  </si>
  <si>
    <t>Zajištění a provedení komplexního vyzkoušení  včetně  zajištění obsluhy zařízení, zajištění energií, zajištění media apod.</t>
  </si>
  <si>
    <t>Náklady související se zajištěním a s provedením komplexního vyzkoušení  včetně  zajištění obsluhy zařízení, zajištění energií, zajištění media apod.</t>
  </si>
  <si>
    <t>1.2.5.</t>
  </si>
  <si>
    <t>Provozní řády</t>
  </si>
  <si>
    <t>Vypracování provozního řádu kanalizace  včetně jeho odsouhlasení</t>
  </si>
  <si>
    <t>1.2.6.</t>
  </si>
  <si>
    <t>Kompletační činnost zhotovitele stavby a příprava k odevzdání stavby zadavateli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</si>
  <si>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</si>
  <si>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1.2.7.</t>
  </si>
  <si>
    <t>Povodňový plán stavby</t>
  </si>
  <si>
    <t>Náklady na zpracování, projednání  a schválení povodňového plánu stavby</t>
  </si>
  <si>
    <t>1.2.8.</t>
  </si>
  <si>
    <t>Havarijní  plán stavby</t>
  </si>
  <si>
    <t>Náklady na  zpracování, projednání a schválení havarijního plánu stavby</t>
  </si>
  <si>
    <t>Náklady na  zpracování, projednání a schválení havarijního plánu stavby. Havarijní plán bude vypracován 5x v tištěné verzi a 2x v digitální verzi na CD</t>
  </si>
  <si>
    <t>Pasporting a monitoring objektů</t>
  </si>
  <si>
    <t>1.3.1.</t>
  </si>
  <si>
    <t>Pasportizace objektu před zahájením prací</t>
  </si>
  <si>
    <t>Pasportizace objektů</t>
  </si>
  <si>
    <t>Před zahájením stavby bude vypracována komplexní pasportizace veškerých, přilehlých objektů a komunikace. Účelem pasportizace je zhodnocení objektů v nulovém stavu, před zahájením stavebních prací, pro následné určení míry vlivu stavby na objekty.
Obecně bude pasportizace objektů obsahovat fyzickou prohlídku a fotodokumentaci objektů, základní popis zjištěných závad a jejich fotodokumentaci, stanovení max. přípustné deformace objektu vlivem stavby a stanovení varovných stavů.</t>
  </si>
  <si>
    <t>Doprovodné objekty - Propagace</t>
  </si>
  <si>
    <t>Informační tabule</t>
  </si>
  <si>
    <t>Velkoplošný informační panel - dočasný billboard</t>
  </si>
  <si>
    <t xml:space="preserve">Velikost billboardu je 5 100 x 2 400 mm.
Billboard je celobarevný. Volba materiálu a výsledného provedení
záleží na možnostech uchycení dočasného billboardu v místě realizace
(lze uplatnit např. kovovou konstrukci s polepem, plachtu na lešení
apod.).
Dočasný billboard obsahuje následující informace:
• název projektu,
• hlavní cíl projektu,
• banner OPŽP,
• logo řídicího orgánu (MŽP),
• odkazy na řídicí orgán (MŽP), zprostředkující subjekt (SFŽP ČR
nebo AOPK ČR) a odkaz na příjemce dotace. </t>
  </si>
  <si>
    <t>Pamětní tabule trvalá</t>
  </si>
  <si>
    <t>Stálá pamětní deska má rozměry 300 x 400 mm.
Deska může být celobarevná nebo jednobarevná.
Doporučený materiál pro výrobu jednobarevné desky: leštěný
kámen, sklo, bronz.
Doporučený materiál pro barevnou variantu: plast, samolepa pro
venkovní použití apod.
Stálá pamětní deska obsahuje následující informace:
• název projektu,
• hlavní cíl projektu,
• banner OPŽP,
• logo řídicího orgánu (MŽP),
• odkazy na řídicí orgán (MŽP), zprostředkující subjekt (SFŽP ČR
nebo AOPK ČR) a odkaz na příjemce dotace.</t>
  </si>
  <si>
    <t>Celkem</t>
  </si>
  <si>
    <t>Napojení tlakového potrubí d90mm do čerpací stanice nebo prefa šachty pomocí navrtávky a vodotěsného utěsění prostupu</t>
  </si>
  <si>
    <t>KRYCÍ LIST ROZPOČTU</t>
  </si>
  <si>
    <t>JKSO</t>
  </si>
  <si>
    <t>MartinPolach098</t>
  </si>
  <si>
    <t>EČO</t>
  </si>
  <si>
    <t>Název části</t>
  </si>
  <si>
    <t>Kód části</t>
  </si>
  <si>
    <t>Název podčásti</t>
  </si>
  <si>
    <t>Kód podčásti</t>
  </si>
  <si>
    <t>Objednatel</t>
  </si>
  <si>
    <t>Statutární město Frýdek-Místek</t>
  </si>
  <si>
    <t>Sweco Hydroptojekt, a.s., divize Morava</t>
  </si>
  <si>
    <t>Zhotovitel</t>
  </si>
  <si>
    <t>Rozpočet číslo</t>
  </si>
  <si>
    <t>Zpracoval</t>
  </si>
  <si>
    <t>Dne</t>
  </si>
  <si>
    <t>30.11.2017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</si>
  <si>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</si>
  <si>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</si>
  <si>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</si>
  <si>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</si>
  <si>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</si>
  <si>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</si>
  <si>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</si>
  <si>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</si>
  <si>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Základní rozp. náklady</t>
  </si>
  <si>
    <t>B</t>
  </si>
  <si>
    <t>Doplňkové náklady</t>
  </si>
  <si>
    <t>C</t>
  </si>
  <si>
    <t>Vedlejší rozpočtové náklady</t>
  </si>
  <si>
    <t>Práce přesčas</t>
  </si>
  <si>
    <t>Bez pevné podl.</t>
  </si>
  <si>
    <t>Projektové práce</t>
  </si>
  <si>
    <t>Kulturní památka</t>
  </si>
  <si>
    <t>Územní vlivy</t>
  </si>
  <si>
    <t>Provozní vlivy</t>
  </si>
  <si>
    <t>"M"</t>
  </si>
  <si>
    <t>VRN z rozpočtu</t>
  </si>
  <si>
    <t>ZRN (ř. 1-6)</t>
  </si>
  <si>
    <t>DN (ř. 8-11)</t>
  </si>
  <si>
    <t>VRN (ř. 13-18)</t>
  </si>
  <si>
    <t>HZS</t>
  </si>
  <si>
    <t>Rozp. reserva 5%</t>
  </si>
  <si>
    <t>Celkové náklady</t>
  </si>
  <si>
    <t>Součet 7, 12, 19-22</t>
  </si>
  <si>
    <t>Datum a podpis</t>
  </si>
  <si>
    <t>Razítko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</si>
  <si>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</si>
  <si>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</si>
  <si>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</si>
  <si>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</si>
  <si>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</si>
  <si>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</si>
  <si>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NEOBSAZENO</t>
  </si>
  <si>
    <t>871275201</t>
  </si>
  <si>
    <t>Montáž kanalizačního potrubí z plastů z polyetylenu PE 100 svařovaných elektrotvarovkou v otevřeném výkopu ve sklonu do 20 % SDR 11/PN16 D 125 x 11,4 mm</t>
  </si>
  <si>
    <t>Montáž kanalizačního potrubí z PE SDR11 otevřený výkop svařovaných elektrotvarovkou D 125 x 11,4 mm</t>
  </si>
  <si>
    <t>Tlaková zkouška vodou potrubí DN 100 nebo 125</t>
  </si>
  <si>
    <t>Tlakové zkoušky vodou na potrubí DN 100 nebo 125</t>
  </si>
  <si>
    <t>892271111</t>
  </si>
  <si>
    <t>potrubí dvouvrstvé PE100 RC, SDR11, 125x11,4 . L=12m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</si>
</sst>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,##0.0;\-#,##0.0"/>
    <numFmt numFmtId="170" formatCode="#,##0.0"/>
    <numFmt numFmtId="171" formatCode="#,##0\_x0000_"/>
    <numFmt numFmtId="172" formatCode="#,##0.0000"/>
  </numFmts>
  <fonts count="72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8"/>
      <color theme="10"/>
      <name val="Wingdings 2"/>
      <family val="1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1"/>
      <color rgb="FF000000"/>
      <name val="敓潧⁥䥕ᬀ猭Ӡɳ☸5_x0008_"/>
      <family val="2"/>
    </font>
    <font>
      <sz val="9"/>
      <color rgb="FF000000"/>
      <name val="敓潧⁥䥕ᬀ猭Ӡɳ☸5_x0008_"/>
      <family val="2"/>
    </font>
    <font>
      <b/>
      <sz val="10"/>
      <color rgb="FF000000"/>
      <name val="敓潧⁥䥕ᬀ猭Ӡɳ☸5_x0008_"/>
      <family val="2"/>
    </font>
    <font>
      <b/>
      <sz val="9"/>
      <color rgb="FF000000"/>
      <name val="敓潧⁥䥕ᬀ猭Ӡɳ☸5_x0008_"/>
      <family val="2"/>
    </font>
    <font>
      <sz val="8"/>
      <name val="MS Sans Serif"/>
      <family val="2"/>
    </font>
    <font>
      <sz val="10"/>
      <name val="Arial CE"/>
      <family val="2"/>
    </font>
    <font>
      <b/>
      <sz val="12"/>
      <color rgb="FF000000"/>
      <name val="敓潧⁥䥕ᬀ猭Ӡɳ☸5_x0008_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color rgb="FF000000"/>
      <name val="Arial"/>
      <family val="2"/>
    </font>
    <font>
      <sz val="11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7.5"/>
      <name val="Arial"/>
      <family val="2"/>
    </font>
    <font>
      <b/>
      <u val="single"/>
      <sz val="8"/>
      <color indexed="10"/>
      <name val="Arial CE"/>
      <family val="2"/>
    </font>
    <font>
      <b/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rgb="FF7030A0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</fonts>
  <fills count="1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medium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49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49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27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left" vertical="center"/>
      <protection/>
    </xf>
    <xf numFmtId="0" fontId="17" fillId="2" borderId="0" xfId="20" applyFont="1" applyFill="1" applyAlignment="1" applyProtection="1">
      <alignment vertical="center"/>
      <protection/>
    </xf>
    <xf numFmtId="0" fontId="43" fillId="2" borderId="0" xfId="20" applyFill="1"/>
    <xf numFmtId="0" fontId="0" fillId="2" borderId="0" xfId="0" applyFill="1"/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9" fillId="0" borderId="0" xfId="0" applyFont="1" applyBorder="1" applyAlignment="1">
      <alignment horizontal="left" vertical="center"/>
    </xf>
    <xf numFmtId="0" fontId="0" fillId="0" borderId="5" xfId="0" applyBorder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5" fillId="0" borderId="21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33" fillId="0" borderId="21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4" fillId="0" borderId="0" xfId="20" applyFont="1" applyAlignment="1">
      <alignment horizontal="center" vertical="center"/>
    </xf>
    <xf numFmtId="4" fontId="33" fillId="0" borderId="22" xfId="0" applyNumberFormat="1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166" fontId="33" fillId="0" borderId="23" xfId="0" applyNumberFormat="1" applyFont="1" applyBorder="1" applyAlignment="1">
      <alignment vertical="center"/>
    </xf>
    <xf numFmtId="4" fontId="33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5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7" fillId="0" borderId="13" xfId="0" applyNumberFormat="1" applyFont="1" applyBorder="1" applyAlignment="1">
      <alignment/>
    </xf>
    <xf numFmtId="166" fontId="37" fillId="0" borderId="14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2" fillId="0" borderId="27" xfId="0" applyFont="1" applyBorder="1" applyAlignment="1" applyProtection="1">
      <alignment horizontal="center" vertical="center"/>
      <protection locked="0"/>
    </xf>
    <xf numFmtId="49" fontId="42" fillId="0" borderId="27" xfId="0" applyNumberFormat="1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center" vertical="center" wrapText="1"/>
      <protection locked="0"/>
    </xf>
    <xf numFmtId="167" fontId="42" fillId="0" borderId="27" xfId="0" applyNumberFormat="1" applyFont="1" applyBorder="1" applyAlignment="1" applyProtection="1">
      <alignment vertical="center"/>
      <protection locked="0"/>
    </xf>
    <xf numFmtId="4" fontId="42" fillId="3" borderId="27" xfId="0" applyNumberFormat="1" applyFont="1" applyFill="1" applyBorder="1" applyAlignment="1" applyProtection="1">
      <alignment vertical="center"/>
      <protection locked="0"/>
    </xf>
    <xf numFmtId="4" fontId="42" fillId="0" borderId="27" xfId="0" applyNumberFormat="1" applyFont="1" applyBorder="1" applyAlignment="1" applyProtection="1">
      <alignment vertical="center"/>
      <protection locked="0"/>
    </xf>
    <xf numFmtId="0" fontId="42" fillId="0" borderId="4" xfId="0" applyFont="1" applyBorder="1" applyAlignment="1">
      <alignment vertical="center"/>
    </xf>
    <xf numFmtId="0" fontId="42" fillId="3" borderId="27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9" fontId="45" fillId="6" borderId="36" xfId="21" applyNumberFormat="1" applyFont="1" applyFill="1" applyBorder="1" applyAlignment="1">
      <alignment horizontal="left"/>
      <protection/>
    </xf>
    <xf numFmtId="49" fontId="2" fillId="6" borderId="0" xfId="21" applyNumberFormat="1" applyFill="1">
      <alignment/>
      <protection/>
    </xf>
    <xf numFmtId="4" fontId="2" fillId="6" borderId="0" xfId="21" applyNumberFormat="1" applyFill="1">
      <alignment/>
      <protection/>
    </xf>
    <xf numFmtId="0" fontId="2" fillId="0" borderId="0" xfId="21">
      <alignment/>
      <protection/>
    </xf>
    <xf numFmtId="49" fontId="46" fillId="7" borderId="36" xfId="21" applyNumberFormat="1" applyFont="1" applyFill="1" applyBorder="1" applyAlignment="1">
      <alignment horizontal="left"/>
      <protection/>
    </xf>
    <xf numFmtId="4" fontId="46" fillId="7" borderId="36" xfId="21" applyNumberFormat="1" applyFont="1" applyFill="1" applyBorder="1" applyAlignment="1">
      <alignment horizontal="left"/>
      <protection/>
    </xf>
    <xf numFmtId="0" fontId="2" fillId="0" borderId="36" xfId="21" applyBorder="1">
      <alignment/>
      <protection/>
    </xf>
    <xf numFmtId="49" fontId="47" fillId="8" borderId="36" xfId="21" applyNumberFormat="1" applyFont="1" applyFill="1" applyBorder="1" applyAlignment="1">
      <alignment horizontal="left"/>
      <protection/>
    </xf>
    <xf numFmtId="4" fontId="47" fillId="8" borderId="36" xfId="21" applyNumberFormat="1" applyFont="1" applyFill="1" applyBorder="1" applyAlignment="1">
      <alignment horizontal="right"/>
      <protection/>
    </xf>
    <xf numFmtId="49" fontId="46" fillId="9" borderId="36" xfId="21" applyNumberFormat="1" applyFont="1" applyFill="1" applyBorder="1" applyAlignment="1">
      <alignment horizontal="left"/>
      <protection/>
    </xf>
    <xf numFmtId="4" fontId="46" fillId="9" borderId="36" xfId="21" applyNumberFormat="1" applyFont="1" applyFill="1" applyBorder="1" applyAlignment="1">
      <alignment horizontal="right"/>
      <protection/>
    </xf>
    <xf numFmtId="49" fontId="48" fillId="10" borderId="36" xfId="21" applyNumberFormat="1" applyFont="1" applyFill="1" applyBorder="1" applyAlignment="1">
      <alignment horizontal="left"/>
      <protection/>
    </xf>
    <xf numFmtId="4" fontId="48" fillId="10" borderId="36" xfId="21" applyNumberFormat="1" applyFont="1" applyFill="1" applyBorder="1" applyAlignment="1">
      <alignment horizontal="right"/>
      <protection/>
    </xf>
    <xf numFmtId="49" fontId="45" fillId="11" borderId="36" xfId="21" applyNumberFormat="1" applyFont="1" applyFill="1" applyBorder="1" applyAlignment="1">
      <alignment horizontal="left"/>
      <protection/>
    </xf>
    <xf numFmtId="4" fontId="45" fillId="11" borderId="36" xfId="21" applyNumberFormat="1" applyFont="1" applyFill="1" applyBorder="1" applyAlignment="1">
      <alignment horizontal="right"/>
      <protection/>
    </xf>
    <xf numFmtId="49" fontId="47" fillId="8" borderId="36" xfId="21" applyNumberFormat="1" applyFont="1" applyFill="1" applyBorder="1" applyAlignment="1">
      <alignment horizontal="center"/>
      <protection/>
    </xf>
    <xf numFmtId="49" fontId="2" fillId="0" borderId="0" xfId="21" applyNumberFormat="1">
      <alignment/>
      <protection/>
    </xf>
    <xf numFmtId="4" fontId="2" fillId="0" borderId="0" xfId="21" applyNumberFormat="1">
      <alignment/>
      <protection/>
    </xf>
    <xf numFmtId="0" fontId="2" fillId="0" borderId="0" xfId="21" applyProtection="1">
      <alignment/>
      <protection/>
    </xf>
    <xf numFmtId="49" fontId="46" fillId="9" borderId="36" xfId="21" applyNumberFormat="1" applyFont="1" applyFill="1" applyBorder="1" applyAlignment="1">
      <alignment horizontal="left" vertical="top" wrapText="1"/>
      <protection/>
    </xf>
    <xf numFmtId="4" fontId="46" fillId="9" borderId="36" xfId="21" applyNumberFormat="1" applyFont="1" applyFill="1" applyBorder="1" applyAlignment="1">
      <alignment horizontal="right" vertical="top" wrapText="1"/>
      <protection/>
    </xf>
    <xf numFmtId="0" fontId="2" fillId="0" borderId="0" xfId="21" applyAlignment="1" applyProtection="1">
      <alignment vertical="top" wrapText="1"/>
      <protection/>
    </xf>
    <xf numFmtId="0" fontId="2" fillId="0" borderId="0" xfId="21" applyAlignment="1">
      <alignment vertical="top" wrapText="1"/>
      <protection/>
    </xf>
    <xf numFmtId="49" fontId="51" fillId="9" borderId="36" xfId="21" applyNumberFormat="1" applyFont="1" applyFill="1" applyBorder="1" applyAlignment="1">
      <alignment horizontal="left"/>
      <protection/>
    </xf>
    <xf numFmtId="4" fontId="51" fillId="9" borderId="36" xfId="21" applyNumberFormat="1" applyFont="1" applyFill="1" applyBorder="1" applyAlignment="1">
      <alignment horizontal="right"/>
      <protection/>
    </xf>
    <xf numFmtId="0" fontId="2" fillId="0" borderId="36" xfId="21" applyBorder="1" applyAlignment="1">
      <alignment vertical="top" wrapText="1"/>
      <protection/>
    </xf>
    <xf numFmtId="0" fontId="52" fillId="12" borderId="0" xfId="24" applyFont="1" applyFill="1" applyAlignment="1" applyProtection="1">
      <alignment horizontal="left" vertical="center"/>
      <protection/>
    </xf>
    <xf numFmtId="0" fontId="53" fillId="12" borderId="0" xfId="24" applyFont="1" applyFill="1" applyAlignment="1" applyProtection="1">
      <alignment horizontal="left"/>
      <protection/>
    </xf>
    <xf numFmtId="0" fontId="53" fillId="12" borderId="0" xfId="24" applyFont="1" applyFill="1" applyAlignment="1" applyProtection="1">
      <alignment horizontal="left" vertical="center"/>
      <protection/>
    </xf>
    <xf numFmtId="0" fontId="0" fillId="0" borderId="0" xfId="24" applyAlignment="1" applyProtection="1">
      <alignment horizontal="left" vertical="top"/>
      <protection/>
    </xf>
    <xf numFmtId="0" fontId="1" fillId="13" borderId="0" xfId="43" applyFont="1" applyFill="1" applyAlignment="1" applyProtection="1">
      <alignment/>
      <protection/>
    </xf>
    <xf numFmtId="0" fontId="54" fillId="12" borderId="0" xfId="24" applyFont="1" applyFill="1" applyAlignment="1" applyProtection="1">
      <alignment horizontal="left" vertical="center"/>
      <protection/>
    </xf>
    <xf numFmtId="0" fontId="55" fillId="0" borderId="0" xfId="29" applyFont="1">
      <alignment/>
      <protection/>
    </xf>
    <xf numFmtId="0" fontId="56" fillId="12" borderId="0" xfId="24" applyFont="1" applyFill="1" applyAlignment="1" applyProtection="1">
      <alignment horizontal="left" vertical="center"/>
      <protection/>
    </xf>
    <xf numFmtId="49" fontId="53" fillId="12" borderId="0" xfId="24" applyNumberFormat="1" applyFont="1" applyFill="1" applyAlignment="1" applyProtection="1">
      <alignment horizontal="left" vertical="center"/>
      <protection/>
    </xf>
    <xf numFmtId="0" fontId="53" fillId="14" borderId="37" xfId="43" applyNumberFormat="1" applyFont="1" applyFill="1" applyBorder="1" applyAlignment="1" applyProtection="1">
      <alignment horizontal="center" vertical="center" wrapText="1"/>
      <protection/>
    </xf>
    <xf numFmtId="0" fontId="53" fillId="14" borderId="37" xfId="45" applyNumberFormat="1" applyFont="1" applyFill="1" applyBorder="1" applyAlignment="1" applyProtection="1">
      <alignment horizontal="center" vertical="center" wrapText="1"/>
      <protection/>
    </xf>
    <xf numFmtId="0" fontId="53" fillId="0" borderId="0" xfId="43" applyNumberFormat="1" applyFont="1" applyFill="1" applyBorder="1" applyAlignment="1" applyProtection="1">
      <alignment horizontal="center" vertical="center" wrapText="1"/>
      <protection/>
    </xf>
    <xf numFmtId="0" fontId="53" fillId="0" borderId="0" xfId="45" applyNumberFormat="1" applyFont="1" applyFill="1" applyBorder="1" applyAlignment="1" applyProtection="1">
      <alignment horizontal="center" vertical="center" wrapText="1"/>
      <protection/>
    </xf>
    <xf numFmtId="0" fontId="1" fillId="0" borderId="0" xfId="43" applyFill="1" applyBorder="1" applyAlignment="1" applyProtection="1">
      <alignment/>
      <protection/>
    </xf>
    <xf numFmtId="0" fontId="53" fillId="14" borderId="38" xfId="43" applyNumberFormat="1" applyFont="1" applyFill="1" applyBorder="1" applyAlignment="1" applyProtection="1">
      <alignment horizontal="center" vertical="center" wrapText="1"/>
      <protection/>
    </xf>
    <xf numFmtId="0" fontId="53" fillId="14" borderId="38" xfId="45" applyNumberFormat="1" applyFont="1" applyFill="1" applyBorder="1" applyAlignment="1" applyProtection="1">
      <alignment horizontal="center" vertical="center" wrapText="1"/>
      <protection/>
    </xf>
    <xf numFmtId="0" fontId="1" fillId="0" borderId="0" xfId="43" applyFill="1" applyAlignment="1" applyProtection="1">
      <alignment/>
      <protection/>
    </xf>
    <xf numFmtId="3" fontId="54" fillId="13" borderId="38" xfId="43" applyNumberFormat="1" applyFont="1" applyFill="1" applyBorder="1" applyAlignment="1" applyProtection="1">
      <alignment horizontal="center" vertical="center" wrapText="1"/>
      <protection/>
    </xf>
    <xf numFmtId="0" fontId="53" fillId="13" borderId="38" xfId="39" applyNumberFormat="1" applyFont="1" applyFill="1" applyBorder="1" applyAlignment="1" applyProtection="1">
      <alignment horizontal="center" vertical="center"/>
      <protection/>
    </xf>
    <xf numFmtId="0" fontId="57" fillId="13" borderId="38" xfId="39" applyNumberFormat="1" applyFont="1" applyFill="1" applyBorder="1" applyAlignment="1" applyProtection="1">
      <alignment horizontal="right" vertical="center"/>
      <protection/>
    </xf>
    <xf numFmtId="0" fontId="57" fillId="13" borderId="38" xfId="39" applyNumberFormat="1" applyFont="1" applyFill="1" applyBorder="1" applyAlignment="1" applyProtection="1">
      <alignment vertical="center" wrapText="1"/>
      <protection/>
    </xf>
    <xf numFmtId="0" fontId="57" fillId="13" borderId="38" xfId="40" applyNumberFormat="1" applyFont="1" applyFill="1" applyBorder="1" applyAlignment="1" applyProtection="1">
      <alignment vertical="center" wrapText="1"/>
      <protection/>
    </xf>
    <xf numFmtId="0" fontId="53" fillId="13" borderId="38" xfId="39" applyNumberFormat="1" applyFont="1" applyFill="1" applyBorder="1" applyAlignment="1" applyProtection="1">
      <alignment vertical="center"/>
      <protection/>
    </xf>
    <xf numFmtId="4" fontId="54" fillId="13" borderId="38" xfId="43" applyNumberFormat="1" applyFont="1" applyFill="1" applyBorder="1" applyAlignment="1" applyProtection="1">
      <alignment vertical="center" wrapText="1"/>
      <protection/>
    </xf>
    <xf numFmtId="3" fontId="54" fillId="13" borderId="38" xfId="43" applyNumberFormat="1" applyFont="1" applyFill="1" applyBorder="1" applyAlignment="1" applyProtection="1">
      <alignment wrapText="1"/>
      <protection/>
    </xf>
    <xf numFmtId="168" fontId="54" fillId="13" borderId="38" xfId="43" applyNumberFormat="1" applyFont="1" applyFill="1" applyBorder="1" applyAlignment="1" applyProtection="1">
      <alignment vertical="center" wrapText="1"/>
      <protection/>
    </xf>
    <xf numFmtId="167" fontId="54" fillId="13" borderId="0" xfId="43" applyNumberFormat="1" applyFont="1" applyFill="1" applyBorder="1" applyAlignment="1" applyProtection="1">
      <alignment vertical="center" wrapText="1"/>
      <protection/>
    </xf>
    <xf numFmtId="4" fontId="54" fillId="13" borderId="0" xfId="43" applyNumberFormat="1" applyFont="1" applyFill="1" applyBorder="1" applyAlignment="1" applyProtection="1">
      <alignment vertical="center" wrapText="1"/>
      <protection/>
    </xf>
    <xf numFmtId="3" fontId="54" fillId="13" borderId="0" xfId="43" applyNumberFormat="1" applyFont="1" applyFill="1" applyBorder="1" applyAlignment="1" applyProtection="1">
      <alignment vertical="center" wrapText="1"/>
      <protection/>
    </xf>
    <xf numFmtId="0" fontId="1" fillId="13" borderId="0" xfId="43" applyFont="1" applyFill="1" applyBorder="1" applyAlignment="1" applyProtection="1">
      <alignment/>
      <protection/>
    </xf>
    <xf numFmtId="49" fontId="54" fillId="13" borderId="38" xfId="39" applyNumberFormat="1" applyFont="1" applyFill="1" applyBorder="1" applyAlignment="1" applyProtection="1">
      <alignment horizontal="right" vertical="center"/>
      <protection/>
    </xf>
    <xf numFmtId="3" fontId="54" fillId="13" borderId="38" xfId="43" applyNumberFormat="1" applyFont="1" applyFill="1" applyBorder="1" applyAlignment="1" applyProtection="1">
      <alignment vertical="center" wrapText="1"/>
      <protection/>
    </xf>
    <xf numFmtId="49" fontId="53" fillId="13" borderId="38" xfId="39" applyNumberFormat="1" applyFont="1" applyFill="1" applyBorder="1" applyAlignment="1" applyProtection="1">
      <alignment horizontal="center" vertical="center"/>
      <protection/>
    </xf>
    <xf numFmtId="49" fontId="54" fillId="13" borderId="38" xfId="39" applyNumberFormat="1" applyFont="1" applyFill="1" applyBorder="1" applyAlignment="1" applyProtection="1">
      <alignment vertical="center" wrapText="1"/>
      <protection/>
    </xf>
    <xf numFmtId="49" fontId="54" fillId="13" borderId="38" xfId="40" applyNumberFormat="1" applyFont="1" applyFill="1" applyBorder="1" applyAlignment="1" applyProtection="1">
      <alignment vertical="center" wrapText="1"/>
      <protection/>
    </xf>
    <xf numFmtId="3" fontId="53" fillId="13" borderId="38" xfId="39" applyNumberFormat="1" applyFont="1" applyFill="1" applyBorder="1" applyAlignment="1" applyProtection="1">
      <alignment horizontal="right" vertical="center"/>
      <protection/>
    </xf>
    <xf numFmtId="3" fontId="53" fillId="13" borderId="38" xfId="43" applyNumberFormat="1" applyFont="1" applyFill="1" applyBorder="1" applyAlignment="1" applyProtection="1">
      <alignment horizontal="right" vertical="center" wrapText="1"/>
      <protection/>
    </xf>
    <xf numFmtId="4" fontId="53" fillId="13" borderId="38" xfId="43" applyNumberFormat="1" applyFont="1" applyFill="1" applyBorder="1" applyAlignment="1" applyProtection="1">
      <alignment horizontal="right" vertical="center" wrapText="1"/>
      <protection/>
    </xf>
    <xf numFmtId="3" fontId="54" fillId="13" borderId="38" xfId="43" applyNumberFormat="1" applyFont="1" applyFill="1" applyBorder="1" applyAlignment="1" applyProtection="1">
      <alignment horizontal="right" vertical="center" wrapText="1"/>
      <protection/>
    </xf>
    <xf numFmtId="0" fontId="53" fillId="13" borderId="0" xfId="39" applyNumberFormat="1" applyFont="1" applyFill="1" applyBorder="1" applyAlignment="1" applyProtection="1">
      <alignment vertical="center"/>
      <protection/>
    </xf>
    <xf numFmtId="49" fontId="53" fillId="0" borderId="38" xfId="39" applyNumberFormat="1" applyFont="1" applyFill="1" applyBorder="1" applyAlignment="1" applyProtection="1">
      <alignment horizontal="center" vertical="center" wrapText="1"/>
      <protection/>
    </xf>
    <xf numFmtId="3" fontId="53" fillId="0" borderId="38" xfId="39" applyNumberFormat="1" applyFont="1" applyFill="1" applyBorder="1" applyAlignment="1" applyProtection="1">
      <alignment horizontal="right" vertical="center" wrapText="1"/>
      <protection/>
    </xf>
    <xf numFmtId="0" fontId="58" fillId="13" borderId="38" xfId="39" applyFont="1" applyFill="1" applyBorder="1" applyAlignment="1" applyProtection="1">
      <alignment vertical="center" wrapText="1"/>
      <protection/>
    </xf>
    <xf numFmtId="0" fontId="59" fillId="13" borderId="38" xfId="40" applyFont="1" applyFill="1" applyBorder="1" applyAlignment="1" applyProtection="1">
      <alignment vertical="center"/>
      <protection/>
    </xf>
    <xf numFmtId="3" fontId="53" fillId="13" borderId="38" xfId="43" applyNumberFormat="1" applyFont="1" applyFill="1" applyBorder="1" applyAlignment="1" applyProtection="1">
      <alignment horizontal="right" vertical="center" wrapText="1"/>
      <protection locked="0"/>
    </xf>
    <xf numFmtId="169" fontId="58" fillId="0" borderId="38" xfId="24" applyNumberFormat="1" applyFont="1" applyBorder="1" applyAlignment="1" applyProtection="1">
      <alignment horizontal="right" vertical="center"/>
      <protection/>
    </xf>
    <xf numFmtId="3" fontId="53" fillId="13" borderId="0" xfId="39" applyNumberFormat="1" applyFont="1" applyFill="1" applyBorder="1" applyAlignment="1" applyProtection="1">
      <alignment horizontal="right" vertical="center"/>
      <protection/>
    </xf>
    <xf numFmtId="3" fontId="53" fillId="13" borderId="0" xfId="43" applyNumberFormat="1" applyFont="1" applyFill="1" applyBorder="1" applyAlignment="1" applyProtection="1">
      <alignment horizontal="right" vertical="center" wrapText="1"/>
      <protection/>
    </xf>
    <xf numFmtId="4" fontId="53" fillId="13" borderId="0" xfId="43" applyNumberFormat="1" applyFont="1" applyFill="1" applyBorder="1" applyAlignment="1" applyProtection="1">
      <alignment horizontal="right" vertical="center" wrapText="1"/>
      <protection/>
    </xf>
    <xf numFmtId="0" fontId="50" fillId="0" borderId="0" xfId="39" applyBorder="1" applyAlignment="1" applyProtection="1">
      <alignment vertical="center"/>
      <protection/>
    </xf>
    <xf numFmtId="0" fontId="58" fillId="0" borderId="38" xfId="40" applyFont="1" applyFill="1" applyBorder="1" applyAlignment="1" applyProtection="1">
      <alignment vertical="center" wrapText="1"/>
      <protection/>
    </xf>
    <xf numFmtId="0" fontId="59" fillId="13" borderId="39" xfId="40" applyFont="1" applyFill="1" applyBorder="1" applyAlignment="1" applyProtection="1">
      <alignment vertical="center"/>
      <protection/>
    </xf>
    <xf numFmtId="0" fontId="59" fillId="0" borderId="38" xfId="39" applyFont="1" applyFill="1" applyBorder="1" applyAlignment="1" applyProtection="1">
      <alignment vertical="center" wrapText="1"/>
      <protection/>
    </xf>
    <xf numFmtId="0" fontId="58" fillId="0" borderId="38" xfId="39" applyFont="1" applyFill="1" applyBorder="1" applyAlignment="1" applyProtection="1">
      <alignment vertical="center" wrapText="1"/>
      <protection/>
    </xf>
    <xf numFmtId="49" fontId="53" fillId="0" borderId="38" xfId="39" applyNumberFormat="1" applyFont="1" applyFill="1" applyBorder="1" applyAlignment="1" applyProtection="1">
      <alignment vertical="center" wrapText="1"/>
      <protection/>
    </xf>
    <xf numFmtId="3" fontId="53" fillId="0" borderId="38" xfId="39" applyNumberFormat="1" applyFont="1" applyFill="1" applyBorder="1" applyAlignment="1" applyProtection="1">
      <alignment horizontal="right" vertical="center"/>
      <protection/>
    </xf>
    <xf numFmtId="3" fontId="53" fillId="13" borderId="0" xfId="39" applyNumberFormat="1" applyFont="1" applyFill="1" applyBorder="1" applyAlignment="1" applyProtection="1">
      <alignment horizontal="left" vertical="center"/>
      <protection/>
    </xf>
    <xf numFmtId="0" fontId="59" fillId="13" borderId="38" xfId="39" applyFont="1" applyFill="1" applyBorder="1" applyAlignment="1" applyProtection="1">
      <alignment vertical="center" wrapText="1"/>
      <protection/>
    </xf>
    <xf numFmtId="49" fontId="53" fillId="13" borderId="38" xfId="39" applyNumberFormat="1" applyFont="1" applyFill="1" applyBorder="1" applyAlignment="1" applyProtection="1">
      <alignment vertical="center"/>
      <protection/>
    </xf>
    <xf numFmtId="170" fontId="53" fillId="13" borderId="38" xfId="39" applyNumberFormat="1" applyFont="1" applyFill="1" applyBorder="1" applyAlignment="1" applyProtection="1">
      <alignment horizontal="right" vertical="center"/>
      <protection/>
    </xf>
    <xf numFmtId="3" fontId="54" fillId="13" borderId="38" xfId="43" applyNumberFormat="1" applyFont="1" applyFill="1" applyBorder="1" applyAlignment="1" applyProtection="1">
      <alignment horizontal="right" vertical="center" wrapText="1"/>
      <protection/>
    </xf>
    <xf numFmtId="170" fontId="53" fillId="13" borderId="0" xfId="39" applyNumberFormat="1" applyFont="1" applyFill="1" applyBorder="1" applyAlignment="1" applyProtection="1">
      <alignment horizontal="right" vertical="center"/>
      <protection/>
    </xf>
    <xf numFmtId="3" fontId="53" fillId="13" borderId="38" xfId="43" applyNumberFormat="1" applyFont="1" applyFill="1" applyBorder="1" applyAlignment="1" applyProtection="1">
      <alignment horizontal="center" vertical="center" wrapText="1"/>
      <protection/>
    </xf>
    <xf numFmtId="0" fontId="58" fillId="0" borderId="38" xfId="25" applyFont="1" applyBorder="1" applyAlignment="1" applyProtection="1">
      <alignment vertical="center" wrapText="1"/>
      <protection/>
    </xf>
    <xf numFmtId="4" fontId="54" fillId="13" borderId="0" xfId="43" applyNumberFormat="1" applyFont="1" applyFill="1" applyBorder="1" applyAlignment="1" applyProtection="1">
      <alignment horizontal="right" vertical="center" wrapText="1"/>
      <protection/>
    </xf>
    <xf numFmtId="3" fontId="53" fillId="0" borderId="38" xfId="39" applyNumberFormat="1" applyFont="1" applyFill="1" applyBorder="1" applyAlignment="1" applyProtection="1">
      <alignment horizontal="center" vertical="center" wrapText="1"/>
      <protection/>
    </xf>
    <xf numFmtId="0" fontId="58" fillId="0" borderId="38" xfId="39" applyFont="1" applyFill="1" applyBorder="1" applyAlignment="1" applyProtection="1">
      <alignment vertical="center" wrapText="1"/>
      <protection/>
    </xf>
    <xf numFmtId="0" fontId="58" fillId="0" borderId="38" xfId="28" applyFont="1" applyFill="1" applyBorder="1" applyAlignment="1" applyProtection="1">
      <alignment vertical="center" wrapText="1"/>
      <protection/>
    </xf>
    <xf numFmtId="49" fontId="54" fillId="13" borderId="38" xfId="40" applyNumberFormat="1" applyFont="1" applyFill="1" applyBorder="1" applyAlignment="1" applyProtection="1">
      <alignment vertical="center"/>
      <protection/>
    </xf>
    <xf numFmtId="3" fontId="54" fillId="13" borderId="38" xfId="43" applyNumberFormat="1" applyFont="1" applyFill="1" applyBorder="1" applyAlignment="1" applyProtection="1">
      <alignment horizontal="right" vertical="center" wrapText="1"/>
      <protection locked="0"/>
    </xf>
    <xf numFmtId="3" fontId="54" fillId="13" borderId="0" xfId="43" applyNumberFormat="1" applyFont="1" applyFill="1" applyBorder="1" applyAlignment="1" applyProtection="1">
      <alignment horizontal="right" vertical="center" wrapText="1"/>
      <protection/>
    </xf>
    <xf numFmtId="49" fontId="53" fillId="13" borderId="38" xfId="39" applyNumberFormat="1" applyFont="1" applyFill="1" applyBorder="1" applyAlignment="1" applyProtection="1">
      <alignment horizontal="right" vertical="center"/>
      <protection/>
    </xf>
    <xf numFmtId="49" fontId="53" fillId="13" borderId="38" xfId="39" applyNumberFormat="1" applyFont="1" applyFill="1" applyBorder="1" applyAlignment="1" applyProtection="1">
      <alignment vertical="center" wrapText="1"/>
      <protection/>
    </xf>
    <xf numFmtId="49" fontId="53" fillId="0" borderId="38" xfId="40" applyNumberFormat="1" applyFont="1" applyFill="1" applyBorder="1" applyAlignment="1" applyProtection="1">
      <alignment vertical="center" wrapText="1"/>
      <protection/>
    </xf>
    <xf numFmtId="3" fontId="58" fillId="13" borderId="0" xfId="43" applyNumberFormat="1" applyFont="1" applyFill="1" applyBorder="1" applyAlignment="1" applyProtection="1">
      <alignment vertical="center"/>
      <protection/>
    </xf>
    <xf numFmtId="3" fontId="58" fillId="0" borderId="0" xfId="43" applyNumberFormat="1" applyFont="1" applyBorder="1" applyAlignment="1" applyProtection="1">
      <alignment vertical="center"/>
      <protection/>
    </xf>
    <xf numFmtId="49" fontId="54" fillId="13" borderId="38" xfId="39" applyNumberFormat="1" applyFont="1" applyFill="1" applyBorder="1" applyAlignment="1" applyProtection="1">
      <alignment horizontal="left" vertical="center" wrapText="1"/>
      <protection/>
    </xf>
    <xf numFmtId="49" fontId="54" fillId="13" borderId="38" xfId="40" applyNumberFormat="1" applyFont="1" applyFill="1" applyBorder="1" applyAlignment="1" applyProtection="1">
      <alignment horizontal="left" vertical="center"/>
      <protection/>
    </xf>
    <xf numFmtId="0" fontId="58" fillId="13" borderId="38" xfId="39" applyFont="1" applyFill="1" applyBorder="1" applyAlignment="1" applyProtection="1">
      <alignment vertical="center" wrapText="1"/>
      <protection/>
    </xf>
    <xf numFmtId="0" fontId="58" fillId="0" borderId="38" xfId="40" applyFont="1" applyBorder="1" applyAlignment="1" applyProtection="1">
      <alignment vertical="center"/>
      <protection/>
    </xf>
    <xf numFmtId="3" fontId="54" fillId="0" borderId="0" xfId="43" applyNumberFormat="1" applyFont="1" applyFill="1" applyBorder="1" applyAlignment="1" applyProtection="1">
      <alignment horizontal="right" vertical="center" wrapText="1"/>
      <protection/>
    </xf>
    <xf numFmtId="0" fontId="58" fillId="0" borderId="38" xfId="40" applyFont="1" applyBorder="1" applyAlignment="1" applyProtection="1">
      <alignment vertical="center" wrapText="1"/>
      <protection/>
    </xf>
    <xf numFmtId="49" fontId="53" fillId="0" borderId="38" xfId="25" applyNumberFormat="1" applyFont="1" applyFill="1" applyBorder="1" applyAlignment="1" applyProtection="1">
      <alignment vertical="center" wrapText="1"/>
      <protection/>
    </xf>
    <xf numFmtId="0" fontId="58" fillId="13" borderId="38" xfId="40" applyFont="1" applyFill="1" applyBorder="1" applyAlignment="1" applyProtection="1">
      <alignment vertical="center" wrapText="1"/>
      <protection/>
    </xf>
    <xf numFmtId="3" fontId="53" fillId="13" borderId="38" xfId="39" applyNumberFormat="1" applyFont="1" applyFill="1" applyBorder="1" applyAlignment="1" applyProtection="1">
      <alignment horizontal="right" vertical="center" wrapText="1"/>
      <protection/>
    </xf>
    <xf numFmtId="49" fontId="53" fillId="0" borderId="38" xfId="39" applyNumberFormat="1" applyFont="1" applyFill="1" applyBorder="1" applyAlignment="1" applyProtection="1">
      <alignment horizontal="center" vertical="center"/>
      <protection/>
    </xf>
    <xf numFmtId="49" fontId="53" fillId="0" borderId="38" xfId="39" applyNumberFormat="1" applyFont="1" applyFill="1" applyBorder="1" applyAlignment="1" applyProtection="1">
      <alignment horizontal="center"/>
      <protection/>
    </xf>
    <xf numFmtId="49" fontId="54" fillId="0" borderId="38" xfId="39" applyNumberFormat="1" applyFont="1" applyFill="1" applyBorder="1" applyAlignment="1" applyProtection="1">
      <alignment horizontal="right"/>
      <protection/>
    </xf>
    <xf numFmtId="49" fontId="54" fillId="0" borderId="38" xfId="39" applyNumberFormat="1" applyFont="1" applyFill="1" applyBorder="1" applyAlignment="1" applyProtection="1">
      <alignment vertical="center"/>
      <protection/>
    </xf>
    <xf numFmtId="49" fontId="54" fillId="0" borderId="38" xfId="40" applyNumberFormat="1" applyFont="1" applyFill="1" applyBorder="1" applyAlignment="1" applyProtection="1">
      <alignment vertical="center"/>
      <protection/>
    </xf>
    <xf numFmtId="49" fontId="53" fillId="0" borderId="38" xfId="39" applyNumberFormat="1" applyFont="1" applyFill="1" applyBorder="1" applyAlignment="1" applyProtection="1">
      <alignment/>
      <protection/>
    </xf>
    <xf numFmtId="3" fontId="53" fillId="0" borderId="38" xfId="39" applyNumberFormat="1" applyFont="1" applyFill="1" applyBorder="1" applyAlignment="1" applyProtection="1">
      <alignment horizontal="right"/>
      <protection/>
    </xf>
    <xf numFmtId="3" fontId="53" fillId="0" borderId="38" xfId="39" applyNumberFormat="1" applyFont="1" applyFill="1" applyBorder="1" applyAlignment="1" applyProtection="1">
      <alignment horizontal="right"/>
      <protection locked="0"/>
    </xf>
    <xf numFmtId="3" fontId="53" fillId="0" borderId="38" xfId="44" applyNumberFormat="1" applyFont="1" applyFill="1" applyBorder="1" applyAlignment="1" applyProtection="1">
      <alignment horizontal="right" wrapText="1"/>
      <protection/>
    </xf>
    <xf numFmtId="3" fontId="54" fillId="0" borderId="38" xfId="44" applyNumberFormat="1" applyFont="1" applyFill="1" applyBorder="1" applyAlignment="1" applyProtection="1">
      <alignment horizontal="right" wrapText="1"/>
      <protection/>
    </xf>
    <xf numFmtId="0" fontId="1" fillId="13" borderId="0" xfId="44" applyFont="1" applyFill="1" applyAlignment="1">
      <alignment/>
      <protection/>
    </xf>
    <xf numFmtId="0" fontId="1" fillId="13" borderId="0" xfId="43" applyFill="1" applyAlignment="1">
      <alignment/>
      <protection/>
    </xf>
    <xf numFmtId="3" fontId="53" fillId="0" borderId="38" xfId="44" applyNumberFormat="1" applyFont="1" applyFill="1" applyBorder="1" applyAlignment="1" applyProtection="1">
      <alignment horizontal="center" wrapText="1"/>
      <protection/>
    </xf>
    <xf numFmtId="49" fontId="53" fillId="0" borderId="38" xfId="39" applyNumberFormat="1" applyFont="1" applyFill="1" applyBorder="1" applyAlignment="1" applyProtection="1">
      <alignment horizontal="center" wrapText="1"/>
      <protection/>
    </xf>
    <xf numFmtId="3" fontId="53" fillId="0" borderId="38" xfId="39" applyNumberFormat="1" applyFont="1" applyFill="1" applyBorder="1" applyAlignment="1" applyProtection="1">
      <alignment horizontal="left" wrapText="1"/>
      <protection/>
    </xf>
    <xf numFmtId="49" fontId="53" fillId="0" borderId="38" xfId="39" applyNumberFormat="1" applyFont="1" applyFill="1" applyBorder="1" applyAlignment="1" applyProtection="1">
      <alignment vertical="center"/>
      <protection/>
    </xf>
    <xf numFmtId="0" fontId="58" fillId="0" borderId="38" xfId="25" applyFont="1" applyFill="1" applyBorder="1" applyAlignment="1" applyProtection="1">
      <alignment wrapText="1"/>
      <protection locked="0"/>
    </xf>
    <xf numFmtId="0" fontId="60" fillId="0" borderId="38" xfId="28" applyFont="1" applyFill="1" applyBorder="1" applyAlignment="1" applyProtection="1">
      <alignment vertical="center" wrapText="1"/>
      <protection locked="0"/>
    </xf>
    <xf numFmtId="169" fontId="58" fillId="0" borderId="38" xfId="27" applyNumberFormat="1" applyFont="1" applyFill="1" applyBorder="1" applyAlignment="1" applyProtection="1">
      <alignment horizontal="right" vertical="center"/>
      <protection/>
    </xf>
    <xf numFmtId="3" fontId="58" fillId="0" borderId="0" xfId="44" applyNumberFormat="1" applyFont="1" applyBorder="1" applyAlignment="1">
      <alignment/>
      <protection/>
    </xf>
    <xf numFmtId="49" fontId="53" fillId="13" borderId="38" xfId="40" applyNumberFormat="1" applyFont="1" applyFill="1" applyBorder="1" applyAlignment="1" applyProtection="1">
      <alignment vertical="center"/>
      <protection/>
    </xf>
    <xf numFmtId="0" fontId="58" fillId="0" borderId="38" xfId="25" applyFont="1" applyFill="1" applyBorder="1" applyAlignment="1" applyProtection="1">
      <alignment vertical="center" wrapText="1"/>
      <protection/>
    </xf>
    <xf numFmtId="49" fontId="54" fillId="13" borderId="38" xfId="39" applyNumberFormat="1" applyFont="1" applyFill="1" applyBorder="1" applyAlignment="1" applyProtection="1">
      <alignment vertical="center"/>
      <protection/>
    </xf>
    <xf numFmtId="0" fontId="58" fillId="0" borderId="38" xfId="42" applyNumberFormat="1" applyFont="1" applyBorder="1" applyAlignment="1" applyProtection="1">
      <alignment vertical="center" wrapText="1"/>
      <protection/>
    </xf>
    <xf numFmtId="3" fontId="53" fillId="0" borderId="0" xfId="43" applyNumberFormat="1" applyFont="1" applyFill="1" applyBorder="1" applyAlignment="1" applyProtection="1">
      <alignment horizontal="right" vertical="center" wrapText="1"/>
      <protection/>
    </xf>
    <xf numFmtId="3" fontId="53" fillId="0" borderId="38" xfId="43" applyNumberFormat="1" applyFont="1" applyFill="1" applyBorder="1" applyAlignment="1" applyProtection="1">
      <alignment horizontal="center" vertical="center" wrapText="1"/>
      <protection/>
    </xf>
    <xf numFmtId="0" fontId="58" fillId="0" borderId="38" xfId="42" applyNumberFormat="1" applyFont="1" applyFill="1" applyBorder="1" applyAlignment="1" applyProtection="1">
      <alignment vertical="center" wrapText="1"/>
      <protection/>
    </xf>
    <xf numFmtId="3" fontId="53" fillId="0" borderId="38" xfId="43" applyNumberFormat="1" applyFont="1" applyFill="1" applyBorder="1" applyAlignment="1" applyProtection="1">
      <alignment horizontal="right" vertical="center" wrapText="1"/>
      <protection locked="0"/>
    </xf>
    <xf numFmtId="3" fontId="53" fillId="0" borderId="38" xfId="43" applyNumberFormat="1" applyFont="1" applyFill="1" applyBorder="1" applyAlignment="1" applyProtection="1">
      <alignment horizontal="right" vertical="center" wrapText="1"/>
      <protection/>
    </xf>
    <xf numFmtId="169" fontId="58" fillId="0" borderId="38" xfId="24" applyNumberFormat="1" applyFont="1" applyFill="1" applyBorder="1" applyAlignment="1" applyProtection="1">
      <alignment horizontal="right" vertical="center"/>
      <protection/>
    </xf>
    <xf numFmtId="0" fontId="58" fillId="0" borderId="38" xfId="25" applyFont="1" applyFill="1" applyBorder="1" applyAlignment="1" applyProtection="1">
      <alignment horizontal="left" vertical="center" wrapText="1"/>
      <protection/>
    </xf>
    <xf numFmtId="0" fontId="58" fillId="0" borderId="38" xfId="25" applyFont="1" applyBorder="1" applyAlignment="1" applyProtection="1">
      <alignment horizontal="left" vertical="center" wrapText="1"/>
      <protection/>
    </xf>
    <xf numFmtId="49" fontId="54" fillId="0" borderId="38" xfId="39" applyNumberFormat="1" applyFont="1" applyFill="1" applyBorder="1" applyAlignment="1" applyProtection="1">
      <alignment horizontal="center" vertical="center" wrapText="1"/>
      <protection/>
    </xf>
    <xf numFmtId="3" fontId="54" fillId="0" borderId="38" xfId="39" applyNumberFormat="1" applyFont="1" applyFill="1" applyBorder="1" applyAlignment="1" applyProtection="1">
      <alignment horizontal="right" vertical="center" wrapText="1"/>
      <protection/>
    </xf>
    <xf numFmtId="0" fontId="59" fillId="0" borderId="38" xfId="25" applyFont="1" applyBorder="1" applyAlignment="1" applyProtection="1">
      <alignment vertical="center" wrapText="1"/>
      <protection/>
    </xf>
    <xf numFmtId="3" fontId="54" fillId="13" borderId="38" xfId="39" applyNumberFormat="1" applyFont="1" applyFill="1" applyBorder="1" applyAlignment="1" applyProtection="1">
      <alignment horizontal="right" vertical="center"/>
      <protection/>
    </xf>
    <xf numFmtId="169" fontId="59" fillId="0" borderId="38" xfId="24" applyNumberFormat="1" applyFont="1" applyBorder="1" applyAlignment="1" applyProtection="1">
      <alignment horizontal="right" vertical="center"/>
      <protection/>
    </xf>
    <xf numFmtId="3" fontId="58" fillId="13" borderId="38" xfId="43" applyNumberFormat="1" applyFont="1" applyFill="1" applyBorder="1" applyAlignment="1" applyProtection="1">
      <alignment vertical="center"/>
      <protection/>
    </xf>
    <xf numFmtId="49" fontId="54" fillId="0" borderId="38" xfId="39" applyNumberFormat="1" applyFont="1" applyFill="1" applyBorder="1" applyAlignment="1" applyProtection="1">
      <alignment horizontal="right" vertical="center"/>
      <protection/>
    </xf>
    <xf numFmtId="0" fontId="59" fillId="0" borderId="38" xfId="39" applyFont="1" applyFill="1" applyBorder="1" applyAlignment="1">
      <alignment vertical="center" wrapText="1"/>
      <protection/>
    </xf>
    <xf numFmtId="49" fontId="53" fillId="13" borderId="0" xfId="39" applyNumberFormat="1" applyFont="1" applyFill="1" applyBorder="1" applyAlignment="1" applyProtection="1">
      <alignment horizontal="center" vertical="center"/>
      <protection/>
    </xf>
    <xf numFmtId="0" fontId="57" fillId="13" borderId="0" xfId="39" applyNumberFormat="1" applyFont="1" applyFill="1" applyBorder="1" applyAlignment="1" applyProtection="1">
      <alignment horizontal="right" vertical="center"/>
      <protection/>
    </xf>
    <xf numFmtId="0" fontId="57" fillId="13" borderId="0" xfId="39" applyNumberFormat="1" applyFont="1" applyFill="1" applyBorder="1" applyAlignment="1" applyProtection="1">
      <alignment vertical="center" wrapText="1"/>
      <protection/>
    </xf>
    <xf numFmtId="49" fontId="53" fillId="13" borderId="0" xfId="40" applyNumberFormat="1" applyFont="1" applyFill="1" applyBorder="1" applyAlignment="1" applyProtection="1">
      <alignment vertical="center"/>
      <protection/>
    </xf>
    <xf numFmtId="49" fontId="53" fillId="13" borderId="0" xfId="39" applyNumberFormat="1" applyFont="1" applyFill="1" applyBorder="1" applyAlignment="1" applyProtection="1">
      <alignment vertical="center"/>
      <protection/>
    </xf>
    <xf numFmtId="3" fontId="53" fillId="13" borderId="0" xfId="39" applyNumberFormat="1" applyFont="1" applyFill="1" applyBorder="1" applyAlignment="1" applyProtection="1">
      <alignment horizontal="right" vertical="center"/>
      <protection locked="0"/>
    </xf>
    <xf numFmtId="3" fontId="57" fillId="13" borderId="0" xfId="43" applyNumberFormat="1" applyFont="1" applyFill="1" applyBorder="1" applyAlignment="1" applyProtection="1">
      <alignment horizontal="right" vertical="center" wrapText="1"/>
      <protection/>
    </xf>
    <xf numFmtId="0" fontId="1" fillId="13" borderId="0" xfId="43" applyFill="1" applyBorder="1" applyAlignment="1">
      <alignment/>
      <protection/>
    </xf>
    <xf numFmtId="3" fontId="53" fillId="0" borderId="38" xfId="39" applyNumberFormat="1" applyFont="1" applyFill="1" applyBorder="1" applyAlignment="1" applyProtection="1">
      <alignment horizontal="left" vertical="center" wrapText="1"/>
      <protection/>
    </xf>
    <xf numFmtId="0" fontId="58" fillId="0" borderId="38" xfId="39" applyFont="1" applyFill="1" applyBorder="1" applyAlignment="1">
      <alignment vertical="center" wrapText="1"/>
      <protection/>
    </xf>
    <xf numFmtId="49" fontId="54" fillId="13" borderId="0" xfId="39" applyNumberFormat="1" applyFont="1" applyFill="1" applyBorder="1" applyAlignment="1" applyProtection="1">
      <alignment horizontal="right" vertical="center"/>
      <protection/>
    </xf>
    <xf numFmtId="0" fontId="59" fillId="13" borderId="0" xfId="39" applyFont="1" applyFill="1" applyBorder="1" applyAlignment="1">
      <alignment vertical="center"/>
      <protection/>
    </xf>
    <xf numFmtId="0" fontId="59" fillId="13" borderId="0" xfId="40" applyFont="1" applyFill="1" applyBorder="1" applyAlignment="1">
      <alignment vertical="center"/>
      <protection/>
    </xf>
    <xf numFmtId="0" fontId="60" fillId="0" borderId="38" xfId="25" applyFont="1" applyFill="1" applyBorder="1" applyAlignment="1" applyProtection="1">
      <alignment vertical="center" wrapText="1"/>
      <protection locked="0"/>
    </xf>
    <xf numFmtId="3" fontId="58" fillId="0" borderId="38" xfId="43" applyNumberFormat="1" applyFont="1" applyFill="1" applyBorder="1" applyAlignment="1">
      <alignment vertical="center"/>
      <protection/>
    </xf>
    <xf numFmtId="0" fontId="59" fillId="0" borderId="38" xfId="39" applyFont="1" applyFill="1" applyBorder="1" applyAlignment="1">
      <alignment horizontal="right" vertical="center"/>
      <protection/>
    </xf>
    <xf numFmtId="0" fontId="59" fillId="13" borderId="0" xfId="39" applyFont="1" applyFill="1" applyBorder="1" applyAlignment="1">
      <alignment horizontal="right" vertical="center"/>
      <protection/>
    </xf>
    <xf numFmtId="16" fontId="57" fillId="13" borderId="38" xfId="39" applyNumberFormat="1" applyFont="1" applyFill="1" applyBorder="1" applyAlignment="1" applyProtection="1">
      <alignment horizontal="right" vertical="center"/>
      <protection/>
    </xf>
    <xf numFmtId="49" fontId="54" fillId="13" borderId="38" xfId="41" applyNumberFormat="1" applyFont="1" applyFill="1" applyBorder="1" applyAlignment="1" applyProtection="1">
      <alignment vertical="center" wrapText="1"/>
      <protection/>
    </xf>
    <xf numFmtId="49" fontId="53" fillId="13" borderId="38" xfId="41" applyNumberFormat="1" applyFont="1" applyFill="1" applyBorder="1" applyAlignment="1" applyProtection="1">
      <alignment horizontal="center"/>
      <protection/>
    </xf>
    <xf numFmtId="3" fontId="53" fillId="13" borderId="38" xfId="41" applyNumberFormat="1" applyFont="1" applyFill="1" applyBorder="1" applyAlignment="1" applyProtection="1">
      <alignment horizontal="right"/>
      <protection/>
    </xf>
    <xf numFmtId="3" fontId="53" fillId="13" borderId="38" xfId="41" applyNumberFormat="1" applyFont="1" applyFill="1" applyBorder="1" applyAlignment="1" applyProtection="1">
      <alignment horizontal="right"/>
      <protection locked="0"/>
    </xf>
    <xf numFmtId="0" fontId="58" fillId="13" borderId="38" xfId="41" applyFont="1" applyFill="1" applyBorder="1" applyAlignment="1">
      <alignment vertical="center" wrapText="1"/>
      <protection/>
    </xf>
    <xf numFmtId="0" fontId="58" fillId="13" borderId="38" xfId="41" applyFont="1" applyFill="1" applyBorder="1" applyAlignment="1">
      <alignment horizontal="left" vertical="center" wrapText="1"/>
      <protection/>
    </xf>
    <xf numFmtId="0" fontId="57" fillId="0" borderId="38" xfId="39" applyNumberFormat="1" applyFont="1" applyFill="1" applyBorder="1" applyAlignment="1" applyProtection="1">
      <alignment horizontal="right" vertical="center"/>
      <protection/>
    </xf>
    <xf numFmtId="0" fontId="57" fillId="0" borderId="38" xfId="39" applyNumberFormat="1" applyFont="1" applyFill="1" applyBorder="1" applyAlignment="1" applyProtection="1">
      <alignment vertical="center" wrapText="1"/>
      <protection/>
    </xf>
    <xf numFmtId="3" fontId="53" fillId="0" borderId="38" xfId="39" applyNumberFormat="1" applyFont="1" applyFill="1" applyBorder="1" applyAlignment="1" applyProtection="1">
      <alignment horizontal="right" vertical="center"/>
      <protection locked="0"/>
    </xf>
    <xf numFmtId="3" fontId="57" fillId="0" borderId="38" xfId="43" applyNumberFormat="1" applyFont="1" applyFill="1" applyBorder="1" applyAlignment="1" applyProtection="1">
      <alignment horizontal="right" vertical="center" wrapText="1"/>
      <protection/>
    </xf>
    <xf numFmtId="0" fontId="1" fillId="13" borderId="38" xfId="43" applyFill="1" applyBorder="1" applyAlignment="1">
      <alignment vertical="center"/>
      <protection/>
    </xf>
    <xf numFmtId="49" fontId="53" fillId="13" borderId="0" xfId="39" applyNumberFormat="1" applyFont="1" applyFill="1" applyBorder="1" applyAlignment="1" applyProtection="1">
      <alignment vertical="center" wrapText="1"/>
      <protection/>
    </xf>
    <xf numFmtId="49" fontId="53" fillId="13" borderId="0" xfId="40" applyNumberFormat="1" applyFont="1" applyFill="1" applyBorder="1" applyAlignment="1" applyProtection="1">
      <alignment vertical="center" wrapText="1"/>
      <protection/>
    </xf>
    <xf numFmtId="49" fontId="54" fillId="0" borderId="38" xfId="39" applyNumberFormat="1" applyFont="1" applyFill="1" applyBorder="1" applyAlignment="1" applyProtection="1">
      <alignment horizontal="right" vertical="center" wrapText="1"/>
      <protection/>
    </xf>
    <xf numFmtId="49" fontId="54" fillId="0" borderId="38" xfId="39" applyNumberFormat="1" applyFont="1" applyFill="1" applyBorder="1" applyAlignment="1" applyProtection="1">
      <alignment vertical="center" wrapText="1"/>
      <protection/>
    </xf>
    <xf numFmtId="49" fontId="54" fillId="0" borderId="0" xfId="39" applyNumberFormat="1" applyFont="1" applyFill="1" applyBorder="1" applyAlignment="1" applyProtection="1">
      <alignment horizontal="right" vertical="center" wrapText="1"/>
      <protection/>
    </xf>
    <xf numFmtId="49" fontId="54" fillId="0" borderId="0" xfId="39" applyNumberFormat="1" applyFont="1" applyFill="1" applyBorder="1" applyAlignment="1" applyProtection="1">
      <alignment vertical="center" wrapText="1"/>
      <protection/>
    </xf>
    <xf numFmtId="49" fontId="54" fillId="0" borderId="0" xfId="40" applyNumberFormat="1" applyFont="1" applyFill="1" applyBorder="1" applyAlignment="1" applyProtection="1">
      <alignment vertical="center" wrapText="1"/>
      <protection/>
    </xf>
    <xf numFmtId="3" fontId="58" fillId="13" borderId="0" xfId="43" applyNumberFormat="1" applyFont="1" applyFill="1" applyBorder="1" applyAlignment="1">
      <alignment vertical="center"/>
      <protection/>
    </xf>
    <xf numFmtId="0" fontId="60" fillId="0" borderId="38" xfId="40" applyFont="1" applyFill="1" applyBorder="1" applyAlignment="1">
      <alignment vertical="center" wrapText="1"/>
      <protection/>
    </xf>
    <xf numFmtId="49" fontId="53" fillId="15" borderId="0" xfId="39" applyNumberFormat="1" applyFont="1" applyFill="1" applyBorder="1" applyAlignment="1" applyProtection="1">
      <alignment horizontal="center" vertical="center"/>
      <protection/>
    </xf>
    <xf numFmtId="49" fontId="54" fillId="15" borderId="0" xfId="39" applyNumberFormat="1" applyFont="1" applyFill="1" applyBorder="1" applyAlignment="1" applyProtection="1">
      <alignment horizontal="right" vertical="center" wrapText="1"/>
      <protection/>
    </xf>
    <xf numFmtId="49" fontId="54" fillId="15" borderId="0" xfId="39" applyNumberFormat="1" applyFont="1" applyFill="1" applyBorder="1" applyAlignment="1" applyProtection="1">
      <alignment vertical="center" wrapText="1"/>
      <protection/>
    </xf>
    <xf numFmtId="49" fontId="54" fillId="15" borderId="0" xfId="40" applyNumberFormat="1" applyFont="1" applyFill="1" applyBorder="1" applyAlignment="1" applyProtection="1">
      <alignment vertical="center" wrapText="1"/>
      <protection/>
    </xf>
    <xf numFmtId="49" fontId="53" fillId="15" borderId="0" xfId="39" applyNumberFormat="1" applyFont="1" applyFill="1" applyBorder="1" applyAlignment="1" applyProtection="1">
      <alignment vertical="center"/>
      <protection/>
    </xf>
    <xf numFmtId="3" fontId="53" fillId="15" borderId="0" xfId="39" applyNumberFormat="1" applyFont="1" applyFill="1" applyBorder="1" applyAlignment="1" applyProtection="1">
      <alignment horizontal="right" vertical="center"/>
      <protection/>
    </xf>
    <xf numFmtId="3" fontId="53" fillId="15" borderId="0" xfId="39" applyNumberFormat="1" applyFont="1" applyFill="1" applyBorder="1" applyAlignment="1" applyProtection="1">
      <alignment horizontal="right" vertical="center"/>
      <protection locked="0"/>
    </xf>
    <xf numFmtId="3" fontId="53" fillId="15" borderId="0" xfId="43" applyNumberFormat="1" applyFont="1" applyFill="1" applyBorder="1" applyAlignment="1" applyProtection="1">
      <alignment horizontal="right" vertical="center" wrapText="1"/>
      <protection/>
    </xf>
    <xf numFmtId="3" fontId="58" fillId="15" borderId="0" xfId="43" applyNumberFormat="1" applyFont="1" applyFill="1" applyBorder="1" applyAlignment="1">
      <alignment vertical="center"/>
      <protection/>
    </xf>
    <xf numFmtId="0" fontId="1" fillId="15" borderId="0" xfId="43" applyFill="1" applyBorder="1" applyAlignment="1">
      <alignment/>
      <protection/>
    </xf>
    <xf numFmtId="0" fontId="1" fillId="15" borderId="0" xfId="43" applyFill="1" applyAlignment="1">
      <alignment/>
      <protection/>
    </xf>
    <xf numFmtId="0" fontId="60" fillId="0" borderId="38" xfId="40" applyFont="1" applyFill="1" applyBorder="1" applyAlignment="1" applyProtection="1">
      <alignment vertical="center" wrapText="1"/>
      <protection/>
    </xf>
    <xf numFmtId="49" fontId="53" fillId="13" borderId="38" xfId="41" applyNumberFormat="1" applyFont="1" applyFill="1" applyBorder="1" applyAlignment="1" applyProtection="1">
      <alignment horizontal="left" vertical="center"/>
      <protection/>
    </xf>
    <xf numFmtId="49" fontId="53" fillId="13" borderId="38" xfId="41" applyNumberFormat="1" applyFont="1" applyFill="1" applyBorder="1" applyAlignment="1" applyProtection="1">
      <alignment horizontal="center" vertical="center"/>
      <protection/>
    </xf>
    <xf numFmtId="168" fontId="61" fillId="13" borderId="38" xfId="43" applyNumberFormat="1" applyFont="1" applyFill="1" applyBorder="1" applyAlignment="1" applyProtection="1">
      <alignment horizontal="center" wrapText="1"/>
      <protection/>
    </xf>
    <xf numFmtId="168" fontId="61" fillId="13" borderId="38" xfId="43" applyNumberFormat="1" applyFont="1" applyFill="1" applyBorder="1" applyAlignment="1" applyProtection="1">
      <alignment wrapText="1"/>
      <protection/>
    </xf>
    <xf numFmtId="168" fontId="61" fillId="13" borderId="38" xfId="43" applyNumberFormat="1" applyFont="1" applyFill="1" applyBorder="1" applyAlignment="1" applyProtection="1">
      <alignment vertical="center" wrapText="1"/>
      <protection/>
    </xf>
    <xf numFmtId="3" fontId="61" fillId="13" borderId="38" xfId="43" applyNumberFormat="1" applyFont="1" applyFill="1" applyBorder="1" applyAlignment="1" applyProtection="1">
      <alignment horizontal="right" wrapText="1"/>
      <protection/>
    </xf>
    <xf numFmtId="3" fontId="61" fillId="13" borderId="38" xfId="43" applyNumberFormat="1" applyFont="1" applyFill="1" applyBorder="1" applyAlignment="1" applyProtection="1">
      <alignment wrapText="1"/>
      <protection/>
    </xf>
    <xf numFmtId="49" fontId="53" fillId="13" borderId="38" xfId="39" applyNumberFormat="1" applyFont="1" applyFill="1" applyBorder="1" applyAlignment="1" applyProtection="1">
      <alignment/>
      <protection/>
    </xf>
    <xf numFmtId="3" fontId="53" fillId="13" borderId="0" xfId="39" applyNumberFormat="1" applyFont="1" applyFill="1" applyBorder="1" applyAlignment="1" applyProtection="1">
      <alignment horizontal="right"/>
      <protection/>
    </xf>
    <xf numFmtId="3" fontId="53" fillId="13" borderId="0" xfId="43" applyNumberFormat="1" applyFont="1" applyFill="1" applyBorder="1" applyAlignment="1" applyProtection="1">
      <alignment horizontal="right" wrapText="1"/>
      <protection/>
    </xf>
    <xf numFmtId="0" fontId="1" fillId="13" borderId="0" xfId="43" applyFont="1" applyFill="1" applyAlignment="1" applyProtection="1">
      <alignment vertical="center"/>
      <protection/>
    </xf>
    <xf numFmtId="0" fontId="1" fillId="13" borderId="0" xfId="43" applyFont="1" applyFill="1" applyAlignment="1" applyProtection="1">
      <alignment vertical="center" wrapText="1"/>
      <protection/>
    </xf>
    <xf numFmtId="0" fontId="1" fillId="13" borderId="0" xfId="45" applyFont="1" applyFill="1" applyAlignment="1" applyProtection="1">
      <alignment/>
      <protection/>
    </xf>
    <xf numFmtId="0" fontId="62" fillId="13" borderId="0" xfId="43" applyFont="1" applyFill="1" applyAlignment="1" applyProtection="1">
      <alignment vertical="center"/>
      <protection/>
    </xf>
    <xf numFmtId="0" fontId="62" fillId="13" borderId="0" xfId="43" applyFont="1" applyFill="1" applyAlignment="1" applyProtection="1">
      <alignment/>
      <protection/>
    </xf>
    <xf numFmtId="0" fontId="62" fillId="0" borderId="0" xfId="24" applyFont="1" applyAlignment="1" applyProtection="1">
      <alignment vertical="center"/>
      <protection/>
    </xf>
    <xf numFmtId="0" fontId="62" fillId="13" borderId="0" xfId="45" applyFont="1" applyFill="1" applyAlignment="1" applyProtection="1">
      <alignment/>
      <protection/>
    </xf>
    <xf numFmtId="0" fontId="62" fillId="13" borderId="0" xfId="43" applyFont="1" applyFill="1" applyAlignment="1" applyProtection="1">
      <alignment vertical="center" wrapText="1"/>
      <protection/>
    </xf>
    <xf numFmtId="14" fontId="4" fillId="3" borderId="0" xfId="0" applyNumberFormat="1" applyFont="1" applyFill="1" applyBorder="1" applyAlignment="1" applyProtection="1">
      <alignment horizontal="left" vertical="center"/>
      <protection locked="0"/>
    </xf>
    <xf numFmtId="0" fontId="1" fillId="0" borderId="28" xfId="46" applyNumberFormat="1" applyFont="1" applyFill="1" applyBorder="1" applyAlignment="1" applyProtection="1">
      <alignment/>
      <protection/>
    </xf>
    <xf numFmtId="0" fontId="1" fillId="0" borderId="29" xfId="46" applyNumberFormat="1" applyFont="1" applyFill="1" applyBorder="1" applyAlignment="1" applyProtection="1">
      <alignment/>
      <protection/>
    </xf>
    <xf numFmtId="0" fontId="1" fillId="0" borderId="30" xfId="46" applyNumberFormat="1" applyFont="1" applyFill="1" applyBorder="1" applyAlignment="1" applyProtection="1">
      <alignment/>
      <protection/>
    </xf>
    <xf numFmtId="0" fontId="1" fillId="0" borderId="0" xfId="46" applyFont="1" applyProtection="1">
      <alignment/>
      <protection locked="0"/>
    </xf>
    <xf numFmtId="0" fontId="65" fillId="0" borderId="29" xfId="46" applyNumberFormat="1" applyFont="1" applyFill="1" applyBorder="1" applyAlignment="1" applyProtection="1">
      <alignment/>
      <protection/>
    </xf>
    <xf numFmtId="0" fontId="1" fillId="0" borderId="33" xfId="46" applyNumberFormat="1" applyFont="1" applyFill="1" applyBorder="1" applyAlignment="1" applyProtection="1">
      <alignment/>
      <protection/>
    </xf>
    <xf numFmtId="0" fontId="1" fillId="0" borderId="34" xfId="46" applyNumberFormat="1" applyFont="1" applyFill="1" applyBorder="1" applyAlignment="1" applyProtection="1">
      <alignment/>
      <protection/>
    </xf>
    <xf numFmtId="0" fontId="1" fillId="0" borderId="35" xfId="46" applyNumberFormat="1" applyFont="1" applyFill="1" applyBorder="1" applyAlignment="1" applyProtection="1">
      <alignment/>
      <protection/>
    </xf>
    <xf numFmtId="0" fontId="58" fillId="0" borderId="28" xfId="46" applyNumberFormat="1" applyFont="1" applyFill="1" applyBorder="1" applyAlignment="1" applyProtection="1">
      <alignment vertical="center"/>
      <protection/>
    </xf>
    <xf numFmtId="0" fontId="58" fillId="0" borderId="29" xfId="46" applyNumberFormat="1" applyFont="1" applyFill="1" applyBorder="1" applyAlignment="1" applyProtection="1">
      <alignment vertical="center"/>
      <protection/>
    </xf>
    <xf numFmtId="0" fontId="58" fillId="0" borderId="30" xfId="46" applyNumberFormat="1" applyFont="1" applyFill="1" applyBorder="1" applyAlignment="1" applyProtection="1">
      <alignment vertical="center"/>
      <protection/>
    </xf>
    <xf numFmtId="0" fontId="58" fillId="0" borderId="31" xfId="46" applyNumberFormat="1" applyFont="1" applyFill="1" applyBorder="1" applyAlignment="1" applyProtection="1">
      <alignment vertical="center"/>
      <protection/>
    </xf>
    <xf numFmtId="0" fontId="58" fillId="0" borderId="0" xfId="46" applyNumberFormat="1" applyFont="1" applyFill="1" applyAlignment="1" applyProtection="1">
      <alignment vertical="center"/>
      <protection/>
    </xf>
    <xf numFmtId="168" fontId="53" fillId="0" borderId="40" xfId="46" applyNumberFormat="1" applyFont="1" applyFill="1" applyBorder="1" applyAlignment="1" applyProtection="1">
      <alignment vertical="center"/>
      <protection/>
    </xf>
    <xf numFmtId="168" fontId="53" fillId="0" borderId="41" xfId="46" applyNumberFormat="1" applyFont="1" applyFill="1" applyBorder="1" applyAlignment="1" applyProtection="1">
      <alignment vertical="center"/>
      <protection/>
    </xf>
    <xf numFmtId="0" fontId="58" fillId="0" borderId="42" xfId="46" applyNumberFormat="1" applyFont="1" applyFill="1" applyBorder="1" applyAlignment="1" applyProtection="1">
      <alignment vertical="center"/>
      <protection/>
    </xf>
    <xf numFmtId="0" fontId="58" fillId="0" borderId="32" xfId="46" applyNumberFormat="1" applyFont="1" applyFill="1" applyBorder="1" applyAlignment="1" applyProtection="1">
      <alignment vertical="center"/>
      <protection/>
    </xf>
    <xf numFmtId="168" fontId="53" fillId="0" borderId="43" xfId="46" applyNumberFormat="1" applyFont="1" applyFill="1" applyBorder="1" applyAlignment="1" applyProtection="1">
      <alignment vertical="center"/>
      <protection/>
    </xf>
    <xf numFmtId="0" fontId="58" fillId="0" borderId="0" xfId="46" applyNumberFormat="1" applyFont="1" applyFill="1" applyBorder="1" applyAlignment="1" applyProtection="1">
      <alignment vertical="center"/>
      <protection/>
    </xf>
    <xf numFmtId="0" fontId="58" fillId="0" borderId="44" xfId="46" applyNumberFormat="1" applyFont="1" applyFill="1" applyBorder="1" applyAlignment="1" applyProtection="1">
      <alignment vertical="center"/>
      <protection/>
    </xf>
    <xf numFmtId="168" fontId="53" fillId="0" borderId="0" xfId="46" applyNumberFormat="1" applyFont="1" applyFill="1" applyBorder="1" applyAlignment="1" applyProtection="1">
      <alignment vertical="center"/>
      <protection/>
    </xf>
    <xf numFmtId="0" fontId="53" fillId="0" borderId="0" xfId="46" applyNumberFormat="1" applyFont="1" applyFill="1" applyBorder="1" applyAlignment="1" applyProtection="1">
      <alignment vertical="center"/>
      <protection/>
    </xf>
    <xf numFmtId="0" fontId="58" fillId="0" borderId="41" xfId="46" applyNumberFormat="1" applyFont="1" applyFill="1" applyBorder="1" applyAlignment="1" applyProtection="1">
      <alignment vertical="center"/>
      <protection/>
    </xf>
    <xf numFmtId="168" fontId="53" fillId="0" borderId="45" xfId="46" applyNumberFormat="1" applyFont="1" applyFill="1" applyBorder="1" applyAlignment="1" applyProtection="1">
      <alignment vertical="center"/>
      <protection/>
    </xf>
    <xf numFmtId="168" fontId="53" fillId="0" borderId="46" xfId="46" applyNumberFormat="1" applyFont="1" applyFill="1" applyBorder="1" applyAlignment="1" applyProtection="1">
      <alignment vertical="center"/>
      <protection/>
    </xf>
    <xf numFmtId="168" fontId="53" fillId="0" borderId="47" xfId="46" applyNumberFormat="1" applyFont="1" applyFill="1" applyBorder="1" applyAlignment="1" applyProtection="1">
      <alignment vertical="center"/>
      <protection/>
    </xf>
    <xf numFmtId="0" fontId="58" fillId="0" borderId="48" xfId="46" applyNumberFormat="1" applyFont="1" applyFill="1" applyBorder="1" applyAlignment="1" applyProtection="1">
      <alignment vertical="center"/>
      <protection/>
    </xf>
    <xf numFmtId="168" fontId="53" fillId="0" borderId="49" xfId="46" applyNumberFormat="1" applyFont="1" applyFill="1" applyBorder="1" applyAlignment="1" applyProtection="1">
      <alignment vertical="center"/>
      <protection/>
    </xf>
    <xf numFmtId="0" fontId="58" fillId="0" borderId="50" xfId="46" applyNumberFormat="1" applyFont="1" applyFill="1" applyBorder="1" applyAlignment="1" applyProtection="1">
      <alignment vertical="center"/>
      <protection/>
    </xf>
    <xf numFmtId="0" fontId="58" fillId="0" borderId="51" xfId="46" applyNumberFormat="1" applyFont="1" applyFill="1" applyBorder="1" applyAlignment="1" applyProtection="1">
      <alignment vertical="center"/>
      <protection/>
    </xf>
    <xf numFmtId="168" fontId="53" fillId="0" borderId="0" xfId="46" applyNumberFormat="1" applyFont="1" applyFill="1" applyAlignment="1" applyProtection="1">
      <alignment vertical="center"/>
      <protection/>
    </xf>
    <xf numFmtId="0" fontId="66" fillId="0" borderId="0" xfId="46" applyNumberFormat="1" applyFont="1" applyFill="1" applyAlignment="1" applyProtection="1">
      <alignment vertical="center"/>
      <protection/>
    </xf>
    <xf numFmtId="0" fontId="58" fillId="0" borderId="47" xfId="46" applyNumberFormat="1" applyFont="1" applyFill="1" applyBorder="1" applyAlignment="1" applyProtection="1">
      <alignment vertical="center"/>
      <protection/>
    </xf>
    <xf numFmtId="168" fontId="53" fillId="0" borderId="48" xfId="46" applyNumberFormat="1" applyFont="1" applyFill="1" applyBorder="1" applyAlignment="1" applyProtection="1">
      <alignment vertical="center"/>
      <protection/>
    </xf>
    <xf numFmtId="49" fontId="53" fillId="0" borderId="45" xfId="46" applyNumberFormat="1" applyFont="1" applyFill="1" applyBorder="1" applyAlignment="1" applyProtection="1">
      <alignment vertical="center"/>
      <protection/>
    </xf>
    <xf numFmtId="0" fontId="67" fillId="0" borderId="0" xfId="46" applyNumberFormat="1" applyFont="1" applyFill="1" applyAlignment="1" applyProtection="1">
      <alignment vertical="center"/>
      <protection/>
    </xf>
    <xf numFmtId="0" fontId="58" fillId="0" borderId="33" xfId="46" applyNumberFormat="1" applyFont="1" applyFill="1" applyBorder="1" applyAlignment="1" applyProtection="1">
      <alignment vertical="center"/>
      <protection/>
    </xf>
    <xf numFmtId="0" fontId="58" fillId="0" borderId="34" xfId="46" applyNumberFormat="1" applyFont="1" applyFill="1" applyBorder="1" applyAlignment="1" applyProtection="1">
      <alignment vertical="center"/>
      <protection/>
    </xf>
    <xf numFmtId="0" fontId="58" fillId="0" borderId="35" xfId="46" applyNumberFormat="1" applyFont="1" applyFill="1" applyBorder="1" applyAlignment="1" applyProtection="1">
      <alignment vertical="center"/>
      <protection/>
    </xf>
    <xf numFmtId="0" fontId="58" fillId="0" borderId="52" xfId="46" applyNumberFormat="1" applyFont="1" applyFill="1" applyBorder="1" applyAlignment="1" applyProtection="1">
      <alignment vertical="center"/>
      <protection/>
    </xf>
    <xf numFmtId="0" fontId="58" fillId="0" borderId="53" xfId="46" applyNumberFormat="1" applyFont="1" applyFill="1" applyBorder="1" applyAlignment="1" applyProtection="1">
      <alignment vertical="center"/>
      <protection/>
    </xf>
    <xf numFmtId="0" fontId="68" fillId="0" borderId="53" xfId="46" applyNumberFormat="1" applyFont="1" applyFill="1" applyBorder="1" applyAlignment="1" applyProtection="1">
      <alignment vertical="center"/>
      <protection/>
    </xf>
    <xf numFmtId="0" fontId="58" fillId="0" borderId="39" xfId="46" applyNumberFormat="1" applyFont="1" applyFill="1" applyBorder="1" applyAlignment="1" applyProtection="1">
      <alignment vertical="center"/>
      <protection/>
    </xf>
    <xf numFmtId="0" fontId="58" fillId="0" borderId="54" xfId="46" applyNumberFormat="1" applyFont="1" applyFill="1" applyBorder="1" applyAlignment="1" applyProtection="1">
      <alignment vertical="center"/>
      <protection/>
    </xf>
    <xf numFmtId="0" fontId="58" fillId="0" borderId="55" xfId="46" applyNumberFormat="1" applyFont="1" applyFill="1" applyBorder="1" applyAlignment="1" applyProtection="1">
      <alignment vertical="center"/>
      <protection/>
    </xf>
    <xf numFmtId="0" fontId="58" fillId="0" borderId="56" xfId="46" applyNumberFormat="1" applyFont="1" applyFill="1" applyBorder="1" applyAlignment="1" applyProtection="1">
      <alignment vertical="center"/>
      <protection/>
    </xf>
    <xf numFmtId="0" fontId="58" fillId="0" borderId="57" xfId="46" applyNumberFormat="1" applyFont="1" applyFill="1" applyBorder="1" applyAlignment="1" applyProtection="1">
      <alignment vertical="center"/>
      <protection/>
    </xf>
    <xf numFmtId="0" fontId="58" fillId="0" borderId="58" xfId="46" applyNumberFormat="1" applyFont="1" applyFill="1" applyBorder="1" applyAlignment="1" applyProtection="1">
      <alignment vertical="center"/>
      <protection/>
    </xf>
    <xf numFmtId="3" fontId="1" fillId="0" borderId="59" xfId="46" applyNumberFormat="1" applyFont="1" applyFill="1" applyBorder="1" applyAlignment="1" applyProtection="1">
      <alignment vertical="center"/>
      <protection/>
    </xf>
    <xf numFmtId="3" fontId="1" fillId="0" borderId="60" xfId="46" applyNumberFormat="1" applyFont="1" applyFill="1" applyBorder="1" applyAlignment="1" applyProtection="1">
      <alignment vertical="center"/>
      <protection/>
    </xf>
    <xf numFmtId="171" fontId="50" fillId="0" borderId="61" xfId="46" applyNumberFormat="1" applyFont="1" applyFill="1" applyBorder="1" applyAlignment="1" applyProtection="1">
      <alignment horizontal="right" vertical="center" wrapText="1"/>
      <protection/>
    </xf>
    <xf numFmtId="4" fontId="50" fillId="0" borderId="62" xfId="46" applyNumberFormat="1" applyFont="1" applyFill="1" applyBorder="1" applyAlignment="1" applyProtection="1">
      <alignment horizontal="right" vertical="center" wrapText="1"/>
      <protection/>
    </xf>
    <xf numFmtId="3" fontId="1" fillId="0" borderId="61" xfId="46" applyNumberFormat="1" applyFont="1" applyFill="1" applyBorder="1" applyAlignment="1" applyProtection="1">
      <alignment vertical="center"/>
      <protection/>
    </xf>
    <xf numFmtId="3" fontId="1" fillId="0" borderId="62" xfId="46" applyNumberFormat="1" applyFont="1" applyFill="1" applyBorder="1" applyAlignment="1" applyProtection="1">
      <alignment vertical="center"/>
      <protection/>
    </xf>
    <xf numFmtId="3" fontId="50" fillId="0" borderId="60" xfId="46" applyNumberFormat="1" applyFont="1" applyFill="1" applyBorder="1" applyAlignment="1" applyProtection="1">
      <alignment vertical="center" wrapText="1"/>
      <protection/>
    </xf>
    <xf numFmtId="4" fontId="50" fillId="0" borderId="60" xfId="46" applyNumberFormat="1" applyFont="1" applyFill="1" applyBorder="1" applyAlignment="1" applyProtection="1">
      <alignment horizontal="right" vertical="center" wrapText="1"/>
      <protection/>
    </xf>
    <xf numFmtId="3" fontId="1" fillId="0" borderId="63" xfId="46" applyNumberFormat="1" applyFont="1" applyFill="1" applyBorder="1" applyAlignment="1" applyProtection="1">
      <alignment vertical="center"/>
      <protection/>
    </xf>
    <xf numFmtId="168" fontId="68" fillId="0" borderId="53" xfId="46" applyNumberFormat="1" applyFont="1" applyFill="1" applyBorder="1" applyAlignment="1" applyProtection="1">
      <alignment vertical="center" wrapText="1"/>
      <protection/>
    </xf>
    <xf numFmtId="0" fontId="69" fillId="0" borderId="54" xfId="46" applyNumberFormat="1" applyFont="1" applyFill="1" applyBorder="1" applyAlignment="1" applyProtection="1">
      <alignment vertical="center"/>
      <protection/>
    </xf>
    <xf numFmtId="0" fontId="69" fillId="0" borderId="56" xfId="46" applyNumberFormat="1" applyFont="1" applyFill="1" applyBorder="1" applyAlignment="1" applyProtection="1">
      <alignment vertical="center"/>
      <protection/>
    </xf>
    <xf numFmtId="0" fontId="68" fillId="0" borderId="57" xfId="46" applyNumberFormat="1" applyFont="1" applyFill="1" applyBorder="1" applyAlignment="1" applyProtection="1">
      <alignment vertical="center"/>
      <protection/>
    </xf>
    <xf numFmtId="0" fontId="68" fillId="0" borderId="55" xfId="46" applyNumberFormat="1" applyFont="1" applyFill="1" applyBorder="1" applyAlignment="1" applyProtection="1">
      <alignment vertical="center"/>
      <protection/>
    </xf>
    <xf numFmtId="0" fontId="68" fillId="0" borderId="58" xfId="46" applyNumberFormat="1" applyFont="1" applyFill="1" applyBorder="1" applyAlignment="1" applyProtection="1">
      <alignment vertical="center"/>
      <protection/>
    </xf>
    <xf numFmtId="0" fontId="68" fillId="0" borderId="56" xfId="46" applyNumberFormat="1" applyFont="1" applyFill="1" applyBorder="1" applyAlignment="1" applyProtection="1">
      <alignment vertical="center"/>
      <protection/>
    </xf>
    <xf numFmtId="1" fontId="58" fillId="0" borderId="64" xfId="46" applyNumberFormat="1" applyFont="1" applyFill="1" applyBorder="1" applyAlignment="1" applyProtection="1">
      <alignment horizontal="center" vertical="center"/>
      <protection/>
    </xf>
    <xf numFmtId="0" fontId="59" fillId="0" borderId="40" xfId="46" applyNumberFormat="1" applyFont="1" applyFill="1" applyBorder="1" applyAlignment="1" applyProtection="1">
      <alignment vertical="center"/>
      <protection/>
    </xf>
    <xf numFmtId="0" fontId="58" fillId="0" borderId="45" xfId="46" applyNumberFormat="1" applyFont="1" applyFill="1" applyBorder="1" applyAlignment="1" applyProtection="1">
      <alignment vertical="center"/>
      <protection/>
    </xf>
    <xf numFmtId="4" fontId="50" fillId="0" borderId="46" xfId="46" applyNumberFormat="1" applyFont="1" applyFill="1" applyBorder="1" applyAlignment="1" applyProtection="1">
      <alignment horizontal="right" vertical="center" wrapText="1"/>
      <protection/>
    </xf>
    <xf numFmtId="49" fontId="58" fillId="0" borderId="65" xfId="46" applyNumberFormat="1" applyFont="1" applyFill="1" applyBorder="1" applyAlignment="1" applyProtection="1">
      <alignment vertical="center"/>
      <protection/>
    </xf>
    <xf numFmtId="0" fontId="58" fillId="0" borderId="46" xfId="46" applyNumberFormat="1" applyFont="1" applyFill="1" applyBorder="1" applyAlignment="1" applyProtection="1">
      <alignment vertical="center"/>
      <protection/>
    </xf>
    <xf numFmtId="4" fontId="1" fillId="0" borderId="46" xfId="46" applyNumberFormat="1" applyFont="1" applyFill="1" applyBorder="1" applyAlignment="1" applyProtection="1">
      <alignment horizontal="right" vertical="center"/>
      <protection/>
    </xf>
    <xf numFmtId="3" fontId="1" fillId="0" borderId="47" xfId="46" applyNumberFormat="1" applyFont="1" applyFill="1" applyBorder="1" applyAlignment="1" applyProtection="1">
      <alignment vertical="center"/>
      <protection/>
    </xf>
    <xf numFmtId="0" fontId="70" fillId="0" borderId="47" xfId="46" applyNumberFormat="1" applyFont="1" applyFill="1" applyBorder="1" applyAlignment="1" applyProtection="1">
      <alignment horizontal="right" vertical="center"/>
      <protection/>
    </xf>
    <xf numFmtId="0" fontId="70" fillId="0" borderId="48" xfId="46" applyNumberFormat="1" applyFont="1" applyFill="1" applyBorder="1" applyAlignment="1" applyProtection="1">
      <alignment horizontal="left" vertical="center"/>
      <protection/>
    </xf>
    <xf numFmtId="0" fontId="58" fillId="0" borderId="65" xfId="46" applyNumberFormat="1" applyFont="1" applyFill="1" applyBorder="1" applyAlignment="1" applyProtection="1">
      <alignment vertical="center"/>
      <protection/>
    </xf>
    <xf numFmtId="0" fontId="58" fillId="0" borderId="49" xfId="46" applyNumberFormat="1" applyFont="1" applyFill="1" applyBorder="1" applyAlignment="1" applyProtection="1">
      <alignment vertical="center"/>
      <protection/>
    </xf>
    <xf numFmtId="1" fontId="58" fillId="0" borderId="66" xfId="46" applyNumberFormat="1" applyFont="1" applyFill="1" applyBorder="1" applyAlignment="1" applyProtection="1">
      <alignment horizontal="center" vertical="center"/>
      <protection/>
    </xf>
    <xf numFmtId="3" fontId="1" fillId="0" borderId="46" xfId="46" applyNumberFormat="1" applyFont="1" applyFill="1" applyBorder="1" applyAlignment="1" applyProtection="1">
      <alignment vertical="center"/>
      <protection/>
    </xf>
    <xf numFmtId="0" fontId="59" fillId="0" borderId="46" xfId="46" applyNumberFormat="1" applyFont="1" applyFill="1" applyBorder="1" applyAlignment="1" applyProtection="1">
      <alignment vertical="center"/>
      <protection/>
    </xf>
    <xf numFmtId="4" fontId="50" fillId="0" borderId="52" xfId="46" applyNumberFormat="1" applyFont="1" applyFill="1" applyBorder="1" applyAlignment="1" applyProtection="1">
      <alignment horizontal="right" vertical="center" wrapText="1"/>
      <protection/>
    </xf>
    <xf numFmtId="49" fontId="58" fillId="0" borderId="39" xfId="46" applyNumberFormat="1" applyFont="1" applyFill="1" applyBorder="1" applyAlignment="1" applyProtection="1">
      <alignment vertical="center"/>
      <protection/>
    </xf>
    <xf numFmtId="4" fontId="1" fillId="0" borderId="52" xfId="46" applyNumberFormat="1" applyFont="1" applyFill="1" applyBorder="1" applyAlignment="1" applyProtection="1">
      <alignment horizontal="right" vertical="center"/>
      <protection/>
    </xf>
    <xf numFmtId="3" fontId="1" fillId="0" borderId="39" xfId="46" applyNumberFormat="1" applyFont="1" applyFill="1" applyBorder="1" applyAlignment="1" applyProtection="1">
      <alignment vertical="center"/>
      <protection/>
    </xf>
    <xf numFmtId="0" fontId="58" fillId="0" borderId="67" xfId="46" applyNumberFormat="1" applyFont="1" applyFill="1" applyBorder="1" applyAlignment="1" applyProtection="1">
      <alignment vertical="center"/>
      <protection/>
    </xf>
    <xf numFmtId="1" fontId="58" fillId="0" borderId="68" xfId="46" applyNumberFormat="1" applyFont="1" applyFill="1" applyBorder="1" applyAlignment="1" applyProtection="1">
      <alignment horizontal="center" vertical="center"/>
      <protection/>
    </xf>
    <xf numFmtId="0" fontId="58" fillId="0" borderId="62" xfId="46" applyNumberFormat="1" applyFont="1" applyFill="1" applyBorder="1" applyAlignment="1" applyProtection="1">
      <alignment vertical="center"/>
      <protection/>
    </xf>
    <xf numFmtId="0" fontId="58" fillId="0" borderId="60" xfId="46" applyNumberFormat="1" applyFont="1" applyFill="1" applyBorder="1" applyAlignment="1" applyProtection="1">
      <alignment vertical="center"/>
      <protection/>
    </xf>
    <xf numFmtId="0" fontId="58" fillId="0" borderId="61" xfId="46" applyNumberFormat="1" applyFont="1" applyFill="1" applyBorder="1" applyAlignment="1" applyProtection="1">
      <alignment vertical="center"/>
      <protection/>
    </xf>
    <xf numFmtId="4" fontId="50" fillId="0" borderId="69" xfId="46" applyNumberFormat="1" applyFont="1" applyFill="1" applyBorder="1" applyAlignment="1" applyProtection="1">
      <alignment horizontal="right" vertical="center" wrapText="1"/>
      <protection/>
    </xf>
    <xf numFmtId="49" fontId="58" fillId="0" borderId="35" xfId="46" applyNumberFormat="1" applyFont="1" applyFill="1" applyBorder="1" applyAlignment="1" applyProtection="1">
      <alignment vertical="center"/>
      <protection/>
    </xf>
    <xf numFmtId="4" fontId="50" fillId="0" borderId="53" xfId="46" applyNumberFormat="1" applyFont="1" applyFill="1" applyBorder="1" applyAlignment="1" applyProtection="1">
      <alignment horizontal="right" vertical="center" wrapText="1"/>
      <protection/>
    </xf>
    <xf numFmtId="3" fontId="50" fillId="0" borderId="34" xfId="46" applyNumberFormat="1" applyFont="1" applyFill="1" applyBorder="1" applyAlignment="1" applyProtection="1">
      <alignment vertical="center" wrapText="1"/>
      <protection/>
    </xf>
    <xf numFmtId="0" fontId="68" fillId="0" borderId="28" xfId="46" applyNumberFormat="1" applyFont="1" applyFill="1" applyBorder="1" applyAlignment="1" applyProtection="1">
      <alignment vertical="top"/>
      <protection/>
    </xf>
    <xf numFmtId="0" fontId="58" fillId="0" borderId="70" xfId="46" applyNumberFormat="1" applyFont="1" applyFill="1" applyBorder="1" applyAlignment="1" applyProtection="1">
      <alignment vertical="center"/>
      <protection/>
    </xf>
    <xf numFmtId="0" fontId="58" fillId="0" borderId="71" xfId="46" applyNumberFormat="1" applyFont="1" applyFill="1" applyBorder="1" applyAlignment="1" applyProtection="1">
      <alignment vertical="center"/>
      <protection/>
    </xf>
    <xf numFmtId="1" fontId="69" fillId="0" borderId="54" xfId="46" applyNumberFormat="1" applyFont="1" applyFill="1" applyBorder="1" applyAlignment="1" applyProtection="1">
      <alignment vertical="center"/>
      <protection/>
    </xf>
    <xf numFmtId="0" fontId="58" fillId="0" borderId="43" xfId="46" applyNumberFormat="1" applyFont="1" applyFill="1" applyBorder="1" applyAlignment="1" applyProtection="1">
      <alignment vertical="center"/>
      <protection/>
    </xf>
    <xf numFmtId="172" fontId="58" fillId="0" borderId="39" xfId="46" applyNumberFormat="1" applyFont="1" applyFill="1" applyBorder="1" applyAlignment="1" applyProtection="1">
      <alignment horizontal="right" vertical="center"/>
      <protection/>
    </xf>
    <xf numFmtId="0" fontId="58" fillId="0" borderId="72" xfId="46" applyNumberFormat="1" applyFont="1" applyFill="1" applyBorder="1" applyAlignment="1" applyProtection="1">
      <alignment/>
      <protection/>
    </xf>
    <xf numFmtId="0" fontId="58" fillId="0" borderId="49" xfId="46" applyNumberFormat="1" applyFont="1" applyFill="1" applyBorder="1" applyAlignment="1" applyProtection="1">
      <alignment/>
      <protection/>
    </xf>
    <xf numFmtId="3" fontId="53" fillId="0" borderId="49" xfId="46" applyNumberFormat="1" applyFont="1" applyFill="1" applyBorder="1" applyAlignment="1" applyProtection="1">
      <alignment horizontal="right" vertical="center" wrapText="1"/>
      <protection/>
    </xf>
    <xf numFmtId="4" fontId="53" fillId="0" borderId="46" xfId="46" applyNumberFormat="1" applyFont="1" applyFill="1" applyBorder="1" applyAlignment="1" applyProtection="1">
      <alignment horizontal="right" vertical="center" wrapText="1"/>
      <protection/>
    </xf>
    <xf numFmtId="4" fontId="50" fillId="0" borderId="49" xfId="46" applyNumberFormat="1" applyFont="1" applyFill="1" applyBorder="1" applyAlignment="1" applyProtection="1">
      <alignment horizontal="right" vertical="center" wrapText="1"/>
      <protection/>
    </xf>
    <xf numFmtId="172" fontId="58" fillId="0" borderId="73" xfId="46" applyNumberFormat="1" applyFont="1" applyFill="1" applyBorder="1" applyAlignment="1" applyProtection="1">
      <alignment horizontal="right" vertical="center"/>
      <protection/>
    </xf>
    <xf numFmtId="0" fontId="68" fillId="0" borderId="74" xfId="46" applyNumberFormat="1" applyFont="1" applyFill="1" applyBorder="1" applyAlignment="1" applyProtection="1">
      <alignment vertical="top"/>
      <protection/>
    </xf>
    <xf numFmtId="0" fontId="58" fillId="0" borderId="40" xfId="46" applyNumberFormat="1" applyFont="1" applyFill="1" applyBorder="1" applyAlignment="1" applyProtection="1">
      <alignment vertical="center"/>
      <protection/>
    </xf>
    <xf numFmtId="3" fontId="53" fillId="0" borderId="46" xfId="46" applyNumberFormat="1" applyFont="1" applyFill="1" applyBorder="1" applyAlignment="1" applyProtection="1">
      <alignment horizontal="right" vertical="center" wrapText="1"/>
      <protection/>
    </xf>
    <xf numFmtId="172" fontId="58" fillId="0" borderId="65" xfId="46" applyNumberFormat="1" applyFont="1" applyFill="1" applyBorder="1" applyAlignment="1" applyProtection="1">
      <alignment horizontal="right" vertical="center"/>
      <protection/>
    </xf>
    <xf numFmtId="0" fontId="68" fillId="0" borderId="62" xfId="46" applyNumberFormat="1" applyFont="1" applyFill="1" applyBorder="1" applyAlignment="1" applyProtection="1">
      <alignment vertical="center"/>
      <protection/>
    </xf>
    <xf numFmtId="0" fontId="58" fillId="0" borderId="75" xfId="46" applyNumberFormat="1" applyFont="1" applyFill="1" applyBorder="1" applyAlignment="1" applyProtection="1">
      <alignment vertical="center"/>
      <protection/>
    </xf>
    <xf numFmtId="4" fontId="71" fillId="0" borderId="76" xfId="46" applyNumberFormat="1" applyFont="1" applyFill="1" applyBorder="1" applyAlignment="1" applyProtection="1">
      <alignment horizontal="right" vertical="center" wrapText="1"/>
      <protection/>
    </xf>
    <xf numFmtId="0" fontId="58" fillId="0" borderId="77" xfId="46" applyNumberFormat="1" applyFont="1" applyFill="1" applyBorder="1" applyAlignment="1" applyProtection="1">
      <alignment vertical="center"/>
      <protection/>
    </xf>
    <xf numFmtId="0" fontId="1" fillId="0" borderId="55" xfId="46" applyNumberFormat="1" applyFont="1" applyFill="1" applyBorder="1" applyAlignment="1" applyProtection="1">
      <alignment vertical="center"/>
      <protection/>
    </xf>
    <xf numFmtId="0" fontId="58" fillId="0" borderId="33" xfId="46" applyNumberFormat="1" applyFont="1" applyFill="1" applyBorder="1" applyAlignment="1" applyProtection="1">
      <alignment/>
      <protection/>
    </xf>
    <xf numFmtId="0" fontId="58" fillId="0" borderId="78" xfId="46" applyNumberFormat="1" applyFont="1" applyFill="1" applyBorder="1" applyAlignment="1" applyProtection="1">
      <alignment vertical="center"/>
      <protection/>
    </xf>
    <xf numFmtId="0" fontId="58" fillId="0" borderId="69" xfId="46" applyNumberFormat="1" applyFont="1" applyFill="1" applyBorder="1" applyAlignment="1" applyProtection="1">
      <alignment/>
      <protection/>
    </xf>
    <xf numFmtId="0" fontId="58" fillId="0" borderId="63" xfId="46" applyNumberFormat="1" applyFont="1" applyFill="1" applyBorder="1" applyAlignment="1" applyProtection="1">
      <alignment vertical="center"/>
      <protection/>
    </xf>
    <xf numFmtId="168" fontId="53" fillId="0" borderId="40" xfId="46" applyNumberFormat="1" applyFont="1" applyFill="1" applyBorder="1" applyAlignment="1" applyProtection="1">
      <alignment horizontal="left" vertical="center" wrapText="1"/>
      <protection/>
    </xf>
    <xf numFmtId="168" fontId="53" fillId="0" borderId="41" xfId="46" applyNumberFormat="1" applyFont="1" applyFill="1" applyBorder="1" applyAlignment="1" applyProtection="1">
      <alignment horizontal="left" vertical="center" wrapText="1"/>
      <protection/>
    </xf>
    <xf numFmtId="168" fontId="53" fillId="0" borderId="42" xfId="46" applyNumberFormat="1" applyFont="1" applyFill="1" applyBorder="1" applyAlignment="1" applyProtection="1">
      <alignment horizontal="left" vertical="center" wrapText="1"/>
      <protection/>
    </xf>
    <xf numFmtId="168" fontId="53" fillId="0" borderId="43" xfId="46" applyNumberFormat="1" applyFont="1" applyFill="1" applyBorder="1" applyAlignment="1" applyProtection="1">
      <alignment horizontal="left" vertical="center" wrapText="1"/>
      <protection/>
    </xf>
    <xf numFmtId="168" fontId="53" fillId="0" borderId="0" xfId="46" applyNumberFormat="1" applyFont="1" applyFill="1" applyBorder="1" applyAlignment="1" applyProtection="1">
      <alignment horizontal="left" vertical="center" wrapText="1"/>
      <protection/>
    </xf>
    <xf numFmtId="168" fontId="53" fillId="0" borderId="44" xfId="46" applyNumberFormat="1" applyFont="1" applyFill="1" applyBorder="1" applyAlignment="1" applyProtection="1">
      <alignment horizontal="left" vertical="center" wrapText="1"/>
      <protection/>
    </xf>
    <xf numFmtId="168" fontId="53" fillId="0" borderId="49" xfId="46" applyNumberFormat="1" applyFont="1" applyFill="1" applyBorder="1" applyAlignment="1" applyProtection="1">
      <alignment horizontal="left" vertical="center" wrapText="1"/>
      <protection/>
    </xf>
    <xf numFmtId="168" fontId="53" fillId="0" borderId="50" xfId="46" applyNumberFormat="1" applyFont="1" applyFill="1" applyBorder="1" applyAlignment="1" applyProtection="1">
      <alignment horizontal="left" vertical="center" wrapText="1"/>
      <protection/>
    </xf>
    <xf numFmtId="168" fontId="53" fillId="0" borderId="51" xfId="46" applyNumberFormat="1" applyFont="1" applyFill="1" applyBorder="1" applyAlignment="1" applyProtection="1">
      <alignment horizontal="left" vertical="center" wrapText="1"/>
      <protection/>
    </xf>
    <xf numFmtId="0" fontId="18" fillId="16" borderId="0" xfId="0" applyFont="1" applyFill="1" applyAlignment="1">
      <alignment horizontal="center" vertical="center"/>
    </xf>
    <xf numFmtId="0" fontId="0" fillId="0" borderId="0" xfId="0"/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5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/>
      <protection locked="0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Hypertextový odkaz 2" xfId="22"/>
    <cellStyle name="Normální 10" xfId="23"/>
    <cellStyle name="Normální 2 2" xfId="24"/>
    <cellStyle name="normální 2 2 2" xfId="25"/>
    <cellStyle name="Normální 2 3" xfId="26"/>
    <cellStyle name="Normální 3" xfId="27"/>
    <cellStyle name="Normální 3 2" xfId="28"/>
    <cellStyle name="Normální 3 3" xfId="29"/>
    <cellStyle name="Normální 4" xfId="30"/>
    <cellStyle name="normální 4 2" xfId="31"/>
    <cellStyle name="Normální 5" xfId="32"/>
    <cellStyle name="Normální 6" xfId="33"/>
    <cellStyle name="Normální 7" xfId="34"/>
    <cellStyle name="Normální 8" xfId="35"/>
    <cellStyle name="Normální 8 2" xfId="36"/>
    <cellStyle name="Normální 8 3" xfId="37"/>
    <cellStyle name="Normální 9" xfId="38"/>
    <cellStyle name="normální_A_Ostrava_ZS_Michálkovice" xfId="39"/>
    <cellStyle name="normální_A_Ostrava_ZS_souvis_polozky_dilci_stavba_vzor_02-2" xfId="40"/>
    <cellStyle name="normální_A_Ostrava_ZS_souvis_polozky_rozpočet" xfId="41"/>
    <cellStyle name="normální_SO_101_Nova_odlehcovaci_komora_OK1C 2" xfId="42"/>
    <cellStyle name="normální_SO_101_Nova_odlehcovaci_komora_OK1C_A_Ostrava_ZS_Michálkovice" xfId="43"/>
    <cellStyle name="normální_SO_101_Nova_odlehcovaci_komora_OK1C_A_Ostrava_ZS_Michálkovice 2 2" xfId="44"/>
    <cellStyle name="normální_SO_101_Nova_odlehcovaci_komora_OK1C_A_Ostrava_ZS_souvis_polozky_dilci_stavba_vzor_02-2" xfId="45"/>
    <cellStyle name="Normální 11" xfId="4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Zelinkovice_MS1_SO-01_ocen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Zelinkovice_CS1_SO-05_ocene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Zelinkovice_CS1_DPS-01-2-1_ocen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 refreshError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view="pageBreakPreview" zoomScaleSheetLayoutView="100" workbookViewId="0" topLeftCell="A2">
      <selection activeCell="I36" sqref="I36"/>
    </sheetView>
  </sheetViews>
  <sheetFormatPr defaultColWidth="9.33203125" defaultRowHeight="13.5"/>
  <cols>
    <col min="1" max="1" width="3.66015625" style="544" customWidth="1"/>
    <col min="2" max="2" width="2.16015625" style="544" customWidth="1"/>
    <col min="3" max="3" width="3.16015625" style="544" customWidth="1"/>
    <col min="4" max="4" width="8" style="544" customWidth="1"/>
    <col min="5" max="5" width="18.16015625" style="544" customWidth="1"/>
    <col min="6" max="6" width="0.65625" style="544" customWidth="1"/>
    <col min="7" max="7" width="3.83203125" style="544" customWidth="1"/>
    <col min="8" max="8" width="3.16015625" style="544" customWidth="1"/>
    <col min="9" max="9" width="12.83203125" style="544" customWidth="1"/>
    <col min="10" max="10" width="15.83203125" style="544" customWidth="1"/>
    <col min="11" max="11" width="0.82421875" style="544" customWidth="1"/>
    <col min="12" max="12" width="4" style="544" customWidth="1"/>
    <col min="13" max="13" width="3.33203125" style="544" customWidth="1"/>
    <col min="14" max="14" width="2.33203125" style="544" customWidth="1"/>
    <col min="15" max="15" width="14.83203125" style="544" customWidth="1"/>
    <col min="16" max="16" width="3.33203125" style="544" customWidth="1"/>
    <col min="17" max="17" width="2.33203125" style="544" customWidth="1"/>
    <col min="18" max="18" width="19.5" style="544" customWidth="1"/>
    <col min="19" max="19" width="0.65625" style="544" customWidth="1"/>
    <col min="20" max="256" width="9.33203125" style="544" customWidth="1"/>
    <col min="257" max="257" width="2.83203125" style="544" customWidth="1"/>
    <col min="258" max="258" width="2.16015625" style="544" customWidth="1"/>
    <col min="259" max="259" width="3.16015625" style="544" customWidth="1"/>
    <col min="260" max="260" width="8" style="544" customWidth="1"/>
    <col min="261" max="261" width="15.83203125" style="544" customWidth="1"/>
    <col min="262" max="262" width="0.65625" style="544" customWidth="1"/>
    <col min="263" max="263" width="3" style="544" customWidth="1"/>
    <col min="264" max="264" width="3.16015625" style="544" customWidth="1"/>
    <col min="265" max="265" width="11.33203125" style="544" customWidth="1"/>
    <col min="266" max="266" width="15.83203125" style="544" customWidth="1"/>
    <col min="267" max="267" width="0.82421875" style="544" customWidth="1"/>
    <col min="268" max="268" width="2.83203125" style="544" customWidth="1"/>
    <col min="269" max="269" width="3.33203125" style="544" customWidth="1"/>
    <col min="270" max="270" width="2.33203125" style="544" customWidth="1"/>
    <col min="271" max="271" width="14.83203125" style="544" customWidth="1"/>
    <col min="272" max="272" width="3.33203125" style="544" customWidth="1"/>
    <col min="273" max="273" width="2.33203125" style="544" customWidth="1"/>
    <col min="274" max="274" width="15.83203125" style="544" customWidth="1"/>
    <col min="275" max="275" width="0.65625" style="544" customWidth="1"/>
    <col min="276" max="512" width="9.33203125" style="544" customWidth="1"/>
    <col min="513" max="513" width="2.83203125" style="544" customWidth="1"/>
    <col min="514" max="514" width="2.16015625" style="544" customWidth="1"/>
    <col min="515" max="515" width="3.16015625" style="544" customWidth="1"/>
    <col min="516" max="516" width="8" style="544" customWidth="1"/>
    <col min="517" max="517" width="15.83203125" style="544" customWidth="1"/>
    <col min="518" max="518" width="0.65625" style="544" customWidth="1"/>
    <col min="519" max="519" width="3" style="544" customWidth="1"/>
    <col min="520" max="520" width="3.16015625" style="544" customWidth="1"/>
    <col min="521" max="521" width="11.33203125" style="544" customWidth="1"/>
    <col min="522" max="522" width="15.83203125" style="544" customWidth="1"/>
    <col min="523" max="523" width="0.82421875" style="544" customWidth="1"/>
    <col min="524" max="524" width="2.83203125" style="544" customWidth="1"/>
    <col min="525" max="525" width="3.33203125" style="544" customWidth="1"/>
    <col min="526" max="526" width="2.33203125" style="544" customWidth="1"/>
    <col min="527" max="527" width="14.83203125" style="544" customWidth="1"/>
    <col min="528" max="528" width="3.33203125" style="544" customWidth="1"/>
    <col min="529" max="529" width="2.33203125" style="544" customWidth="1"/>
    <col min="530" max="530" width="15.83203125" style="544" customWidth="1"/>
    <col min="531" max="531" width="0.65625" style="544" customWidth="1"/>
    <col min="532" max="768" width="9.33203125" style="544" customWidth="1"/>
    <col min="769" max="769" width="2.83203125" style="544" customWidth="1"/>
    <col min="770" max="770" width="2.16015625" style="544" customWidth="1"/>
    <col min="771" max="771" width="3.16015625" style="544" customWidth="1"/>
    <col min="772" max="772" width="8" style="544" customWidth="1"/>
    <col min="773" max="773" width="15.83203125" style="544" customWidth="1"/>
    <col min="774" max="774" width="0.65625" style="544" customWidth="1"/>
    <col min="775" max="775" width="3" style="544" customWidth="1"/>
    <col min="776" max="776" width="3.16015625" style="544" customWidth="1"/>
    <col min="777" max="777" width="11.33203125" style="544" customWidth="1"/>
    <col min="778" max="778" width="15.83203125" style="544" customWidth="1"/>
    <col min="779" max="779" width="0.82421875" style="544" customWidth="1"/>
    <col min="780" max="780" width="2.83203125" style="544" customWidth="1"/>
    <col min="781" max="781" width="3.33203125" style="544" customWidth="1"/>
    <col min="782" max="782" width="2.33203125" style="544" customWidth="1"/>
    <col min="783" max="783" width="14.83203125" style="544" customWidth="1"/>
    <col min="784" max="784" width="3.33203125" style="544" customWidth="1"/>
    <col min="785" max="785" width="2.33203125" style="544" customWidth="1"/>
    <col min="786" max="786" width="15.83203125" style="544" customWidth="1"/>
    <col min="787" max="787" width="0.65625" style="544" customWidth="1"/>
    <col min="788" max="1024" width="9.33203125" style="544" customWidth="1"/>
    <col min="1025" max="1025" width="2.83203125" style="544" customWidth="1"/>
    <col min="1026" max="1026" width="2.16015625" style="544" customWidth="1"/>
    <col min="1027" max="1027" width="3.16015625" style="544" customWidth="1"/>
    <col min="1028" max="1028" width="8" style="544" customWidth="1"/>
    <col min="1029" max="1029" width="15.83203125" style="544" customWidth="1"/>
    <col min="1030" max="1030" width="0.65625" style="544" customWidth="1"/>
    <col min="1031" max="1031" width="3" style="544" customWidth="1"/>
    <col min="1032" max="1032" width="3.16015625" style="544" customWidth="1"/>
    <col min="1033" max="1033" width="11.33203125" style="544" customWidth="1"/>
    <col min="1034" max="1034" width="15.83203125" style="544" customWidth="1"/>
    <col min="1035" max="1035" width="0.82421875" style="544" customWidth="1"/>
    <col min="1036" max="1036" width="2.83203125" style="544" customWidth="1"/>
    <col min="1037" max="1037" width="3.33203125" style="544" customWidth="1"/>
    <col min="1038" max="1038" width="2.33203125" style="544" customWidth="1"/>
    <col min="1039" max="1039" width="14.83203125" style="544" customWidth="1"/>
    <col min="1040" max="1040" width="3.33203125" style="544" customWidth="1"/>
    <col min="1041" max="1041" width="2.33203125" style="544" customWidth="1"/>
    <col min="1042" max="1042" width="15.83203125" style="544" customWidth="1"/>
    <col min="1043" max="1043" width="0.65625" style="544" customWidth="1"/>
    <col min="1044" max="1280" width="9.33203125" style="544" customWidth="1"/>
    <col min="1281" max="1281" width="2.83203125" style="544" customWidth="1"/>
    <col min="1282" max="1282" width="2.16015625" style="544" customWidth="1"/>
    <col min="1283" max="1283" width="3.16015625" style="544" customWidth="1"/>
    <col min="1284" max="1284" width="8" style="544" customWidth="1"/>
    <col min="1285" max="1285" width="15.83203125" style="544" customWidth="1"/>
    <col min="1286" max="1286" width="0.65625" style="544" customWidth="1"/>
    <col min="1287" max="1287" width="3" style="544" customWidth="1"/>
    <col min="1288" max="1288" width="3.16015625" style="544" customWidth="1"/>
    <col min="1289" max="1289" width="11.33203125" style="544" customWidth="1"/>
    <col min="1290" max="1290" width="15.83203125" style="544" customWidth="1"/>
    <col min="1291" max="1291" width="0.82421875" style="544" customWidth="1"/>
    <col min="1292" max="1292" width="2.83203125" style="544" customWidth="1"/>
    <col min="1293" max="1293" width="3.33203125" style="544" customWidth="1"/>
    <col min="1294" max="1294" width="2.33203125" style="544" customWidth="1"/>
    <col min="1295" max="1295" width="14.83203125" style="544" customWidth="1"/>
    <col min="1296" max="1296" width="3.33203125" style="544" customWidth="1"/>
    <col min="1297" max="1297" width="2.33203125" style="544" customWidth="1"/>
    <col min="1298" max="1298" width="15.83203125" style="544" customWidth="1"/>
    <col min="1299" max="1299" width="0.65625" style="544" customWidth="1"/>
    <col min="1300" max="1536" width="9.33203125" style="544" customWidth="1"/>
    <col min="1537" max="1537" width="2.83203125" style="544" customWidth="1"/>
    <col min="1538" max="1538" width="2.16015625" style="544" customWidth="1"/>
    <col min="1539" max="1539" width="3.16015625" style="544" customWidth="1"/>
    <col min="1540" max="1540" width="8" style="544" customWidth="1"/>
    <col min="1541" max="1541" width="15.83203125" style="544" customWidth="1"/>
    <col min="1542" max="1542" width="0.65625" style="544" customWidth="1"/>
    <col min="1543" max="1543" width="3" style="544" customWidth="1"/>
    <col min="1544" max="1544" width="3.16015625" style="544" customWidth="1"/>
    <col min="1545" max="1545" width="11.33203125" style="544" customWidth="1"/>
    <col min="1546" max="1546" width="15.83203125" style="544" customWidth="1"/>
    <col min="1547" max="1547" width="0.82421875" style="544" customWidth="1"/>
    <col min="1548" max="1548" width="2.83203125" style="544" customWidth="1"/>
    <col min="1549" max="1549" width="3.33203125" style="544" customWidth="1"/>
    <col min="1550" max="1550" width="2.33203125" style="544" customWidth="1"/>
    <col min="1551" max="1551" width="14.83203125" style="544" customWidth="1"/>
    <col min="1552" max="1552" width="3.33203125" style="544" customWidth="1"/>
    <col min="1553" max="1553" width="2.33203125" style="544" customWidth="1"/>
    <col min="1554" max="1554" width="15.83203125" style="544" customWidth="1"/>
    <col min="1555" max="1555" width="0.65625" style="544" customWidth="1"/>
    <col min="1556" max="1792" width="9.33203125" style="544" customWidth="1"/>
    <col min="1793" max="1793" width="2.83203125" style="544" customWidth="1"/>
    <col min="1794" max="1794" width="2.16015625" style="544" customWidth="1"/>
    <col min="1795" max="1795" width="3.16015625" style="544" customWidth="1"/>
    <col min="1796" max="1796" width="8" style="544" customWidth="1"/>
    <col min="1797" max="1797" width="15.83203125" style="544" customWidth="1"/>
    <col min="1798" max="1798" width="0.65625" style="544" customWidth="1"/>
    <col min="1799" max="1799" width="3" style="544" customWidth="1"/>
    <col min="1800" max="1800" width="3.16015625" style="544" customWidth="1"/>
    <col min="1801" max="1801" width="11.33203125" style="544" customWidth="1"/>
    <col min="1802" max="1802" width="15.83203125" style="544" customWidth="1"/>
    <col min="1803" max="1803" width="0.82421875" style="544" customWidth="1"/>
    <col min="1804" max="1804" width="2.83203125" style="544" customWidth="1"/>
    <col min="1805" max="1805" width="3.33203125" style="544" customWidth="1"/>
    <col min="1806" max="1806" width="2.33203125" style="544" customWidth="1"/>
    <col min="1807" max="1807" width="14.83203125" style="544" customWidth="1"/>
    <col min="1808" max="1808" width="3.33203125" style="544" customWidth="1"/>
    <col min="1809" max="1809" width="2.33203125" style="544" customWidth="1"/>
    <col min="1810" max="1810" width="15.83203125" style="544" customWidth="1"/>
    <col min="1811" max="1811" width="0.65625" style="544" customWidth="1"/>
    <col min="1812" max="2048" width="9.33203125" style="544" customWidth="1"/>
    <col min="2049" max="2049" width="2.83203125" style="544" customWidth="1"/>
    <col min="2050" max="2050" width="2.16015625" style="544" customWidth="1"/>
    <col min="2051" max="2051" width="3.16015625" style="544" customWidth="1"/>
    <col min="2052" max="2052" width="8" style="544" customWidth="1"/>
    <col min="2053" max="2053" width="15.83203125" style="544" customWidth="1"/>
    <col min="2054" max="2054" width="0.65625" style="544" customWidth="1"/>
    <col min="2055" max="2055" width="3" style="544" customWidth="1"/>
    <col min="2056" max="2056" width="3.16015625" style="544" customWidth="1"/>
    <col min="2057" max="2057" width="11.33203125" style="544" customWidth="1"/>
    <col min="2058" max="2058" width="15.83203125" style="544" customWidth="1"/>
    <col min="2059" max="2059" width="0.82421875" style="544" customWidth="1"/>
    <col min="2060" max="2060" width="2.83203125" style="544" customWidth="1"/>
    <col min="2061" max="2061" width="3.33203125" style="544" customWidth="1"/>
    <col min="2062" max="2062" width="2.33203125" style="544" customWidth="1"/>
    <col min="2063" max="2063" width="14.83203125" style="544" customWidth="1"/>
    <col min="2064" max="2064" width="3.33203125" style="544" customWidth="1"/>
    <col min="2065" max="2065" width="2.33203125" style="544" customWidth="1"/>
    <col min="2066" max="2066" width="15.83203125" style="544" customWidth="1"/>
    <col min="2067" max="2067" width="0.65625" style="544" customWidth="1"/>
    <col min="2068" max="2304" width="9.33203125" style="544" customWidth="1"/>
    <col min="2305" max="2305" width="2.83203125" style="544" customWidth="1"/>
    <col min="2306" max="2306" width="2.16015625" style="544" customWidth="1"/>
    <col min="2307" max="2307" width="3.16015625" style="544" customWidth="1"/>
    <col min="2308" max="2308" width="8" style="544" customWidth="1"/>
    <col min="2309" max="2309" width="15.83203125" style="544" customWidth="1"/>
    <col min="2310" max="2310" width="0.65625" style="544" customWidth="1"/>
    <col min="2311" max="2311" width="3" style="544" customWidth="1"/>
    <col min="2312" max="2312" width="3.16015625" style="544" customWidth="1"/>
    <col min="2313" max="2313" width="11.33203125" style="544" customWidth="1"/>
    <col min="2314" max="2314" width="15.83203125" style="544" customWidth="1"/>
    <col min="2315" max="2315" width="0.82421875" style="544" customWidth="1"/>
    <col min="2316" max="2316" width="2.83203125" style="544" customWidth="1"/>
    <col min="2317" max="2317" width="3.33203125" style="544" customWidth="1"/>
    <col min="2318" max="2318" width="2.33203125" style="544" customWidth="1"/>
    <col min="2319" max="2319" width="14.83203125" style="544" customWidth="1"/>
    <col min="2320" max="2320" width="3.33203125" style="544" customWidth="1"/>
    <col min="2321" max="2321" width="2.33203125" style="544" customWidth="1"/>
    <col min="2322" max="2322" width="15.83203125" style="544" customWidth="1"/>
    <col min="2323" max="2323" width="0.65625" style="544" customWidth="1"/>
    <col min="2324" max="2560" width="9.33203125" style="544" customWidth="1"/>
    <col min="2561" max="2561" width="2.83203125" style="544" customWidth="1"/>
    <col min="2562" max="2562" width="2.16015625" style="544" customWidth="1"/>
    <col min="2563" max="2563" width="3.16015625" style="544" customWidth="1"/>
    <col min="2564" max="2564" width="8" style="544" customWidth="1"/>
    <col min="2565" max="2565" width="15.83203125" style="544" customWidth="1"/>
    <col min="2566" max="2566" width="0.65625" style="544" customWidth="1"/>
    <col min="2567" max="2567" width="3" style="544" customWidth="1"/>
    <col min="2568" max="2568" width="3.16015625" style="544" customWidth="1"/>
    <col min="2569" max="2569" width="11.33203125" style="544" customWidth="1"/>
    <col min="2570" max="2570" width="15.83203125" style="544" customWidth="1"/>
    <col min="2571" max="2571" width="0.82421875" style="544" customWidth="1"/>
    <col min="2572" max="2572" width="2.83203125" style="544" customWidth="1"/>
    <col min="2573" max="2573" width="3.33203125" style="544" customWidth="1"/>
    <col min="2574" max="2574" width="2.33203125" style="544" customWidth="1"/>
    <col min="2575" max="2575" width="14.83203125" style="544" customWidth="1"/>
    <col min="2576" max="2576" width="3.33203125" style="544" customWidth="1"/>
    <col min="2577" max="2577" width="2.33203125" style="544" customWidth="1"/>
    <col min="2578" max="2578" width="15.83203125" style="544" customWidth="1"/>
    <col min="2579" max="2579" width="0.65625" style="544" customWidth="1"/>
    <col min="2580" max="2816" width="9.33203125" style="544" customWidth="1"/>
    <col min="2817" max="2817" width="2.83203125" style="544" customWidth="1"/>
    <col min="2818" max="2818" width="2.16015625" style="544" customWidth="1"/>
    <col min="2819" max="2819" width="3.16015625" style="544" customWidth="1"/>
    <col min="2820" max="2820" width="8" style="544" customWidth="1"/>
    <col min="2821" max="2821" width="15.83203125" style="544" customWidth="1"/>
    <col min="2822" max="2822" width="0.65625" style="544" customWidth="1"/>
    <col min="2823" max="2823" width="3" style="544" customWidth="1"/>
    <col min="2824" max="2824" width="3.16015625" style="544" customWidth="1"/>
    <col min="2825" max="2825" width="11.33203125" style="544" customWidth="1"/>
    <col min="2826" max="2826" width="15.83203125" style="544" customWidth="1"/>
    <col min="2827" max="2827" width="0.82421875" style="544" customWidth="1"/>
    <col min="2828" max="2828" width="2.83203125" style="544" customWidth="1"/>
    <col min="2829" max="2829" width="3.33203125" style="544" customWidth="1"/>
    <col min="2830" max="2830" width="2.33203125" style="544" customWidth="1"/>
    <col min="2831" max="2831" width="14.83203125" style="544" customWidth="1"/>
    <col min="2832" max="2832" width="3.33203125" style="544" customWidth="1"/>
    <col min="2833" max="2833" width="2.33203125" style="544" customWidth="1"/>
    <col min="2834" max="2834" width="15.83203125" style="544" customWidth="1"/>
    <col min="2835" max="2835" width="0.65625" style="544" customWidth="1"/>
    <col min="2836" max="3072" width="9.33203125" style="544" customWidth="1"/>
    <col min="3073" max="3073" width="2.83203125" style="544" customWidth="1"/>
    <col min="3074" max="3074" width="2.16015625" style="544" customWidth="1"/>
    <col min="3075" max="3075" width="3.16015625" style="544" customWidth="1"/>
    <col min="3076" max="3076" width="8" style="544" customWidth="1"/>
    <col min="3077" max="3077" width="15.83203125" style="544" customWidth="1"/>
    <col min="3078" max="3078" width="0.65625" style="544" customWidth="1"/>
    <col min="3079" max="3079" width="3" style="544" customWidth="1"/>
    <col min="3080" max="3080" width="3.16015625" style="544" customWidth="1"/>
    <col min="3081" max="3081" width="11.33203125" style="544" customWidth="1"/>
    <col min="3082" max="3082" width="15.83203125" style="544" customWidth="1"/>
    <col min="3083" max="3083" width="0.82421875" style="544" customWidth="1"/>
    <col min="3084" max="3084" width="2.83203125" style="544" customWidth="1"/>
    <col min="3085" max="3085" width="3.33203125" style="544" customWidth="1"/>
    <col min="3086" max="3086" width="2.33203125" style="544" customWidth="1"/>
    <col min="3087" max="3087" width="14.83203125" style="544" customWidth="1"/>
    <col min="3088" max="3088" width="3.33203125" style="544" customWidth="1"/>
    <col min="3089" max="3089" width="2.33203125" style="544" customWidth="1"/>
    <col min="3090" max="3090" width="15.83203125" style="544" customWidth="1"/>
    <col min="3091" max="3091" width="0.65625" style="544" customWidth="1"/>
    <col min="3092" max="3328" width="9.33203125" style="544" customWidth="1"/>
    <col min="3329" max="3329" width="2.83203125" style="544" customWidth="1"/>
    <col min="3330" max="3330" width="2.16015625" style="544" customWidth="1"/>
    <col min="3331" max="3331" width="3.16015625" style="544" customWidth="1"/>
    <col min="3332" max="3332" width="8" style="544" customWidth="1"/>
    <col min="3333" max="3333" width="15.83203125" style="544" customWidth="1"/>
    <col min="3334" max="3334" width="0.65625" style="544" customWidth="1"/>
    <col min="3335" max="3335" width="3" style="544" customWidth="1"/>
    <col min="3336" max="3336" width="3.16015625" style="544" customWidth="1"/>
    <col min="3337" max="3337" width="11.33203125" style="544" customWidth="1"/>
    <col min="3338" max="3338" width="15.83203125" style="544" customWidth="1"/>
    <col min="3339" max="3339" width="0.82421875" style="544" customWidth="1"/>
    <col min="3340" max="3340" width="2.83203125" style="544" customWidth="1"/>
    <col min="3341" max="3341" width="3.33203125" style="544" customWidth="1"/>
    <col min="3342" max="3342" width="2.33203125" style="544" customWidth="1"/>
    <col min="3343" max="3343" width="14.83203125" style="544" customWidth="1"/>
    <col min="3344" max="3344" width="3.33203125" style="544" customWidth="1"/>
    <col min="3345" max="3345" width="2.33203125" style="544" customWidth="1"/>
    <col min="3346" max="3346" width="15.83203125" style="544" customWidth="1"/>
    <col min="3347" max="3347" width="0.65625" style="544" customWidth="1"/>
    <col min="3348" max="3584" width="9.33203125" style="544" customWidth="1"/>
    <col min="3585" max="3585" width="2.83203125" style="544" customWidth="1"/>
    <col min="3586" max="3586" width="2.16015625" style="544" customWidth="1"/>
    <col min="3587" max="3587" width="3.16015625" style="544" customWidth="1"/>
    <col min="3588" max="3588" width="8" style="544" customWidth="1"/>
    <col min="3589" max="3589" width="15.83203125" style="544" customWidth="1"/>
    <col min="3590" max="3590" width="0.65625" style="544" customWidth="1"/>
    <col min="3591" max="3591" width="3" style="544" customWidth="1"/>
    <col min="3592" max="3592" width="3.16015625" style="544" customWidth="1"/>
    <col min="3593" max="3593" width="11.33203125" style="544" customWidth="1"/>
    <col min="3594" max="3594" width="15.83203125" style="544" customWidth="1"/>
    <col min="3595" max="3595" width="0.82421875" style="544" customWidth="1"/>
    <col min="3596" max="3596" width="2.83203125" style="544" customWidth="1"/>
    <col min="3597" max="3597" width="3.33203125" style="544" customWidth="1"/>
    <col min="3598" max="3598" width="2.33203125" style="544" customWidth="1"/>
    <col min="3599" max="3599" width="14.83203125" style="544" customWidth="1"/>
    <col min="3600" max="3600" width="3.33203125" style="544" customWidth="1"/>
    <col min="3601" max="3601" width="2.33203125" style="544" customWidth="1"/>
    <col min="3602" max="3602" width="15.83203125" style="544" customWidth="1"/>
    <col min="3603" max="3603" width="0.65625" style="544" customWidth="1"/>
    <col min="3604" max="3840" width="9.33203125" style="544" customWidth="1"/>
    <col min="3841" max="3841" width="2.83203125" style="544" customWidth="1"/>
    <col min="3842" max="3842" width="2.16015625" style="544" customWidth="1"/>
    <col min="3843" max="3843" width="3.16015625" style="544" customWidth="1"/>
    <col min="3844" max="3844" width="8" style="544" customWidth="1"/>
    <col min="3845" max="3845" width="15.83203125" style="544" customWidth="1"/>
    <col min="3846" max="3846" width="0.65625" style="544" customWidth="1"/>
    <col min="3847" max="3847" width="3" style="544" customWidth="1"/>
    <col min="3848" max="3848" width="3.16015625" style="544" customWidth="1"/>
    <col min="3849" max="3849" width="11.33203125" style="544" customWidth="1"/>
    <col min="3850" max="3850" width="15.83203125" style="544" customWidth="1"/>
    <col min="3851" max="3851" width="0.82421875" style="544" customWidth="1"/>
    <col min="3852" max="3852" width="2.83203125" style="544" customWidth="1"/>
    <col min="3853" max="3853" width="3.33203125" style="544" customWidth="1"/>
    <col min="3854" max="3854" width="2.33203125" style="544" customWidth="1"/>
    <col min="3855" max="3855" width="14.83203125" style="544" customWidth="1"/>
    <col min="3856" max="3856" width="3.33203125" style="544" customWidth="1"/>
    <col min="3857" max="3857" width="2.33203125" style="544" customWidth="1"/>
    <col min="3858" max="3858" width="15.83203125" style="544" customWidth="1"/>
    <col min="3859" max="3859" width="0.65625" style="544" customWidth="1"/>
    <col min="3860" max="4096" width="9.33203125" style="544" customWidth="1"/>
    <col min="4097" max="4097" width="2.83203125" style="544" customWidth="1"/>
    <col min="4098" max="4098" width="2.16015625" style="544" customWidth="1"/>
    <col min="4099" max="4099" width="3.16015625" style="544" customWidth="1"/>
    <col min="4100" max="4100" width="8" style="544" customWidth="1"/>
    <col min="4101" max="4101" width="15.83203125" style="544" customWidth="1"/>
    <col min="4102" max="4102" width="0.65625" style="544" customWidth="1"/>
    <col min="4103" max="4103" width="3" style="544" customWidth="1"/>
    <col min="4104" max="4104" width="3.16015625" style="544" customWidth="1"/>
    <col min="4105" max="4105" width="11.33203125" style="544" customWidth="1"/>
    <col min="4106" max="4106" width="15.83203125" style="544" customWidth="1"/>
    <col min="4107" max="4107" width="0.82421875" style="544" customWidth="1"/>
    <col min="4108" max="4108" width="2.83203125" style="544" customWidth="1"/>
    <col min="4109" max="4109" width="3.33203125" style="544" customWidth="1"/>
    <col min="4110" max="4110" width="2.33203125" style="544" customWidth="1"/>
    <col min="4111" max="4111" width="14.83203125" style="544" customWidth="1"/>
    <col min="4112" max="4112" width="3.33203125" style="544" customWidth="1"/>
    <col min="4113" max="4113" width="2.33203125" style="544" customWidth="1"/>
    <col min="4114" max="4114" width="15.83203125" style="544" customWidth="1"/>
    <col min="4115" max="4115" width="0.65625" style="544" customWidth="1"/>
    <col min="4116" max="4352" width="9.33203125" style="544" customWidth="1"/>
    <col min="4353" max="4353" width="2.83203125" style="544" customWidth="1"/>
    <col min="4354" max="4354" width="2.16015625" style="544" customWidth="1"/>
    <col min="4355" max="4355" width="3.16015625" style="544" customWidth="1"/>
    <col min="4356" max="4356" width="8" style="544" customWidth="1"/>
    <col min="4357" max="4357" width="15.83203125" style="544" customWidth="1"/>
    <col min="4358" max="4358" width="0.65625" style="544" customWidth="1"/>
    <col min="4359" max="4359" width="3" style="544" customWidth="1"/>
    <col min="4360" max="4360" width="3.16015625" style="544" customWidth="1"/>
    <col min="4361" max="4361" width="11.33203125" style="544" customWidth="1"/>
    <col min="4362" max="4362" width="15.83203125" style="544" customWidth="1"/>
    <col min="4363" max="4363" width="0.82421875" style="544" customWidth="1"/>
    <col min="4364" max="4364" width="2.83203125" style="544" customWidth="1"/>
    <col min="4365" max="4365" width="3.33203125" style="544" customWidth="1"/>
    <col min="4366" max="4366" width="2.33203125" style="544" customWidth="1"/>
    <col min="4367" max="4367" width="14.83203125" style="544" customWidth="1"/>
    <col min="4368" max="4368" width="3.33203125" style="544" customWidth="1"/>
    <col min="4369" max="4369" width="2.33203125" style="544" customWidth="1"/>
    <col min="4370" max="4370" width="15.83203125" style="544" customWidth="1"/>
    <col min="4371" max="4371" width="0.65625" style="544" customWidth="1"/>
    <col min="4372" max="4608" width="9.33203125" style="544" customWidth="1"/>
    <col min="4609" max="4609" width="2.83203125" style="544" customWidth="1"/>
    <col min="4610" max="4610" width="2.16015625" style="544" customWidth="1"/>
    <col min="4611" max="4611" width="3.16015625" style="544" customWidth="1"/>
    <col min="4612" max="4612" width="8" style="544" customWidth="1"/>
    <col min="4613" max="4613" width="15.83203125" style="544" customWidth="1"/>
    <col min="4614" max="4614" width="0.65625" style="544" customWidth="1"/>
    <col min="4615" max="4615" width="3" style="544" customWidth="1"/>
    <col min="4616" max="4616" width="3.16015625" style="544" customWidth="1"/>
    <col min="4617" max="4617" width="11.33203125" style="544" customWidth="1"/>
    <col min="4618" max="4618" width="15.83203125" style="544" customWidth="1"/>
    <col min="4619" max="4619" width="0.82421875" style="544" customWidth="1"/>
    <col min="4620" max="4620" width="2.83203125" style="544" customWidth="1"/>
    <col min="4621" max="4621" width="3.33203125" style="544" customWidth="1"/>
    <col min="4622" max="4622" width="2.33203125" style="544" customWidth="1"/>
    <col min="4623" max="4623" width="14.83203125" style="544" customWidth="1"/>
    <col min="4624" max="4624" width="3.33203125" style="544" customWidth="1"/>
    <col min="4625" max="4625" width="2.33203125" style="544" customWidth="1"/>
    <col min="4626" max="4626" width="15.83203125" style="544" customWidth="1"/>
    <col min="4627" max="4627" width="0.65625" style="544" customWidth="1"/>
    <col min="4628" max="4864" width="9.33203125" style="544" customWidth="1"/>
    <col min="4865" max="4865" width="2.83203125" style="544" customWidth="1"/>
    <col min="4866" max="4866" width="2.16015625" style="544" customWidth="1"/>
    <col min="4867" max="4867" width="3.16015625" style="544" customWidth="1"/>
    <col min="4868" max="4868" width="8" style="544" customWidth="1"/>
    <col min="4869" max="4869" width="15.83203125" style="544" customWidth="1"/>
    <col min="4870" max="4870" width="0.65625" style="544" customWidth="1"/>
    <col min="4871" max="4871" width="3" style="544" customWidth="1"/>
    <col min="4872" max="4872" width="3.16015625" style="544" customWidth="1"/>
    <col min="4873" max="4873" width="11.33203125" style="544" customWidth="1"/>
    <col min="4874" max="4874" width="15.83203125" style="544" customWidth="1"/>
    <col min="4875" max="4875" width="0.82421875" style="544" customWidth="1"/>
    <col min="4876" max="4876" width="2.83203125" style="544" customWidth="1"/>
    <col min="4877" max="4877" width="3.33203125" style="544" customWidth="1"/>
    <col min="4878" max="4878" width="2.33203125" style="544" customWidth="1"/>
    <col min="4879" max="4879" width="14.83203125" style="544" customWidth="1"/>
    <col min="4880" max="4880" width="3.33203125" style="544" customWidth="1"/>
    <col min="4881" max="4881" width="2.33203125" style="544" customWidth="1"/>
    <col min="4882" max="4882" width="15.83203125" style="544" customWidth="1"/>
    <col min="4883" max="4883" width="0.65625" style="544" customWidth="1"/>
    <col min="4884" max="5120" width="9.33203125" style="544" customWidth="1"/>
    <col min="5121" max="5121" width="2.83203125" style="544" customWidth="1"/>
    <col min="5122" max="5122" width="2.16015625" style="544" customWidth="1"/>
    <col min="5123" max="5123" width="3.16015625" style="544" customWidth="1"/>
    <col min="5124" max="5124" width="8" style="544" customWidth="1"/>
    <col min="5125" max="5125" width="15.83203125" style="544" customWidth="1"/>
    <col min="5126" max="5126" width="0.65625" style="544" customWidth="1"/>
    <col min="5127" max="5127" width="3" style="544" customWidth="1"/>
    <col min="5128" max="5128" width="3.16015625" style="544" customWidth="1"/>
    <col min="5129" max="5129" width="11.33203125" style="544" customWidth="1"/>
    <col min="5130" max="5130" width="15.83203125" style="544" customWidth="1"/>
    <col min="5131" max="5131" width="0.82421875" style="544" customWidth="1"/>
    <col min="5132" max="5132" width="2.83203125" style="544" customWidth="1"/>
    <col min="5133" max="5133" width="3.33203125" style="544" customWidth="1"/>
    <col min="5134" max="5134" width="2.33203125" style="544" customWidth="1"/>
    <col min="5135" max="5135" width="14.83203125" style="544" customWidth="1"/>
    <col min="5136" max="5136" width="3.33203125" style="544" customWidth="1"/>
    <col min="5137" max="5137" width="2.33203125" style="544" customWidth="1"/>
    <col min="5138" max="5138" width="15.83203125" style="544" customWidth="1"/>
    <col min="5139" max="5139" width="0.65625" style="544" customWidth="1"/>
    <col min="5140" max="5376" width="9.33203125" style="544" customWidth="1"/>
    <col min="5377" max="5377" width="2.83203125" style="544" customWidth="1"/>
    <col min="5378" max="5378" width="2.16015625" style="544" customWidth="1"/>
    <col min="5379" max="5379" width="3.16015625" style="544" customWidth="1"/>
    <col min="5380" max="5380" width="8" style="544" customWidth="1"/>
    <col min="5381" max="5381" width="15.83203125" style="544" customWidth="1"/>
    <col min="5382" max="5382" width="0.65625" style="544" customWidth="1"/>
    <col min="5383" max="5383" width="3" style="544" customWidth="1"/>
    <col min="5384" max="5384" width="3.16015625" style="544" customWidth="1"/>
    <col min="5385" max="5385" width="11.33203125" style="544" customWidth="1"/>
    <col min="5386" max="5386" width="15.83203125" style="544" customWidth="1"/>
    <col min="5387" max="5387" width="0.82421875" style="544" customWidth="1"/>
    <col min="5388" max="5388" width="2.83203125" style="544" customWidth="1"/>
    <col min="5389" max="5389" width="3.33203125" style="544" customWidth="1"/>
    <col min="5390" max="5390" width="2.33203125" style="544" customWidth="1"/>
    <col min="5391" max="5391" width="14.83203125" style="544" customWidth="1"/>
    <col min="5392" max="5392" width="3.33203125" style="544" customWidth="1"/>
    <col min="5393" max="5393" width="2.33203125" style="544" customWidth="1"/>
    <col min="5394" max="5394" width="15.83203125" style="544" customWidth="1"/>
    <col min="5395" max="5395" width="0.65625" style="544" customWidth="1"/>
    <col min="5396" max="5632" width="9.33203125" style="544" customWidth="1"/>
    <col min="5633" max="5633" width="2.83203125" style="544" customWidth="1"/>
    <col min="5634" max="5634" width="2.16015625" style="544" customWidth="1"/>
    <col min="5635" max="5635" width="3.16015625" style="544" customWidth="1"/>
    <col min="5636" max="5636" width="8" style="544" customWidth="1"/>
    <col min="5637" max="5637" width="15.83203125" style="544" customWidth="1"/>
    <col min="5638" max="5638" width="0.65625" style="544" customWidth="1"/>
    <col min="5639" max="5639" width="3" style="544" customWidth="1"/>
    <col min="5640" max="5640" width="3.16015625" style="544" customWidth="1"/>
    <col min="5641" max="5641" width="11.33203125" style="544" customWidth="1"/>
    <col min="5642" max="5642" width="15.83203125" style="544" customWidth="1"/>
    <col min="5643" max="5643" width="0.82421875" style="544" customWidth="1"/>
    <col min="5644" max="5644" width="2.83203125" style="544" customWidth="1"/>
    <col min="5645" max="5645" width="3.33203125" style="544" customWidth="1"/>
    <col min="5646" max="5646" width="2.33203125" style="544" customWidth="1"/>
    <col min="5647" max="5647" width="14.83203125" style="544" customWidth="1"/>
    <col min="5648" max="5648" width="3.33203125" style="544" customWidth="1"/>
    <col min="5649" max="5649" width="2.33203125" style="544" customWidth="1"/>
    <col min="5650" max="5650" width="15.83203125" style="544" customWidth="1"/>
    <col min="5651" max="5651" width="0.65625" style="544" customWidth="1"/>
    <col min="5652" max="5888" width="9.33203125" style="544" customWidth="1"/>
    <col min="5889" max="5889" width="2.83203125" style="544" customWidth="1"/>
    <col min="5890" max="5890" width="2.16015625" style="544" customWidth="1"/>
    <col min="5891" max="5891" width="3.16015625" style="544" customWidth="1"/>
    <col min="5892" max="5892" width="8" style="544" customWidth="1"/>
    <col min="5893" max="5893" width="15.83203125" style="544" customWidth="1"/>
    <col min="5894" max="5894" width="0.65625" style="544" customWidth="1"/>
    <col min="5895" max="5895" width="3" style="544" customWidth="1"/>
    <col min="5896" max="5896" width="3.16015625" style="544" customWidth="1"/>
    <col min="5897" max="5897" width="11.33203125" style="544" customWidth="1"/>
    <col min="5898" max="5898" width="15.83203125" style="544" customWidth="1"/>
    <col min="5899" max="5899" width="0.82421875" style="544" customWidth="1"/>
    <col min="5900" max="5900" width="2.83203125" style="544" customWidth="1"/>
    <col min="5901" max="5901" width="3.33203125" style="544" customWidth="1"/>
    <col min="5902" max="5902" width="2.33203125" style="544" customWidth="1"/>
    <col min="5903" max="5903" width="14.83203125" style="544" customWidth="1"/>
    <col min="5904" max="5904" width="3.33203125" style="544" customWidth="1"/>
    <col min="5905" max="5905" width="2.33203125" style="544" customWidth="1"/>
    <col min="5906" max="5906" width="15.83203125" style="544" customWidth="1"/>
    <col min="5907" max="5907" width="0.65625" style="544" customWidth="1"/>
    <col min="5908" max="6144" width="9.33203125" style="544" customWidth="1"/>
    <col min="6145" max="6145" width="2.83203125" style="544" customWidth="1"/>
    <col min="6146" max="6146" width="2.16015625" style="544" customWidth="1"/>
    <col min="6147" max="6147" width="3.16015625" style="544" customWidth="1"/>
    <col min="6148" max="6148" width="8" style="544" customWidth="1"/>
    <col min="6149" max="6149" width="15.83203125" style="544" customWidth="1"/>
    <col min="6150" max="6150" width="0.65625" style="544" customWidth="1"/>
    <col min="6151" max="6151" width="3" style="544" customWidth="1"/>
    <col min="6152" max="6152" width="3.16015625" style="544" customWidth="1"/>
    <col min="6153" max="6153" width="11.33203125" style="544" customWidth="1"/>
    <col min="6154" max="6154" width="15.83203125" style="544" customWidth="1"/>
    <col min="6155" max="6155" width="0.82421875" style="544" customWidth="1"/>
    <col min="6156" max="6156" width="2.83203125" style="544" customWidth="1"/>
    <col min="6157" max="6157" width="3.33203125" style="544" customWidth="1"/>
    <col min="6158" max="6158" width="2.33203125" style="544" customWidth="1"/>
    <col min="6159" max="6159" width="14.83203125" style="544" customWidth="1"/>
    <col min="6160" max="6160" width="3.33203125" style="544" customWidth="1"/>
    <col min="6161" max="6161" width="2.33203125" style="544" customWidth="1"/>
    <col min="6162" max="6162" width="15.83203125" style="544" customWidth="1"/>
    <col min="6163" max="6163" width="0.65625" style="544" customWidth="1"/>
    <col min="6164" max="6400" width="9.33203125" style="544" customWidth="1"/>
    <col min="6401" max="6401" width="2.83203125" style="544" customWidth="1"/>
    <col min="6402" max="6402" width="2.16015625" style="544" customWidth="1"/>
    <col min="6403" max="6403" width="3.16015625" style="544" customWidth="1"/>
    <col min="6404" max="6404" width="8" style="544" customWidth="1"/>
    <col min="6405" max="6405" width="15.83203125" style="544" customWidth="1"/>
    <col min="6406" max="6406" width="0.65625" style="544" customWidth="1"/>
    <col min="6407" max="6407" width="3" style="544" customWidth="1"/>
    <col min="6408" max="6408" width="3.16015625" style="544" customWidth="1"/>
    <col min="6409" max="6409" width="11.33203125" style="544" customWidth="1"/>
    <col min="6410" max="6410" width="15.83203125" style="544" customWidth="1"/>
    <col min="6411" max="6411" width="0.82421875" style="544" customWidth="1"/>
    <col min="6412" max="6412" width="2.83203125" style="544" customWidth="1"/>
    <col min="6413" max="6413" width="3.33203125" style="544" customWidth="1"/>
    <col min="6414" max="6414" width="2.33203125" style="544" customWidth="1"/>
    <col min="6415" max="6415" width="14.83203125" style="544" customWidth="1"/>
    <col min="6416" max="6416" width="3.33203125" style="544" customWidth="1"/>
    <col min="6417" max="6417" width="2.33203125" style="544" customWidth="1"/>
    <col min="6418" max="6418" width="15.83203125" style="544" customWidth="1"/>
    <col min="6419" max="6419" width="0.65625" style="544" customWidth="1"/>
    <col min="6420" max="6656" width="9.33203125" style="544" customWidth="1"/>
    <col min="6657" max="6657" width="2.83203125" style="544" customWidth="1"/>
    <col min="6658" max="6658" width="2.16015625" style="544" customWidth="1"/>
    <col min="6659" max="6659" width="3.16015625" style="544" customWidth="1"/>
    <col min="6660" max="6660" width="8" style="544" customWidth="1"/>
    <col min="6661" max="6661" width="15.83203125" style="544" customWidth="1"/>
    <col min="6662" max="6662" width="0.65625" style="544" customWidth="1"/>
    <col min="6663" max="6663" width="3" style="544" customWidth="1"/>
    <col min="6664" max="6664" width="3.16015625" style="544" customWidth="1"/>
    <col min="6665" max="6665" width="11.33203125" style="544" customWidth="1"/>
    <col min="6666" max="6666" width="15.83203125" style="544" customWidth="1"/>
    <col min="6667" max="6667" width="0.82421875" style="544" customWidth="1"/>
    <col min="6668" max="6668" width="2.83203125" style="544" customWidth="1"/>
    <col min="6669" max="6669" width="3.33203125" style="544" customWidth="1"/>
    <col min="6670" max="6670" width="2.33203125" style="544" customWidth="1"/>
    <col min="6671" max="6671" width="14.83203125" style="544" customWidth="1"/>
    <col min="6672" max="6672" width="3.33203125" style="544" customWidth="1"/>
    <col min="6673" max="6673" width="2.33203125" style="544" customWidth="1"/>
    <col min="6674" max="6674" width="15.83203125" style="544" customWidth="1"/>
    <col min="6675" max="6675" width="0.65625" style="544" customWidth="1"/>
    <col min="6676" max="6912" width="9.33203125" style="544" customWidth="1"/>
    <col min="6913" max="6913" width="2.83203125" style="544" customWidth="1"/>
    <col min="6914" max="6914" width="2.16015625" style="544" customWidth="1"/>
    <col min="6915" max="6915" width="3.16015625" style="544" customWidth="1"/>
    <col min="6916" max="6916" width="8" style="544" customWidth="1"/>
    <col min="6917" max="6917" width="15.83203125" style="544" customWidth="1"/>
    <col min="6918" max="6918" width="0.65625" style="544" customWidth="1"/>
    <col min="6919" max="6919" width="3" style="544" customWidth="1"/>
    <col min="6920" max="6920" width="3.16015625" style="544" customWidth="1"/>
    <col min="6921" max="6921" width="11.33203125" style="544" customWidth="1"/>
    <col min="6922" max="6922" width="15.83203125" style="544" customWidth="1"/>
    <col min="6923" max="6923" width="0.82421875" style="544" customWidth="1"/>
    <col min="6924" max="6924" width="2.83203125" style="544" customWidth="1"/>
    <col min="6925" max="6925" width="3.33203125" style="544" customWidth="1"/>
    <col min="6926" max="6926" width="2.33203125" style="544" customWidth="1"/>
    <col min="6927" max="6927" width="14.83203125" style="544" customWidth="1"/>
    <col min="6928" max="6928" width="3.33203125" style="544" customWidth="1"/>
    <col min="6929" max="6929" width="2.33203125" style="544" customWidth="1"/>
    <col min="6930" max="6930" width="15.83203125" style="544" customWidth="1"/>
    <col min="6931" max="6931" width="0.65625" style="544" customWidth="1"/>
    <col min="6932" max="7168" width="9.33203125" style="544" customWidth="1"/>
    <col min="7169" max="7169" width="2.83203125" style="544" customWidth="1"/>
    <col min="7170" max="7170" width="2.16015625" style="544" customWidth="1"/>
    <col min="7171" max="7171" width="3.16015625" style="544" customWidth="1"/>
    <col min="7172" max="7172" width="8" style="544" customWidth="1"/>
    <col min="7173" max="7173" width="15.83203125" style="544" customWidth="1"/>
    <col min="7174" max="7174" width="0.65625" style="544" customWidth="1"/>
    <col min="7175" max="7175" width="3" style="544" customWidth="1"/>
    <col min="7176" max="7176" width="3.16015625" style="544" customWidth="1"/>
    <col min="7177" max="7177" width="11.33203125" style="544" customWidth="1"/>
    <col min="7178" max="7178" width="15.83203125" style="544" customWidth="1"/>
    <col min="7179" max="7179" width="0.82421875" style="544" customWidth="1"/>
    <col min="7180" max="7180" width="2.83203125" style="544" customWidth="1"/>
    <col min="7181" max="7181" width="3.33203125" style="544" customWidth="1"/>
    <col min="7182" max="7182" width="2.33203125" style="544" customWidth="1"/>
    <col min="7183" max="7183" width="14.83203125" style="544" customWidth="1"/>
    <col min="7184" max="7184" width="3.33203125" style="544" customWidth="1"/>
    <col min="7185" max="7185" width="2.33203125" style="544" customWidth="1"/>
    <col min="7186" max="7186" width="15.83203125" style="544" customWidth="1"/>
    <col min="7187" max="7187" width="0.65625" style="544" customWidth="1"/>
    <col min="7188" max="7424" width="9.33203125" style="544" customWidth="1"/>
    <col min="7425" max="7425" width="2.83203125" style="544" customWidth="1"/>
    <col min="7426" max="7426" width="2.16015625" style="544" customWidth="1"/>
    <col min="7427" max="7427" width="3.16015625" style="544" customWidth="1"/>
    <col min="7428" max="7428" width="8" style="544" customWidth="1"/>
    <col min="7429" max="7429" width="15.83203125" style="544" customWidth="1"/>
    <col min="7430" max="7430" width="0.65625" style="544" customWidth="1"/>
    <col min="7431" max="7431" width="3" style="544" customWidth="1"/>
    <col min="7432" max="7432" width="3.16015625" style="544" customWidth="1"/>
    <col min="7433" max="7433" width="11.33203125" style="544" customWidth="1"/>
    <col min="7434" max="7434" width="15.83203125" style="544" customWidth="1"/>
    <col min="7435" max="7435" width="0.82421875" style="544" customWidth="1"/>
    <col min="7436" max="7436" width="2.83203125" style="544" customWidth="1"/>
    <col min="7437" max="7437" width="3.33203125" style="544" customWidth="1"/>
    <col min="7438" max="7438" width="2.33203125" style="544" customWidth="1"/>
    <col min="7439" max="7439" width="14.83203125" style="544" customWidth="1"/>
    <col min="7440" max="7440" width="3.33203125" style="544" customWidth="1"/>
    <col min="7441" max="7441" width="2.33203125" style="544" customWidth="1"/>
    <col min="7442" max="7442" width="15.83203125" style="544" customWidth="1"/>
    <col min="7443" max="7443" width="0.65625" style="544" customWidth="1"/>
    <col min="7444" max="7680" width="9.33203125" style="544" customWidth="1"/>
    <col min="7681" max="7681" width="2.83203125" style="544" customWidth="1"/>
    <col min="7682" max="7682" width="2.16015625" style="544" customWidth="1"/>
    <col min="7683" max="7683" width="3.16015625" style="544" customWidth="1"/>
    <col min="7684" max="7684" width="8" style="544" customWidth="1"/>
    <col min="7685" max="7685" width="15.83203125" style="544" customWidth="1"/>
    <col min="7686" max="7686" width="0.65625" style="544" customWidth="1"/>
    <col min="7687" max="7687" width="3" style="544" customWidth="1"/>
    <col min="7688" max="7688" width="3.16015625" style="544" customWidth="1"/>
    <col min="7689" max="7689" width="11.33203125" style="544" customWidth="1"/>
    <col min="7690" max="7690" width="15.83203125" style="544" customWidth="1"/>
    <col min="7691" max="7691" width="0.82421875" style="544" customWidth="1"/>
    <col min="7692" max="7692" width="2.83203125" style="544" customWidth="1"/>
    <col min="7693" max="7693" width="3.33203125" style="544" customWidth="1"/>
    <col min="7694" max="7694" width="2.33203125" style="544" customWidth="1"/>
    <col min="7695" max="7695" width="14.83203125" style="544" customWidth="1"/>
    <col min="7696" max="7696" width="3.33203125" style="544" customWidth="1"/>
    <col min="7697" max="7697" width="2.33203125" style="544" customWidth="1"/>
    <col min="7698" max="7698" width="15.83203125" style="544" customWidth="1"/>
    <col min="7699" max="7699" width="0.65625" style="544" customWidth="1"/>
    <col min="7700" max="7936" width="9.33203125" style="544" customWidth="1"/>
    <col min="7937" max="7937" width="2.83203125" style="544" customWidth="1"/>
    <col min="7938" max="7938" width="2.16015625" style="544" customWidth="1"/>
    <col min="7939" max="7939" width="3.16015625" style="544" customWidth="1"/>
    <col min="7940" max="7940" width="8" style="544" customWidth="1"/>
    <col min="7941" max="7941" width="15.83203125" style="544" customWidth="1"/>
    <col min="7942" max="7942" width="0.65625" style="544" customWidth="1"/>
    <col min="7943" max="7943" width="3" style="544" customWidth="1"/>
    <col min="7944" max="7944" width="3.16015625" style="544" customWidth="1"/>
    <col min="7945" max="7945" width="11.33203125" style="544" customWidth="1"/>
    <col min="7946" max="7946" width="15.83203125" style="544" customWidth="1"/>
    <col min="7947" max="7947" width="0.82421875" style="544" customWidth="1"/>
    <col min="7948" max="7948" width="2.83203125" style="544" customWidth="1"/>
    <col min="7949" max="7949" width="3.33203125" style="544" customWidth="1"/>
    <col min="7950" max="7950" width="2.33203125" style="544" customWidth="1"/>
    <col min="7951" max="7951" width="14.83203125" style="544" customWidth="1"/>
    <col min="7952" max="7952" width="3.33203125" style="544" customWidth="1"/>
    <col min="7953" max="7953" width="2.33203125" style="544" customWidth="1"/>
    <col min="7954" max="7954" width="15.83203125" style="544" customWidth="1"/>
    <col min="7955" max="7955" width="0.65625" style="544" customWidth="1"/>
    <col min="7956" max="8192" width="9.33203125" style="544" customWidth="1"/>
    <col min="8193" max="8193" width="2.83203125" style="544" customWidth="1"/>
    <col min="8194" max="8194" width="2.16015625" style="544" customWidth="1"/>
    <col min="8195" max="8195" width="3.16015625" style="544" customWidth="1"/>
    <col min="8196" max="8196" width="8" style="544" customWidth="1"/>
    <col min="8197" max="8197" width="15.83203125" style="544" customWidth="1"/>
    <col min="8198" max="8198" width="0.65625" style="544" customWidth="1"/>
    <col min="8199" max="8199" width="3" style="544" customWidth="1"/>
    <col min="8200" max="8200" width="3.16015625" style="544" customWidth="1"/>
    <col min="8201" max="8201" width="11.33203125" style="544" customWidth="1"/>
    <col min="8202" max="8202" width="15.83203125" style="544" customWidth="1"/>
    <col min="8203" max="8203" width="0.82421875" style="544" customWidth="1"/>
    <col min="8204" max="8204" width="2.83203125" style="544" customWidth="1"/>
    <col min="8205" max="8205" width="3.33203125" style="544" customWidth="1"/>
    <col min="8206" max="8206" width="2.33203125" style="544" customWidth="1"/>
    <col min="8207" max="8207" width="14.83203125" style="544" customWidth="1"/>
    <col min="8208" max="8208" width="3.33203125" style="544" customWidth="1"/>
    <col min="8209" max="8209" width="2.33203125" style="544" customWidth="1"/>
    <col min="8210" max="8210" width="15.83203125" style="544" customWidth="1"/>
    <col min="8211" max="8211" width="0.65625" style="544" customWidth="1"/>
    <col min="8212" max="8448" width="9.33203125" style="544" customWidth="1"/>
    <col min="8449" max="8449" width="2.83203125" style="544" customWidth="1"/>
    <col min="8450" max="8450" width="2.16015625" style="544" customWidth="1"/>
    <col min="8451" max="8451" width="3.16015625" style="544" customWidth="1"/>
    <col min="8452" max="8452" width="8" style="544" customWidth="1"/>
    <col min="8453" max="8453" width="15.83203125" style="544" customWidth="1"/>
    <col min="8454" max="8454" width="0.65625" style="544" customWidth="1"/>
    <col min="8455" max="8455" width="3" style="544" customWidth="1"/>
    <col min="8456" max="8456" width="3.16015625" style="544" customWidth="1"/>
    <col min="8457" max="8457" width="11.33203125" style="544" customWidth="1"/>
    <col min="8458" max="8458" width="15.83203125" style="544" customWidth="1"/>
    <col min="8459" max="8459" width="0.82421875" style="544" customWidth="1"/>
    <col min="8460" max="8460" width="2.83203125" style="544" customWidth="1"/>
    <col min="8461" max="8461" width="3.33203125" style="544" customWidth="1"/>
    <col min="8462" max="8462" width="2.33203125" style="544" customWidth="1"/>
    <col min="8463" max="8463" width="14.83203125" style="544" customWidth="1"/>
    <col min="8464" max="8464" width="3.33203125" style="544" customWidth="1"/>
    <col min="8465" max="8465" width="2.33203125" style="544" customWidth="1"/>
    <col min="8466" max="8466" width="15.83203125" style="544" customWidth="1"/>
    <col min="8467" max="8467" width="0.65625" style="544" customWidth="1"/>
    <col min="8468" max="8704" width="9.33203125" style="544" customWidth="1"/>
    <col min="8705" max="8705" width="2.83203125" style="544" customWidth="1"/>
    <col min="8706" max="8706" width="2.16015625" style="544" customWidth="1"/>
    <col min="8707" max="8707" width="3.16015625" style="544" customWidth="1"/>
    <col min="8708" max="8708" width="8" style="544" customWidth="1"/>
    <col min="8709" max="8709" width="15.83203125" style="544" customWidth="1"/>
    <col min="8710" max="8710" width="0.65625" style="544" customWidth="1"/>
    <col min="8711" max="8711" width="3" style="544" customWidth="1"/>
    <col min="8712" max="8712" width="3.16015625" style="544" customWidth="1"/>
    <col min="8713" max="8713" width="11.33203125" style="544" customWidth="1"/>
    <col min="8714" max="8714" width="15.83203125" style="544" customWidth="1"/>
    <col min="8715" max="8715" width="0.82421875" style="544" customWidth="1"/>
    <col min="8716" max="8716" width="2.83203125" style="544" customWidth="1"/>
    <col min="8717" max="8717" width="3.33203125" style="544" customWidth="1"/>
    <col min="8718" max="8718" width="2.33203125" style="544" customWidth="1"/>
    <col min="8719" max="8719" width="14.83203125" style="544" customWidth="1"/>
    <col min="8720" max="8720" width="3.33203125" style="544" customWidth="1"/>
    <col min="8721" max="8721" width="2.33203125" style="544" customWidth="1"/>
    <col min="8722" max="8722" width="15.83203125" style="544" customWidth="1"/>
    <col min="8723" max="8723" width="0.65625" style="544" customWidth="1"/>
    <col min="8724" max="8960" width="9.33203125" style="544" customWidth="1"/>
    <col min="8961" max="8961" width="2.83203125" style="544" customWidth="1"/>
    <col min="8962" max="8962" width="2.16015625" style="544" customWidth="1"/>
    <col min="8963" max="8963" width="3.16015625" style="544" customWidth="1"/>
    <col min="8964" max="8964" width="8" style="544" customWidth="1"/>
    <col min="8965" max="8965" width="15.83203125" style="544" customWidth="1"/>
    <col min="8966" max="8966" width="0.65625" style="544" customWidth="1"/>
    <col min="8967" max="8967" width="3" style="544" customWidth="1"/>
    <col min="8968" max="8968" width="3.16015625" style="544" customWidth="1"/>
    <col min="8969" max="8969" width="11.33203125" style="544" customWidth="1"/>
    <col min="8970" max="8970" width="15.83203125" style="544" customWidth="1"/>
    <col min="8971" max="8971" width="0.82421875" style="544" customWidth="1"/>
    <col min="8972" max="8972" width="2.83203125" style="544" customWidth="1"/>
    <col min="8973" max="8973" width="3.33203125" style="544" customWidth="1"/>
    <col min="8974" max="8974" width="2.33203125" style="544" customWidth="1"/>
    <col min="8975" max="8975" width="14.83203125" style="544" customWidth="1"/>
    <col min="8976" max="8976" width="3.33203125" style="544" customWidth="1"/>
    <col min="8977" max="8977" width="2.33203125" style="544" customWidth="1"/>
    <col min="8978" max="8978" width="15.83203125" style="544" customWidth="1"/>
    <col min="8979" max="8979" width="0.65625" style="544" customWidth="1"/>
    <col min="8980" max="9216" width="9.33203125" style="544" customWidth="1"/>
    <col min="9217" max="9217" width="2.83203125" style="544" customWidth="1"/>
    <col min="9218" max="9218" width="2.16015625" style="544" customWidth="1"/>
    <col min="9219" max="9219" width="3.16015625" style="544" customWidth="1"/>
    <col min="9220" max="9220" width="8" style="544" customWidth="1"/>
    <col min="9221" max="9221" width="15.83203125" style="544" customWidth="1"/>
    <col min="9222" max="9222" width="0.65625" style="544" customWidth="1"/>
    <col min="9223" max="9223" width="3" style="544" customWidth="1"/>
    <col min="9224" max="9224" width="3.16015625" style="544" customWidth="1"/>
    <col min="9225" max="9225" width="11.33203125" style="544" customWidth="1"/>
    <col min="9226" max="9226" width="15.83203125" style="544" customWidth="1"/>
    <col min="9227" max="9227" width="0.82421875" style="544" customWidth="1"/>
    <col min="9228" max="9228" width="2.83203125" style="544" customWidth="1"/>
    <col min="9229" max="9229" width="3.33203125" style="544" customWidth="1"/>
    <col min="9230" max="9230" width="2.33203125" style="544" customWidth="1"/>
    <col min="9231" max="9231" width="14.83203125" style="544" customWidth="1"/>
    <col min="9232" max="9232" width="3.33203125" style="544" customWidth="1"/>
    <col min="9233" max="9233" width="2.33203125" style="544" customWidth="1"/>
    <col min="9234" max="9234" width="15.83203125" style="544" customWidth="1"/>
    <col min="9235" max="9235" width="0.65625" style="544" customWidth="1"/>
    <col min="9236" max="9472" width="9.33203125" style="544" customWidth="1"/>
    <col min="9473" max="9473" width="2.83203125" style="544" customWidth="1"/>
    <col min="9474" max="9474" width="2.16015625" style="544" customWidth="1"/>
    <col min="9475" max="9475" width="3.16015625" style="544" customWidth="1"/>
    <col min="9476" max="9476" width="8" style="544" customWidth="1"/>
    <col min="9477" max="9477" width="15.83203125" style="544" customWidth="1"/>
    <col min="9478" max="9478" width="0.65625" style="544" customWidth="1"/>
    <col min="9479" max="9479" width="3" style="544" customWidth="1"/>
    <col min="9480" max="9480" width="3.16015625" style="544" customWidth="1"/>
    <col min="9481" max="9481" width="11.33203125" style="544" customWidth="1"/>
    <col min="9482" max="9482" width="15.83203125" style="544" customWidth="1"/>
    <col min="9483" max="9483" width="0.82421875" style="544" customWidth="1"/>
    <col min="9484" max="9484" width="2.83203125" style="544" customWidth="1"/>
    <col min="9485" max="9485" width="3.33203125" style="544" customWidth="1"/>
    <col min="9486" max="9486" width="2.33203125" style="544" customWidth="1"/>
    <col min="9487" max="9487" width="14.83203125" style="544" customWidth="1"/>
    <col min="9488" max="9488" width="3.33203125" style="544" customWidth="1"/>
    <col min="9489" max="9489" width="2.33203125" style="544" customWidth="1"/>
    <col min="9490" max="9490" width="15.83203125" style="544" customWidth="1"/>
    <col min="9491" max="9491" width="0.65625" style="544" customWidth="1"/>
    <col min="9492" max="9728" width="9.33203125" style="544" customWidth="1"/>
    <col min="9729" max="9729" width="2.83203125" style="544" customWidth="1"/>
    <col min="9730" max="9730" width="2.16015625" style="544" customWidth="1"/>
    <col min="9731" max="9731" width="3.16015625" style="544" customWidth="1"/>
    <col min="9732" max="9732" width="8" style="544" customWidth="1"/>
    <col min="9733" max="9733" width="15.83203125" style="544" customWidth="1"/>
    <col min="9734" max="9734" width="0.65625" style="544" customWidth="1"/>
    <col min="9735" max="9735" width="3" style="544" customWidth="1"/>
    <col min="9736" max="9736" width="3.16015625" style="544" customWidth="1"/>
    <col min="9737" max="9737" width="11.33203125" style="544" customWidth="1"/>
    <col min="9738" max="9738" width="15.83203125" style="544" customWidth="1"/>
    <col min="9739" max="9739" width="0.82421875" style="544" customWidth="1"/>
    <col min="9740" max="9740" width="2.83203125" style="544" customWidth="1"/>
    <col min="9741" max="9741" width="3.33203125" style="544" customWidth="1"/>
    <col min="9742" max="9742" width="2.33203125" style="544" customWidth="1"/>
    <col min="9743" max="9743" width="14.83203125" style="544" customWidth="1"/>
    <col min="9744" max="9744" width="3.33203125" style="544" customWidth="1"/>
    <col min="9745" max="9745" width="2.33203125" style="544" customWidth="1"/>
    <col min="9746" max="9746" width="15.83203125" style="544" customWidth="1"/>
    <col min="9747" max="9747" width="0.65625" style="544" customWidth="1"/>
    <col min="9748" max="9984" width="9.33203125" style="544" customWidth="1"/>
    <col min="9985" max="9985" width="2.83203125" style="544" customWidth="1"/>
    <col min="9986" max="9986" width="2.16015625" style="544" customWidth="1"/>
    <col min="9987" max="9987" width="3.16015625" style="544" customWidth="1"/>
    <col min="9988" max="9988" width="8" style="544" customWidth="1"/>
    <col min="9989" max="9989" width="15.83203125" style="544" customWidth="1"/>
    <col min="9990" max="9990" width="0.65625" style="544" customWidth="1"/>
    <col min="9991" max="9991" width="3" style="544" customWidth="1"/>
    <col min="9992" max="9992" width="3.16015625" style="544" customWidth="1"/>
    <col min="9993" max="9993" width="11.33203125" style="544" customWidth="1"/>
    <col min="9994" max="9994" width="15.83203125" style="544" customWidth="1"/>
    <col min="9995" max="9995" width="0.82421875" style="544" customWidth="1"/>
    <col min="9996" max="9996" width="2.83203125" style="544" customWidth="1"/>
    <col min="9997" max="9997" width="3.33203125" style="544" customWidth="1"/>
    <col min="9998" max="9998" width="2.33203125" style="544" customWidth="1"/>
    <col min="9999" max="9999" width="14.83203125" style="544" customWidth="1"/>
    <col min="10000" max="10000" width="3.33203125" style="544" customWidth="1"/>
    <col min="10001" max="10001" width="2.33203125" style="544" customWidth="1"/>
    <col min="10002" max="10002" width="15.83203125" style="544" customWidth="1"/>
    <col min="10003" max="10003" width="0.65625" style="544" customWidth="1"/>
    <col min="10004" max="10240" width="9.33203125" style="544" customWidth="1"/>
    <col min="10241" max="10241" width="2.83203125" style="544" customWidth="1"/>
    <col min="10242" max="10242" width="2.16015625" style="544" customWidth="1"/>
    <col min="10243" max="10243" width="3.16015625" style="544" customWidth="1"/>
    <col min="10244" max="10244" width="8" style="544" customWidth="1"/>
    <col min="10245" max="10245" width="15.83203125" style="544" customWidth="1"/>
    <col min="10246" max="10246" width="0.65625" style="544" customWidth="1"/>
    <col min="10247" max="10247" width="3" style="544" customWidth="1"/>
    <col min="10248" max="10248" width="3.16015625" style="544" customWidth="1"/>
    <col min="10249" max="10249" width="11.33203125" style="544" customWidth="1"/>
    <col min="10250" max="10250" width="15.83203125" style="544" customWidth="1"/>
    <col min="10251" max="10251" width="0.82421875" style="544" customWidth="1"/>
    <col min="10252" max="10252" width="2.83203125" style="544" customWidth="1"/>
    <col min="10253" max="10253" width="3.33203125" style="544" customWidth="1"/>
    <col min="10254" max="10254" width="2.33203125" style="544" customWidth="1"/>
    <col min="10255" max="10255" width="14.83203125" style="544" customWidth="1"/>
    <col min="10256" max="10256" width="3.33203125" style="544" customWidth="1"/>
    <col min="10257" max="10257" width="2.33203125" style="544" customWidth="1"/>
    <col min="10258" max="10258" width="15.83203125" style="544" customWidth="1"/>
    <col min="10259" max="10259" width="0.65625" style="544" customWidth="1"/>
    <col min="10260" max="10496" width="9.33203125" style="544" customWidth="1"/>
    <col min="10497" max="10497" width="2.83203125" style="544" customWidth="1"/>
    <col min="10498" max="10498" width="2.16015625" style="544" customWidth="1"/>
    <col min="10499" max="10499" width="3.16015625" style="544" customWidth="1"/>
    <col min="10500" max="10500" width="8" style="544" customWidth="1"/>
    <col min="10501" max="10501" width="15.83203125" style="544" customWidth="1"/>
    <col min="10502" max="10502" width="0.65625" style="544" customWidth="1"/>
    <col min="10503" max="10503" width="3" style="544" customWidth="1"/>
    <col min="10504" max="10504" width="3.16015625" style="544" customWidth="1"/>
    <col min="10505" max="10505" width="11.33203125" style="544" customWidth="1"/>
    <col min="10506" max="10506" width="15.83203125" style="544" customWidth="1"/>
    <col min="10507" max="10507" width="0.82421875" style="544" customWidth="1"/>
    <col min="10508" max="10508" width="2.83203125" style="544" customWidth="1"/>
    <col min="10509" max="10509" width="3.33203125" style="544" customWidth="1"/>
    <col min="10510" max="10510" width="2.33203125" style="544" customWidth="1"/>
    <col min="10511" max="10511" width="14.83203125" style="544" customWidth="1"/>
    <col min="10512" max="10512" width="3.33203125" style="544" customWidth="1"/>
    <col min="10513" max="10513" width="2.33203125" style="544" customWidth="1"/>
    <col min="10514" max="10514" width="15.83203125" style="544" customWidth="1"/>
    <col min="10515" max="10515" width="0.65625" style="544" customWidth="1"/>
    <col min="10516" max="10752" width="9.33203125" style="544" customWidth="1"/>
    <col min="10753" max="10753" width="2.83203125" style="544" customWidth="1"/>
    <col min="10754" max="10754" width="2.16015625" style="544" customWidth="1"/>
    <col min="10755" max="10755" width="3.16015625" style="544" customWidth="1"/>
    <col min="10756" max="10756" width="8" style="544" customWidth="1"/>
    <col min="10757" max="10757" width="15.83203125" style="544" customWidth="1"/>
    <col min="10758" max="10758" width="0.65625" style="544" customWidth="1"/>
    <col min="10759" max="10759" width="3" style="544" customWidth="1"/>
    <col min="10760" max="10760" width="3.16015625" style="544" customWidth="1"/>
    <col min="10761" max="10761" width="11.33203125" style="544" customWidth="1"/>
    <col min="10762" max="10762" width="15.83203125" style="544" customWidth="1"/>
    <col min="10763" max="10763" width="0.82421875" style="544" customWidth="1"/>
    <col min="10764" max="10764" width="2.83203125" style="544" customWidth="1"/>
    <col min="10765" max="10765" width="3.33203125" style="544" customWidth="1"/>
    <col min="10766" max="10766" width="2.33203125" style="544" customWidth="1"/>
    <col min="10767" max="10767" width="14.83203125" style="544" customWidth="1"/>
    <col min="10768" max="10768" width="3.33203125" style="544" customWidth="1"/>
    <col min="10769" max="10769" width="2.33203125" style="544" customWidth="1"/>
    <col min="10770" max="10770" width="15.83203125" style="544" customWidth="1"/>
    <col min="10771" max="10771" width="0.65625" style="544" customWidth="1"/>
    <col min="10772" max="11008" width="9.33203125" style="544" customWidth="1"/>
    <col min="11009" max="11009" width="2.83203125" style="544" customWidth="1"/>
    <col min="11010" max="11010" width="2.16015625" style="544" customWidth="1"/>
    <col min="11011" max="11011" width="3.16015625" style="544" customWidth="1"/>
    <col min="11012" max="11012" width="8" style="544" customWidth="1"/>
    <col min="11013" max="11013" width="15.83203125" style="544" customWidth="1"/>
    <col min="11014" max="11014" width="0.65625" style="544" customWidth="1"/>
    <col min="11015" max="11015" width="3" style="544" customWidth="1"/>
    <col min="11016" max="11016" width="3.16015625" style="544" customWidth="1"/>
    <col min="11017" max="11017" width="11.33203125" style="544" customWidth="1"/>
    <col min="11018" max="11018" width="15.83203125" style="544" customWidth="1"/>
    <col min="11019" max="11019" width="0.82421875" style="544" customWidth="1"/>
    <col min="11020" max="11020" width="2.83203125" style="544" customWidth="1"/>
    <col min="11021" max="11021" width="3.33203125" style="544" customWidth="1"/>
    <col min="11022" max="11022" width="2.33203125" style="544" customWidth="1"/>
    <col min="11023" max="11023" width="14.83203125" style="544" customWidth="1"/>
    <col min="11024" max="11024" width="3.33203125" style="544" customWidth="1"/>
    <col min="11025" max="11025" width="2.33203125" style="544" customWidth="1"/>
    <col min="11026" max="11026" width="15.83203125" style="544" customWidth="1"/>
    <col min="11027" max="11027" width="0.65625" style="544" customWidth="1"/>
    <col min="11028" max="11264" width="9.33203125" style="544" customWidth="1"/>
    <col min="11265" max="11265" width="2.83203125" style="544" customWidth="1"/>
    <col min="11266" max="11266" width="2.16015625" style="544" customWidth="1"/>
    <col min="11267" max="11267" width="3.16015625" style="544" customWidth="1"/>
    <col min="11268" max="11268" width="8" style="544" customWidth="1"/>
    <col min="11269" max="11269" width="15.83203125" style="544" customWidth="1"/>
    <col min="11270" max="11270" width="0.65625" style="544" customWidth="1"/>
    <col min="11271" max="11271" width="3" style="544" customWidth="1"/>
    <col min="11272" max="11272" width="3.16015625" style="544" customWidth="1"/>
    <col min="11273" max="11273" width="11.33203125" style="544" customWidth="1"/>
    <col min="11274" max="11274" width="15.83203125" style="544" customWidth="1"/>
    <col min="11275" max="11275" width="0.82421875" style="544" customWidth="1"/>
    <col min="11276" max="11276" width="2.83203125" style="544" customWidth="1"/>
    <col min="11277" max="11277" width="3.33203125" style="544" customWidth="1"/>
    <col min="11278" max="11278" width="2.33203125" style="544" customWidth="1"/>
    <col min="11279" max="11279" width="14.83203125" style="544" customWidth="1"/>
    <col min="11280" max="11280" width="3.33203125" style="544" customWidth="1"/>
    <col min="11281" max="11281" width="2.33203125" style="544" customWidth="1"/>
    <col min="11282" max="11282" width="15.83203125" style="544" customWidth="1"/>
    <col min="11283" max="11283" width="0.65625" style="544" customWidth="1"/>
    <col min="11284" max="11520" width="9.33203125" style="544" customWidth="1"/>
    <col min="11521" max="11521" width="2.83203125" style="544" customWidth="1"/>
    <col min="11522" max="11522" width="2.16015625" style="544" customWidth="1"/>
    <col min="11523" max="11523" width="3.16015625" style="544" customWidth="1"/>
    <col min="11524" max="11524" width="8" style="544" customWidth="1"/>
    <col min="11525" max="11525" width="15.83203125" style="544" customWidth="1"/>
    <col min="11526" max="11526" width="0.65625" style="544" customWidth="1"/>
    <col min="11527" max="11527" width="3" style="544" customWidth="1"/>
    <col min="11528" max="11528" width="3.16015625" style="544" customWidth="1"/>
    <col min="11529" max="11529" width="11.33203125" style="544" customWidth="1"/>
    <col min="11530" max="11530" width="15.83203125" style="544" customWidth="1"/>
    <col min="11531" max="11531" width="0.82421875" style="544" customWidth="1"/>
    <col min="11532" max="11532" width="2.83203125" style="544" customWidth="1"/>
    <col min="11533" max="11533" width="3.33203125" style="544" customWidth="1"/>
    <col min="11534" max="11534" width="2.33203125" style="544" customWidth="1"/>
    <col min="11535" max="11535" width="14.83203125" style="544" customWidth="1"/>
    <col min="11536" max="11536" width="3.33203125" style="544" customWidth="1"/>
    <col min="11537" max="11537" width="2.33203125" style="544" customWidth="1"/>
    <col min="11538" max="11538" width="15.83203125" style="544" customWidth="1"/>
    <col min="11539" max="11539" width="0.65625" style="544" customWidth="1"/>
    <col min="11540" max="11776" width="9.33203125" style="544" customWidth="1"/>
    <col min="11777" max="11777" width="2.83203125" style="544" customWidth="1"/>
    <col min="11778" max="11778" width="2.16015625" style="544" customWidth="1"/>
    <col min="11779" max="11779" width="3.16015625" style="544" customWidth="1"/>
    <col min="11780" max="11780" width="8" style="544" customWidth="1"/>
    <col min="11781" max="11781" width="15.83203125" style="544" customWidth="1"/>
    <col min="11782" max="11782" width="0.65625" style="544" customWidth="1"/>
    <col min="11783" max="11783" width="3" style="544" customWidth="1"/>
    <col min="11784" max="11784" width="3.16015625" style="544" customWidth="1"/>
    <col min="11785" max="11785" width="11.33203125" style="544" customWidth="1"/>
    <col min="11786" max="11786" width="15.83203125" style="544" customWidth="1"/>
    <col min="11787" max="11787" width="0.82421875" style="544" customWidth="1"/>
    <col min="11788" max="11788" width="2.83203125" style="544" customWidth="1"/>
    <col min="11789" max="11789" width="3.33203125" style="544" customWidth="1"/>
    <col min="11790" max="11790" width="2.33203125" style="544" customWidth="1"/>
    <col min="11791" max="11791" width="14.83203125" style="544" customWidth="1"/>
    <col min="11792" max="11792" width="3.33203125" style="544" customWidth="1"/>
    <col min="11793" max="11793" width="2.33203125" style="544" customWidth="1"/>
    <col min="11794" max="11794" width="15.83203125" style="544" customWidth="1"/>
    <col min="11795" max="11795" width="0.65625" style="544" customWidth="1"/>
    <col min="11796" max="12032" width="9.33203125" style="544" customWidth="1"/>
    <col min="12033" max="12033" width="2.83203125" style="544" customWidth="1"/>
    <col min="12034" max="12034" width="2.16015625" style="544" customWidth="1"/>
    <col min="12035" max="12035" width="3.16015625" style="544" customWidth="1"/>
    <col min="12036" max="12036" width="8" style="544" customWidth="1"/>
    <col min="12037" max="12037" width="15.83203125" style="544" customWidth="1"/>
    <col min="12038" max="12038" width="0.65625" style="544" customWidth="1"/>
    <col min="12039" max="12039" width="3" style="544" customWidth="1"/>
    <col min="12040" max="12040" width="3.16015625" style="544" customWidth="1"/>
    <col min="12041" max="12041" width="11.33203125" style="544" customWidth="1"/>
    <col min="12042" max="12042" width="15.83203125" style="544" customWidth="1"/>
    <col min="12043" max="12043" width="0.82421875" style="544" customWidth="1"/>
    <col min="12044" max="12044" width="2.83203125" style="544" customWidth="1"/>
    <col min="12045" max="12045" width="3.33203125" style="544" customWidth="1"/>
    <col min="12046" max="12046" width="2.33203125" style="544" customWidth="1"/>
    <col min="12047" max="12047" width="14.83203125" style="544" customWidth="1"/>
    <col min="12048" max="12048" width="3.33203125" style="544" customWidth="1"/>
    <col min="12049" max="12049" width="2.33203125" style="544" customWidth="1"/>
    <col min="12050" max="12050" width="15.83203125" style="544" customWidth="1"/>
    <col min="12051" max="12051" width="0.65625" style="544" customWidth="1"/>
    <col min="12052" max="12288" width="9.33203125" style="544" customWidth="1"/>
    <col min="12289" max="12289" width="2.83203125" style="544" customWidth="1"/>
    <col min="12290" max="12290" width="2.16015625" style="544" customWidth="1"/>
    <col min="12291" max="12291" width="3.16015625" style="544" customWidth="1"/>
    <col min="12292" max="12292" width="8" style="544" customWidth="1"/>
    <col min="12293" max="12293" width="15.83203125" style="544" customWidth="1"/>
    <col min="12294" max="12294" width="0.65625" style="544" customWidth="1"/>
    <col min="12295" max="12295" width="3" style="544" customWidth="1"/>
    <col min="12296" max="12296" width="3.16015625" style="544" customWidth="1"/>
    <col min="12297" max="12297" width="11.33203125" style="544" customWidth="1"/>
    <col min="12298" max="12298" width="15.83203125" style="544" customWidth="1"/>
    <col min="12299" max="12299" width="0.82421875" style="544" customWidth="1"/>
    <col min="12300" max="12300" width="2.83203125" style="544" customWidth="1"/>
    <col min="12301" max="12301" width="3.33203125" style="544" customWidth="1"/>
    <col min="12302" max="12302" width="2.33203125" style="544" customWidth="1"/>
    <col min="12303" max="12303" width="14.83203125" style="544" customWidth="1"/>
    <col min="12304" max="12304" width="3.33203125" style="544" customWidth="1"/>
    <col min="12305" max="12305" width="2.33203125" style="544" customWidth="1"/>
    <col min="12306" max="12306" width="15.83203125" style="544" customWidth="1"/>
    <col min="12307" max="12307" width="0.65625" style="544" customWidth="1"/>
    <col min="12308" max="12544" width="9.33203125" style="544" customWidth="1"/>
    <col min="12545" max="12545" width="2.83203125" style="544" customWidth="1"/>
    <col min="12546" max="12546" width="2.16015625" style="544" customWidth="1"/>
    <col min="12547" max="12547" width="3.16015625" style="544" customWidth="1"/>
    <col min="12548" max="12548" width="8" style="544" customWidth="1"/>
    <col min="12549" max="12549" width="15.83203125" style="544" customWidth="1"/>
    <col min="12550" max="12550" width="0.65625" style="544" customWidth="1"/>
    <col min="12551" max="12551" width="3" style="544" customWidth="1"/>
    <col min="12552" max="12552" width="3.16015625" style="544" customWidth="1"/>
    <col min="12553" max="12553" width="11.33203125" style="544" customWidth="1"/>
    <col min="12554" max="12554" width="15.83203125" style="544" customWidth="1"/>
    <col min="12555" max="12555" width="0.82421875" style="544" customWidth="1"/>
    <col min="12556" max="12556" width="2.83203125" style="544" customWidth="1"/>
    <col min="12557" max="12557" width="3.33203125" style="544" customWidth="1"/>
    <col min="12558" max="12558" width="2.33203125" style="544" customWidth="1"/>
    <col min="12559" max="12559" width="14.83203125" style="544" customWidth="1"/>
    <col min="12560" max="12560" width="3.33203125" style="544" customWidth="1"/>
    <col min="12561" max="12561" width="2.33203125" style="544" customWidth="1"/>
    <col min="12562" max="12562" width="15.83203125" style="544" customWidth="1"/>
    <col min="12563" max="12563" width="0.65625" style="544" customWidth="1"/>
    <col min="12564" max="12800" width="9.33203125" style="544" customWidth="1"/>
    <col min="12801" max="12801" width="2.83203125" style="544" customWidth="1"/>
    <col min="12802" max="12802" width="2.16015625" style="544" customWidth="1"/>
    <col min="12803" max="12803" width="3.16015625" style="544" customWidth="1"/>
    <col min="12804" max="12804" width="8" style="544" customWidth="1"/>
    <col min="12805" max="12805" width="15.83203125" style="544" customWidth="1"/>
    <col min="12806" max="12806" width="0.65625" style="544" customWidth="1"/>
    <col min="12807" max="12807" width="3" style="544" customWidth="1"/>
    <col min="12808" max="12808" width="3.16015625" style="544" customWidth="1"/>
    <col min="12809" max="12809" width="11.33203125" style="544" customWidth="1"/>
    <col min="12810" max="12810" width="15.83203125" style="544" customWidth="1"/>
    <col min="12811" max="12811" width="0.82421875" style="544" customWidth="1"/>
    <col min="12812" max="12812" width="2.83203125" style="544" customWidth="1"/>
    <col min="12813" max="12813" width="3.33203125" style="544" customWidth="1"/>
    <col min="12814" max="12814" width="2.33203125" style="544" customWidth="1"/>
    <col min="12815" max="12815" width="14.83203125" style="544" customWidth="1"/>
    <col min="12816" max="12816" width="3.33203125" style="544" customWidth="1"/>
    <col min="12817" max="12817" width="2.33203125" style="544" customWidth="1"/>
    <col min="12818" max="12818" width="15.83203125" style="544" customWidth="1"/>
    <col min="12819" max="12819" width="0.65625" style="544" customWidth="1"/>
    <col min="12820" max="13056" width="9.33203125" style="544" customWidth="1"/>
    <col min="13057" max="13057" width="2.83203125" style="544" customWidth="1"/>
    <col min="13058" max="13058" width="2.16015625" style="544" customWidth="1"/>
    <col min="13059" max="13059" width="3.16015625" style="544" customWidth="1"/>
    <col min="13060" max="13060" width="8" style="544" customWidth="1"/>
    <col min="13061" max="13061" width="15.83203125" style="544" customWidth="1"/>
    <col min="13062" max="13062" width="0.65625" style="544" customWidth="1"/>
    <col min="13063" max="13063" width="3" style="544" customWidth="1"/>
    <col min="13064" max="13064" width="3.16015625" style="544" customWidth="1"/>
    <col min="13065" max="13065" width="11.33203125" style="544" customWidth="1"/>
    <col min="13066" max="13066" width="15.83203125" style="544" customWidth="1"/>
    <col min="13067" max="13067" width="0.82421875" style="544" customWidth="1"/>
    <col min="13068" max="13068" width="2.83203125" style="544" customWidth="1"/>
    <col min="13069" max="13069" width="3.33203125" style="544" customWidth="1"/>
    <col min="13070" max="13070" width="2.33203125" style="544" customWidth="1"/>
    <col min="13071" max="13071" width="14.83203125" style="544" customWidth="1"/>
    <col min="13072" max="13072" width="3.33203125" style="544" customWidth="1"/>
    <col min="13073" max="13073" width="2.33203125" style="544" customWidth="1"/>
    <col min="13074" max="13074" width="15.83203125" style="544" customWidth="1"/>
    <col min="13075" max="13075" width="0.65625" style="544" customWidth="1"/>
    <col min="13076" max="13312" width="9.33203125" style="544" customWidth="1"/>
    <col min="13313" max="13313" width="2.83203125" style="544" customWidth="1"/>
    <col min="13314" max="13314" width="2.16015625" style="544" customWidth="1"/>
    <col min="13315" max="13315" width="3.16015625" style="544" customWidth="1"/>
    <col min="13316" max="13316" width="8" style="544" customWidth="1"/>
    <col min="13317" max="13317" width="15.83203125" style="544" customWidth="1"/>
    <col min="13318" max="13318" width="0.65625" style="544" customWidth="1"/>
    <col min="13319" max="13319" width="3" style="544" customWidth="1"/>
    <col min="13320" max="13320" width="3.16015625" style="544" customWidth="1"/>
    <col min="13321" max="13321" width="11.33203125" style="544" customWidth="1"/>
    <col min="13322" max="13322" width="15.83203125" style="544" customWidth="1"/>
    <col min="13323" max="13323" width="0.82421875" style="544" customWidth="1"/>
    <col min="13324" max="13324" width="2.83203125" style="544" customWidth="1"/>
    <col min="13325" max="13325" width="3.33203125" style="544" customWidth="1"/>
    <col min="13326" max="13326" width="2.33203125" style="544" customWidth="1"/>
    <col min="13327" max="13327" width="14.83203125" style="544" customWidth="1"/>
    <col min="13328" max="13328" width="3.33203125" style="544" customWidth="1"/>
    <col min="13329" max="13329" width="2.33203125" style="544" customWidth="1"/>
    <col min="13330" max="13330" width="15.83203125" style="544" customWidth="1"/>
    <col min="13331" max="13331" width="0.65625" style="544" customWidth="1"/>
    <col min="13332" max="13568" width="9.33203125" style="544" customWidth="1"/>
    <col min="13569" max="13569" width="2.83203125" style="544" customWidth="1"/>
    <col min="13570" max="13570" width="2.16015625" style="544" customWidth="1"/>
    <col min="13571" max="13571" width="3.16015625" style="544" customWidth="1"/>
    <col min="13572" max="13572" width="8" style="544" customWidth="1"/>
    <col min="13573" max="13573" width="15.83203125" style="544" customWidth="1"/>
    <col min="13574" max="13574" width="0.65625" style="544" customWidth="1"/>
    <col min="13575" max="13575" width="3" style="544" customWidth="1"/>
    <col min="13576" max="13576" width="3.16015625" style="544" customWidth="1"/>
    <col min="13577" max="13577" width="11.33203125" style="544" customWidth="1"/>
    <col min="13578" max="13578" width="15.83203125" style="544" customWidth="1"/>
    <col min="13579" max="13579" width="0.82421875" style="544" customWidth="1"/>
    <col min="13580" max="13580" width="2.83203125" style="544" customWidth="1"/>
    <col min="13581" max="13581" width="3.33203125" style="544" customWidth="1"/>
    <col min="13582" max="13582" width="2.33203125" style="544" customWidth="1"/>
    <col min="13583" max="13583" width="14.83203125" style="544" customWidth="1"/>
    <col min="13584" max="13584" width="3.33203125" style="544" customWidth="1"/>
    <col min="13585" max="13585" width="2.33203125" style="544" customWidth="1"/>
    <col min="13586" max="13586" width="15.83203125" style="544" customWidth="1"/>
    <col min="13587" max="13587" width="0.65625" style="544" customWidth="1"/>
    <col min="13588" max="13824" width="9.33203125" style="544" customWidth="1"/>
    <col min="13825" max="13825" width="2.83203125" style="544" customWidth="1"/>
    <col min="13826" max="13826" width="2.16015625" style="544" customWidth="1"/>
    <col min="13827" max="13827" width="3.16015625" style="544" customWidth="1"/>
    <col min="13828" max="13828" width="8" style="544" customWidth="1"/>
    <col min="13829" max="13829" width="15.83203125" style="544" customWidth="1"/>
    <col min="13830" max="13830" width="0.65625" style="544" customWidth="1"/>
    <col min="13831" max="13831" width="3" style="544" customWidth="1"/>
    <col min="13832" max="13832" width="3.16015625" style="544" customWidth="1"/>
    <col min="13833" max="13833" width="11.33203125" style="544" customWidth="1"/>
    <col min="13834" max="13834" width="15.83203125" style="544" customWidth="1"/>
    <col min="13835" max="13835" width="0.82421875" style="544" customWidth="1"/>
    <col min="13836" max="13836" width="2.83203125" style="544" customWidth="1"/>
    <col min="13837" max="13837" width="3.33203125" style="544" customWidth="1"/>
    <col min="13838" max="13838" width="2.33203125" style="544" customWidth="1"/>
    <col min="13839" max="13839" width="14.83203125" style="544" customWidth="1"/>
    <col min="13840" max="13840" width="3.33203125" style="544" customWidth="1"/>
    <col min="13841" max="13841" width="2.33203125" style="544" customWidth="1"/>
    <col min="13842" max="13842" width="15.83203125" style="544" customWidth="1"/>
    <col min="13843" max="13843" width="0.65625" style="544" customWidth="1"/>
    <col min="13844" max="14080" width="9.33203125" style="544" customWidth="1"/>
    <col min="14081" max="14081" width="2.83203125" style="544" customWidth="1"/>
    <col min="14082" max="14082" width="2.16015625" style="544" customWidth="1"/>
    <col min="14083" max="14083" width="3.16015625" style="544" customWidth="1"/>
    <col min="14084" max="14084" width="8" style="544" customWidth="1"/>
    <col min="14085" max="14085" width="15.83203125" style="544" customWidth="1"/>
    <col min="14086" max="14086" width="0.65625" style="544" customWidth="1"/>
    <col min="14087" max="14087" width="3" style="544" customWidth="1"/>
    <col min="14088" max="14088" width="3.16015625" style="544" customWidth="1"/>
    <col min="14089" max="14089" width="11.33203125" style="544" customWidth="1"/>
    <col min="14090" max="14090" width="15.83203125" style="544" customWidth="1"/>
    <col min="14091" max="14091" width="0.82421875" style="544" customWidth="1"/>
    <col min="14092" max="14092" width="2.83203125" style="544" customWidth="1"/>
    <col min="14093" max="14093" width="3.33203125" style="544" customWidth="1"/>
    <col min="14094" max="14094" width="2.33203125" style="544" customWidth="1"/>
    <col min="14095" max="14095" width="14.83203125" style="544" customWidth="1"/>
    <col min="14096" max="14096" width="3.33203125" style="544" customWidth="1"/>
    <col min="14097" max="14097" width="2.33203125" style="544" customWidth="1"/>
    <col min="14098" max="14098" width="15.83203125" style="544" customWidth="1"/>
    <col min="14099" max="14099" width="0.65625" style="544" customWidth="1"/>
    <col min="14100" max="14336" width="9.33203125" style="544" customWidth="1"/>
    <col min="14337" max="14337" width="2.83203125" style="544" customWidth="1"/>
    <col min="14338" max="14338" width="2.16015625" style="544" customWidth="1"/>
    <col min="14339" max="14339" width="3.16015625" style="544" customWidth="1"/>
    <col min="14340" max="14340" width="8" style="544" customWidth="1"/>
    <col min="14341" max="14341" width="15.83203125" style="544" customWidth="1"/>
    <col min="14342" max="14342" width="0.65625" style="544" customWidth="1"/>
    <col min="14343" max="14343" width="3" style="544" customWidth="1"/>
    <col min="14344" max="14344" width="3.16015625" style="544" customWidth="1"/>
    <col min="14345" max="14345" width="11.33203125" style="544" customWidth="1"/>
    <col min="14346" max="14346" width="15.83203125" style="544" customWidth="1"/>
    <col min="14347" max="14347" width="0.82421875" style="544" customWidth="1"/>
    <col min="14348" max="14348" width="2.83203125" style="544" customWidth="1"/>
    <col min="14349" max="14349" width="3.33203125" style="544" customWidth="1"/>
    <col min="14350" max="14350" width="2.33203125" style="544" customWidth="1"/>
    <col min="14351" max="14351" width="14.83203125" style="544" customWidth="1"/>
    <col min="14352" max="14352" width="3.33203125" style="544" customWidth="1"/>
    <col min="14353" max="14353" width="2.33203125" style="544" customWidth="1"/>
    <col min="14354" max="14354" width="15.83203125" style="544" customWidth="1"/>
    <col min="14355" max="14355" width="0.65625" style="544" customWidth="1"/>
    <col min="14356" max="14592" width="9.33203125" style="544" customWidth="1"/>
    <col min="14593" max="14593" width="2.83203125" style="544" customWidth="1"/>
    <col min="14594" max="14594" width="2.16015625" style="544" customWidth="1"/>
    <col min="14595" max="14595" width="3.16015625" style="544" customWidth="1"/>
    <col min="14596" max="14596" width="8" style="544" customWidth="1"/>
    <col min="14597" max="14597" width="15.83203125" style="544" customWidth="1"/>
    <col min="14598" max="14598" width="0.65625" style="544" customWidth="1"/>
    <col min="14599" max="14599" width="3" style="544" customWidth="1"/>
    <col min="14600" max="14600" width="3.16015625" style="544" customWidth="1"/>
    <col min="14601" max="14601" width="11.33203125" style="544" customWidth="1"/>
    <col min="14602" max="14602" width="15.83203125" style="544" customWidth="1"/>
    <col min="14603" max="14603" width="0.82421875" style="544" customWidth="1"/>
    <col min="14604" max="14604" width="2.83203125" style="544" customWidth="1"/>
    <col min="14605" max="14605" width="3.33203125" style="544" customWidth="1"/>
    <col min="14606" max="14606" width="2.33203125" style="544" customWidth="1"/>
    <col min="14607" max="14607" width="14.83203125" style="544" customWidth="1"/>
    <col min="14608" max="14608" width="3.33203125" style="544" customWidth="1"/>
    <col min="14609" max="14609" width="2.33203125" style="544" customWidth="1"/>
    <col min="14610" max="14610" width="15.83203125" style="544" customWidth="1"/>
    <col min="14611" max="14611" width="0.65625" style="544" customWidth="1"/>
    <col min="14612" max="14848" width="9.33203125" style="544" customWidth="1"/>
    <col min="14849" max="14849" width="2.83203125" style="544" customWidth="1"/>
    <col min="14850" max="14850" width="2.16015625" style="544" customWidth="1"/>
    <col min="14851" max="14851" width="3.16015625" style="544" customWidth="1"/>
    <col min="14852" max="14852" width="8" style="544" customWidth="1"/>
    <col min="14853" max="14853" width="15.83203125" style="544" customWidth="1"/>
    <col min="14854" max="14854" width="0.65625" style="544" customWidth="1"/>
    <col min="14855" max="14855" width="3" style="544" customWidth="1"/>
    <col min="14856" max="14856" width="3.16015625" style="544" customWidth="1"/>
    <col min="14857" max="14857" width="11.33203125" style="544" customWidth="1"/>
    <col min="14858" max="14858" width="15.83203125" style="544" customWidth="1"/>
    <col min="14859" max="14859" width="0.82421875" style="544" customWidth="1"/>
    <col min="14860" max="14860" width="2.83203125" style="544" customWidth="1"/>
    <col min="14861" max="14861" width="3.33203125" style="544" customWidth="1"/>
    <col min="14862" max="14862" width="2.33203125" style="544" customWidth="1"/>
    <col min="14863" max="14863" width="14.83203125" style="544" customWidth="1"/>
    <col min="14864" max="14864" width="3.33203125" style="544" customWidth="1"/>
    <col min="14865" max="14865" width="2.33203125" style="544" customWidth="1"/>
    <col min="14866" max="14866" width="15.83203125" style="544" customWidth="1"/>
    <col min="14867" max="14867" width="0.65625" style="544" customWidth="1"/>
    <col min="14868" max="15104" width="9.33203125" style="544" customWidth="1"/>
    <col min="15105" max="15105" width="2.83203125" style="544" customWidth="1"/>
    <col min="15106" max="15106" width="2.16015625" style="544" customWidth="1"/>
    <col min="15107" max="15107" width="3.16015625" style="544" customWidth="1"/>
    <col min="15108" max="15108" width="8" style="544" customWidth="1"/>
    <col min="15109" max="15109" width="15.83203125" style="544" customWidth="1"/>
    <col min="15110" max="15110" width="0.65625" style="544" customWidth="1"/>
    <col min="15111" max="15111" width="3" style="544" customWidth="1"/>
    <col min="15112" max="15112" width="3.16015625" style="544" customWidth="1"/>
    <col min="15113" max="15113" width="11.33203125" style="544" customWidth="1"/>
    <col min="15114" max="15114" width="15.83203125" style="544" customWidth="1"/>
    <col min="15115" max="15115" width="0.82421875" style="544" customWidth="1"/>
    <col min="15116" max="15116" width="2.83203125" style="544" customWidth="1"/>
    <col min="15117" max="15117" width="3.33203125" style="544" customWidth="1"/>
    <col min="15118" max="15118" width="2.33203125" style="544" customWidth="1"/>
    <col min="15119" max="15119" width="14.83203125" style="544" customWidth="1"/>
    <col min="15120" max="15120" width="3.33203125" style="544" customWidth="1"/>
    <col min="15121" max="15121" width="2.33203125" style="544" customWidth="1"/>
    <col min="15122" max="15122" width="15.83203125" style="544" customWidth="1"/>
    <col min="15123" max="15123" width="0.65625" style="544" customWidth="1"/>
    <col min="15124" max="15360" width="9.33203125" style="544" customWidth="1"/>
    <col min="15361" max="15361" width="2.83203125" style="544" customWidth="1"/>
    <col min="15362" max="15362" width="2.16015625" style="544" customWidth="1"/>
    <col min="15363" max="15363" width="3.16015625" style="544" customWidth="1"/>
    <col min="15364" max="15364" width="8" style="544" customWidth="1"/>
    <col min="15365" max="15365" width="15.83203125" style="544" customWidth="1"/>
    <col min="15366" max="15366" width="0.65625" style="544" customWidth="1"/>
    <col min="15367" max="15367" width="3" style="544" customWidth="1"/>
    <col min="15368" max="15368" width="3.16015625" style="544" customWidth="1"/>
    <col min="15369" max="15369" width="11.33203125" style="544" customWidth="1"/>
    <col min="15370" max="15370" width="15.83203125" style="544" customWidth="1"/>
    <col min="15371" max="15371" width="0.82421875" style="544" customWidth="1"/>
    <col min="15372" max="15372" width="2.83203125" style="544" customWidth="1"/>
    <col min="15373" max="15373" width="3.33203125" style="544" customWidth="1"/>
    <col min="15374" max="15374" width="2.33203125" style="544" customWidth="1"/>
    <col min="15375" max="15375" width="14.83203125" style="544" customWidth="1"/>
    <col min="15376" max="15376" width="3.33203125" style="544" customWidth="1"/>
    <col min="15377" max="15377" width="2.33203125" style="544" customWidth="1"/>
    <col min="15378" max="15378" width="15.83203125" style="544" customWidth="1"/>
    <col min="15379" max="15379" width="0.65625" style="544" customWidth="1"/>
    <col min="15380" max="15616" width="9.33203125" style="544" customWidth="1"/>
    <col min="15617" max="15617" width="2.83203125" style="544" customWidth="1"/>
    <col min="15618" max="15618" width="2.16015625" style="544" customWidth="1"/>
    <col min="15619" max="15619" width="3.16015625" style="544" customWidth="1"/>
    <col min="15620" max="15620" width="8" style="544" customWidth="1"/>
    <col min="15621" max="15621" width="15.83203125" style="544" customWidth="1"/>
    <col min="15622" max="15622" width="0.65625" style="544" customWidth="1"/>
    <col min="15623" max="15623" width="3" style="544" customWidth="1"/>
    <col min="15624" max="15624" width="3.16015625" style="544" customWidth="1"/>
    <col min="15625" max="15625" width="11.33203125" style="544" customWidth="1"/>
    <col min="15626" max="15626" width="15.83203125" style="544" customWidth="1"/>
    <col min="15627" max="15627" width="0.82421875" style="544" customWidth="1"/>
    <col min="15628" max="15628" width="2.83203125" style="544" customWidth="1"/>
    <col min="15629" max="15629" width="3.33203125" style="544" customWidth="1"/>
    <col min="15630" max="15630" width="2.33203125" style="544" customWidth="1"/>
    <col min="15631" max="15631" width="14.83203125" style="544" customWidth="1"/>
    <col min="15632" max="15632" width="3.33203125" style="544" customWidth="1"/>
    <col min="15633" max="15633" width="2.33203125" style="544" customWidth="1"/>
    <col min="15634" max="15634" width="15.83203125" style="544" customWidth="1"/>
    <col min="15635" max="15635" width="0.65625" style="544" customWidth="1"/>
    <col min="15636" max="15872" width="9.33203125" style="544" customWidth="1"/>
    <col min="15873" max="15873" width="2.83203125" style="544" customWidth="1"/>
    <col min="15874" max="15874" width="2.16015625" style="544" customWidth="1"/>
    <col min="15875" max="15875" width="3.16015625" style="544" customWidth="1"/>
    <col min="15876" max="15876" width="8" style="544" customWidth="1"/>
    <col min="15877" max="15877" width="15.83203125" style="544" customWidth="1"/>
    <col min="15878" max="15878" width="0.65625" style="544" customWidth="1"/>
    <col min="15879" max="15879" width="3" style="544" customWidth="1"/>
    <col min="15880" max="15880" width="3.16015625" style="544" customWidth="1"/>
    <col min="15881" max="15881" width="11.33203125" style="544" customWidth="1"/>
    <col min="15882" max="15882" width="15.83203125" style="544" customWidth="1"/>
    <col min="15883" max="15883" width="0.82421875" style="544" customWidth="1"/>
    <col min="15884" max="15884" width="2.83203125" style="544" customWidth="1"/>
    <col min="15885" max="15885" width="3.33203125" style="544" customWidth="1"/>
    <col min="15886" max="15886" width="2.33203125" style="544" customWidth="1"/>
    <col min="15887" max="15887" width="14.83203125" style="544" customWidth="1"/>
    <col min="15888" max="15888" width="3.33203125" style="544" customWidth="1"/>
    <col min="15889" max="15889" width="2.33203125" style="544" customWidth="1"/>
    <col min="15890" max="15890" width="15.83203125" style="544" customWidth="1"/>
    <col min="15891" max="15891" width="0.65625" style="544" customWidth="1"/>
    <col min="15892" max="16128" width="9.33203125" style="544" customWidth="1"/>
    <col min="16129" max="16129" width="2.83203125" style="544" customWidth="1"/>
    <col min="16130" max="16130" width="2.16015625" style="544" customWidth="1"/>
    <col min="16131" max="16131" width="3.16015625" style="544" customWidth="1"/>
    <col min="16132" max="16132" width="8" style="544" customWidth="1"/>
    <col min="16133" max="16133" width="15.83203125" style="544" customWidth="1"/>
    <col min="16134" max="16134" width="0.65625" style="544" customWidth="1"/>
    <col min="16135" max="16135" width="3" style="544" customWidth="1"/>
    <col min="16136" max="16136" width="3.16015625" style="544" customWidth="1"/>
    <col min="16137" max="16137" width="11.33203125" style="544" customWidth="1"/>
    <col min="16138" max="16138" width="15.83203125" style="544" customWidth="1"/>
    <col min="16139" max="16139" width="0.82421875" style="544" customWidth="1"/>
    <col min="16140" max="16140" width="2.83203125" style="544" customWidth="1"/>
    <col min="16141" max="16141" width="3.33203125" style="544" customWidth="1"/>
    <col min="16142" max="16142" width="2.33203125" style="544" customWidth="1"/>
    <col min="16143" max="16143" width="14.83203125" style="544" customWidth="1"/>
    <col min="16144" max="16144" width="3.33203125" style="544" customWidth="1"/>
    <col min="16145" max="16145" width="2.33203125" style="544" customWidth="1"/>
    <col min="16146" max="16146" width="15.83203125" style="544" customWidth="1"/>
    <col min="16147" max="16147" width="0.65625" style="544" customWidth="1"/>
    <col min="16148" max="16384" width="9.33203125" style="544" customWidth="1"/>
  </cols>
  <sheetData>
    <row r="1" spans="1:19" ht="12.75" customHeight="1" hidden="1">
      <c r="A1" s="541"/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3"/>
    </row>
    <row r="2" spans="1:19" ht="23.25" customHeight="1">
      <c r="A2" s="541"/>
      <c r="B2" s="542"/>
      <c r="C2" s="542"/>
      <c r="D2" s="542"/>
      <c r="E2" s="542"/>
      <c r="F2" s="542"/>
      <c r="G2" s="545" t="s">
        <v>2241</v>
      </c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3"/>
    </row>
    <row r="3" spans="1:19" ht="12" customHeight="1" hidden="1">
      <c r="A3" s="546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8"/>
    </row>
    <row r="4" spans="1:19" ht="8.25" customHeight="1">
      <c r="A4" s="549"/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1"/>
    </row>
    <row r="5" spans="1:19" ht="24" customHeight="1">
      <c r="A5" s="552"/>
      <c r="B5" s="553" t="s">
        <v>1886</v>
      </c>
      <c r="C5" s="553"/>
      <c r="D5" s="553"/>
      <c r="E5" s="658" t="s">
        <v>20</v>
      </c>
      <c r="F5" s="659"/>
      <c r="G5" s="659"/>
      <c r="H5" s="659"/>
      <c r="I5" s="659"/>
      <c r="J5" s="660"/>
      <c r="K5" s="553"/>
      <c r="L5" s="553"/>
      <c r="M5" s="553"/>
      <c r="N5" s="553"/>
      <c r="O5" s="553" t="s">
        <v>2242</v>
      </c>
      <c r="P5" s="554" t="s">
        <v>24</v>
      </c>
      <c r="Q5" s="555"/>
      <c r="R5" s="556"/>
      <c r="S5" s="557"/>
    </row>
    <row r="6" spans="1:19" ht="17.25" customHeight="1" hidden="1">
      <c r="A6" s="552"/>
      <c r="B6" s="553" t="s">
        <v>1883</v>
      </c>
      <c r="C6" s="553"/>
      <c r="D6" s="553"/>
      <c r="E6" s="558" t="s">
        <v>2243</v>
      </c>
      <c r="F6" s="559"/>
      <c r="G6" s="559"/>
      <c r="H6" s="559"/>
      <c r="I6" s="559"/>
      <c r="J6" s="560"/>
      <c r="K6" s="553"/>
      <c r="L6" s="553"/>
      <c r="M6" s="553"/>
      <c r="N6" s="553"/>
      <c r="O6" s="553"/>
      <c r="P6" s="558"/>
      <c r="Q6" s="561"/>
      <c r="R6" s="560"/>
      <c r="S6" s="557"/>
    </row>
    <row r="7" spans="1:19" ht="24" customHeight="1">
      <c r="A7" s="552"/>
      <c r="B7" s="553" t="s">
        <v>1924</v>
      </c>
      <c r="C7" s="553"/>
      <c r="D7" s="553"/>
      <c r="E7" s="661"/>
      <c r="F7" s="662"/>
      <c r="G7" s="662"/>
      <c r="H7" s="662"/>
      <c r="I7" s="662"/>
      <c r="J7" s="663"/>
      <c r="K7" s="553"/>
      <c r="L7" s="553"/>
      <c r="M7" s="553"/>
      <c r="N7" s="553"/>
      <c r="O7" s="553" t="s">
        <v>2244</v>
      </c>
      <c r="P7" s="558" t="s">
        <v>5</v>
      </c>
      <c r="Q7" s="561"/>
      <c r="R7" s="560"/>
      <c r="S7" s="557"/>
    </row>
    <row r="8" spans="1:19" ht="17.25" customHeight="1" hidden="1">
      <c r="A8" s="552"/>
      <c r="B8" s="553" t="s">
        <v>1922</v>
      </c>
      <c r="C8" s="553"/>
      <c r="D8" s="553"/>
      <c r="E8" s="558" t="s">
        <v>74</v>
      </c>
      <c r="F8" s="553"/>
      <c r="G8" s="553"/>
      <c r="H8" s="553"/>
      <c r="I8" s="553"/>
      <c r="J8" s="560"/>
      <c r="K8" s="553"/>
      <c r="L8" s="553"/>
      <c r="M8" s="553"/>
      <c r="N8" s="553"/>
      <c r="O8" s="553"/>
      <c r="P8" s="558"/>
      <c r="Q8" s="561"/>
      <c r="R8" s="560"/>
      <c r="S8" s="557"/>
    </row>
    <row r="9" spans="1:19" ht="24" customHeight="1">
      <c r="A9" s="552"/>
      <c r="B9" s="553" t="s">
        <v>2245</v>
      </c>
      <c r="C9" s="553"/>
      <c r="D9" s="553"/>
      <c r="E9" s="664" t="s">
        <v>24</v>
      </c>
      <c r="F9" s="665"/>
      <c r="G9" s="665"/>
      <c r="H9" s="665"/>
      <c r="I9" s="665"/>
      <c r="J9" s="666"/>
      <c r="K9" s="553"/>
      <c r="L9" s="553"/>
      <c r="M9" s="553"/>
      <c r="N9" s="553"/>
      <c r="O9" s="553" t="s">
        <v>1887</v>
      </c>
      <c r="P9" s="664" t="s">
        <v>5</v>
      </c>
      <c r="Q9" s="665"/>
      <c r="R9" s="666"/>
      <c r="S9" s="557"/>
    </row>
    <row r="10" spans="1:19" ht="17.25" customHeight="1" hidden="1">
      <c r="A10" s="552"/>
      <c r="B10" s="553" t="s">
        <v>2246</v>
      </c>
      <c r="C10" s="553"/>
      <c r="D10" s="553"/>
      <c r="E10" s="562" t="s">
        <v>24</v>
      </c>
      <c r="F10" s="559"/>
      <c r="G10" s="559"/>
      <c r="H10" s="559"/>
      <c r="I10" s="559"/>
      <c r="J10" s="559"/>
      <c r="K10" s="553"/>
      <c r="L10" s="553"/>
      <c r="M10" s="553"/>
      <c r="N10" s="553"/>
      <c r="O10" s="553"/>
      <c r="P10" s="561"/>
      <c r="Q10" s="561"/>
      <c r="R10" s="559"/>
      <c r="S10" s="557"/>
    </row>
    <row r="11" spans="1:19" ht="17.25" customHeight="1" hidden="1">
      <c r="A11" s="552"/>
      <c r="B11" s="553" t="s">
        <v>2247</v>
      </c>
      <c r="C11" s="553"/>
      <c r="D11" s="553"/>
      <c r="E11" s="562" t="s">
        <v>24</v>
      </c>
      <c r="F11" s="559"/>
      <c r="G11" s="559"/>
      <c r="H11" s="559"/>
      <c r="I11" s="559"/>
      <c r="J11" s="559"/>
      <c r="K11" s="553"/>
      <c r="L11" s="553"/>
      <c r="M11" s="553"/>
      <c r="N11" s="553"/>
      <c r="O11" s="553"/>
      <c r="P11" s="561"/>
      <c r="Q11" s="561"/>
      <c r="R11" s="559"/>
      <c r="S11" s="557"/>
    </row>
    <row r="12" spans="1:19" ht="17.25" customHeight="1" hidden="1">
      <c r="A12" s="552"/>
      <c r="B12" s="553" t="s">
        <v>2248</v>
      </c>
      <c r="C12" s="553"/>
      <c r="D12" s="553"/>
      <c r="E12" s="562" t="s">
        <v>24</v>
      </c>
      <c r="F12" s="559"/>
      <c r="G12" s="559"/>
      <c r="H12" s="559"/>
      <c r="I12" s="559"/>
      <c r="J12" s="559"/>
      <c r="K12" s="553"/>
      <c r="L12" s="553"/>
      <c r="M12" s="553"/>
      <c r="N12" s="553"/>
      <c r="O12" s="553"/>
      <c r="P12" s="561"/>
      <c r="Q12" s="561"/>
      <c r="R12" s="559"/>
      <c r="S12" s="557"/>
    </row>
    <row r="13" spans="1:19" ht="17.25" customHeight="1" hidden="1">
      <c r="A13" s="552"/>
      <c r="B13" s="553"/>
      <c r="C13" s="553"/>
      <c r="D13" s="553"/>
      <c r="E13" s="562" t="s">
        <v>24</v>
      </c>
      <c r="F13" s="559"/>
      <c r="G13" s="559"/>
      <c r="H13" s="559"/>
      <c r="I13" s="559"/>
      <c r="J13" s="559"/>
      <c r="K13" s="553"/>
      <c r="L13" s="553"/>
      <c r="M13" s="553"/>
      <c r="N13" s="553"/>
      <c r="O13" s="553"/>
      <c r="P13" s="561"/>
      <c r="Q13" s="561"/>
      <c r="R13" s="559"/>
      <c r="S13" s="557"/>
    </row>
    <row r="14" spans="1:19" ht="17.25" customHeight="1" hidden="1">
      <c r="A14" s="552"/>
      <c r="B14" s="553"/>
      <c r="C14" s="553"/>
      <c r="D14" s="553"/>
      <c r="E14" s="562" t="s">
        <v>24</v>
      </c>
      <c r="F14" s="559"/>
      <c r="G14" s="559"/>
      <c r="H14" s="559"/>
      <c r="I14" s="559"/>
      <c r="J14" s="559"/>
      <c r="K14" s="553"/>
      <c r="L14" s="553"/>
      <c r="M14" s="553"/>
      <c r="N14" s="553"/>
      <c r="O14" s="553"/>
      <c r="P14" s="561"/>
      <c r="Q14" s="561"/>
      <c r="R14" s="559"/>
      <c r="S14" s="557"/>
    </row>
    <row r="15" spans="1:19" ht="17.25" customHeight="1" hidden="1">
      <c r="A15" s="552"/>
      <c r="B15" s="553"/>
      <c r="C15" s="553"/>
      <c r="D15" s="553"/>
      <c r="E15" s="562" t="s">
        <v>24</v>
      </c>
      <c r="F15" s="559"/>
      <c r="G15" s="559"/>
      <c r="H15" s="559"/>
      <c r="I15" s="559"/>
      <c r="J15" s="559"/>
      <c r="K15" s="553"/>
      <c r="L15" s="553"/>
      <c r="M15" s="553"/>
      <c r="N15" s="553"/>
      <c r="O15" s="553"/>
      <c r="P15" s="561"/>
      <c r="Q15" s="561"/>
      <c r="R15" s="559"/>
      <c r="S15" s="557"/>
    </row>
    <row r="16" spans="1:19" ht="17.25" customHeight="1" hidden="1">
      <c r="A16" s="552"/>
      <c r="B16" s="553"/>
      <c r="C16" s="553"/>
      <c r="D16" s="553"/>
      <c r="E16" s="562" t="s">
        <v>24</v>
      </c>
      <c r="F16" s="559"/>
      <c r="G16" s="559"/>
      <c r="H16" s="559"/>
      <c r="I16" s="559"/>
      <c r="J16" s="559"/>
      <c r="K16" s="553"/>
      <c r="L16" s="553"/>
      <c r="M16" s="553"/>
      <c r="N16" s="553"/>
      <c r="O16" s="553"/>
      <c r="P16" s="561"/>
      <c r="Q16" s="561"/>
      <c r="R16" s="559"/>
      <c r="S16" s="557"/>
    </row>
    <row r="17" spans="1:19" ht="17.25" customHeight="1" hidden="1">
      <c r="A17" s="552"/>
      <c r="B17" s="553"/>
      <c r="C17" s="553"/>
      <c r="D17" s="553"/>
      <c r="E17" s="562" t="s">
        <v>24</v>
      </c>
      <c r="F17" s="559"/>
      <c r="G17" s="559"/>
      <c r="H17" s="559"/>
      <c r="I17" s="559"/>
      <c r="J17" s="559"/>
      <c r="K17" s="553"/>
      <c r="L17" s="553"/>
      <c r="M17" s="553"/>
      <c r="N17" s="553"/>
      <c r="O17" s="553"/>
      <c r="P17" s="561"/>
      <c r="Q17" s="561"/>
      <c r="R17" s="559"/>
      <c r="S17" s="557"/>
    </row>
    <row r="18" spans="1:19" ht="17.25" customHeight="1" hidden="1">
      <c r="A18" s="552"/>
      <c r="B18" s="553"/>
      <c r="C18" s="553"/>
      <c r="D18" s="553"/>
      <c r="E18" s="562" t="s">
        <v>24</v>
      </c>
      <c r="F18" s="559"/>
      <c r="G18" s="559"/>
      <c r="H18" s="559"/>
      <c r="I18" s="559"/>
      <c r="J18" s="559"/>
      <c r="K18" s="553"/>
      <c r="L18" s="553"/>
      <c r="M18" s="553"/>
      <c r="N18" s="553"/>
      <c r="O18" s="553"/>
      <c r="P18" s="561"/>
      <c r="Q18" s="561"/>
      <c r="R18" s="559"/>
      <c r="S18" s="557"/>
    </row>
    <row r="19" spans="1:19" ht="17.25" customHeight="1" hidden="1">
      <c r="A19" s="552"/>
      <c r="B19" s="553"/>
      <c r="C19" s="553"/>
      <c r="D19" s="553"/>
      <c r="E19" s="562" t="s">
        <v>24</v>
      </c>
      <c r="F19" s="559"/>
      <c r="G19" s="559"/>
      <c r="H19" s="559"/>
      <c r="I19" s="559"/>
      <c r="J19" s="559"/>
      <c r="K19" s="553"/>
      <c r="L19" s="553"/>
      <c r="M19" s="553"/>
      <c r="N19" s="553"/>
      <c r="O19" s="553"/>
      <c r="P19" s="561"/>
      <c r="Q19" s="561"/>
      <c r="R19" s="559"/>
      <c r="S19" s="557"/>
    </row>
    <row r="20" spans="1:19" ht="17.25" customHeight="1" hidden="1">
      <c r="A20" s="552"/>
      <c r="B20" s="553"/>
      <c r="C20" s="553"/>
      <c r="D20" s="553"/>
      <c r="E20" s="562" t="s">
        <v>24</v>
      </c>
      <c r="F20" s="559"/>
      <c r="G20" s="559"/>
      <c r="H20" s="559"/>
      <c r="I20" s="559"/>
      <c r="J20" s="559"/>
      <c r="K20" s="553"/>
      <c r="L20" s="553"/>
      <c r="M20" s="553"/>
      <c r="N20" s="553"/>
      <c r="O20" s="553"/>
      <c r="P20" s="561"/>
      <c r="Q20" s="561"/>
      <c r="R20" s="559"/>
      <c r="S20" s="557"/>
    </row>
    <row r="21" spans="1:19" ht="17.25" customHeight="1" hidden="1">
      <c r="A21" s="552"/>
      <c r="B21" s="553"/>
      <c r="C21" s="553"/>
      <c r="D21" s="553"/>
      <c r="E21" s="562" t="s">
        <v>24</v>
      </c>
      <c r="F21" s="559"/>
      <c r="G21" s="559"/>
      <c r="H21" s="559"/>
      <c r="I21" s="559"/>
      <c r="J21" s="559"/>
      <c r="K21" s="553"/>
      <c r="L21" s="553"/>
      <c r="M21" s="553"/>
      <c r="N21" s="553"/>
      <c r="O21" s="553"/>
      <c r="P21" s="561"/>
      <c r="Q21" s="561"/>
      <c r="R21" s="559"/>
      <c r="S21" s="557"/>
    </row>
    <row r="22" spans="1:19" ht="17.25" customHeight="1" hidden="1">
      <c r="A22" s="552"/>
      <c r="B22" s="553"/>
      <c r="C22" s="553"/>
      <c r="D22" s="553"/>
      <c r="E22" s="562" t="s">
        <v>24</v>
      </c>
      <c r="F22" s="559"/>
      <c r="G22" s="559"/>
      <c r="H22" s="559"/>
      <c r="I22" s="559"/>
      <c r="J22" s="559"/>
      <c r="K22" s="553"/>
      <c r="L22" s="553"/>
      <c r="M22" s="553"/>
      <c r="N22" s="553"/>
      <c r="O22" s="553"/>
      <c r="P22" s="561"/>
      <c r="Q22" s="561"/>
      <c r="R22" s="559"/>
      <c r="S22" s="557"/>
    </row>
    <row r="23" spans="1:19" ht="17.25" customHeight="1" hidden="1">
      <c r="A23" s="552"/>
      <c r="B23" s="553"/>
      <c r="C23" s="553"/>
      <c r="D23" s="553"/>
      <c r="E23" s="562" t="s">
        <v>24</v>
      </c>
      <c r="F23" s="559"/>
      <c r="G23" s="559"/>
      <c r="H23" s="559"/>
      <c r="I23" s="559"/>
      <c r="J23" s="559"/>
      <c r="K23" s="553"/>
      <c r="L23" s="553"/>
      <c r="M23" s="553"/>
      <c r="N23" s="553"/>
      <c r="O23" s="553"/>
      <c r="P23" s="561"/>
      <c r="Q23" s="561"/>
      <c r="R23" s="559"/>
      <c r="S23" s="557"/>
    </row>
    <row r="24" spans="1:19" ht="17.25" customHeight="1" hidden="1">
      <c r="A24" s="552"/>
      <c r="B24" s="553"/>
      <c r="C24" s="553"/>
      <c r="D24" s="553"/>
      <c r="E24" s="562" t="s">
        <v>24</v>
      </c>
      <c r="F24" s="559"/>
      <c r="G24" s="559"/>
      <c r="H24" s="559"/>
      <c r="I24" s="559"/>
      <c r="J24" s="559"/>
      <c r="K24" s="553"/>
      <c r="L24" s="553"/>
      <c r="M24" s="553"/>
      <c r="N24" s="553"/>
      <c r="O24" s="553"/>
      <c r="P24" s="561"/>
      <c r="Q24" s="561"/>
      <c r="R24" s="559"/>
      <c r="S24" s="557"/>
    </row>
    <row r="25" spans="1:19" ht="17.85" customHeight="1">
      <c r="A25" s="552"/>
      <c r="B25" s="553"/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 t="s">
        <v>1903</v>
      </c>
      <c r="P25" s="553" t="s">
        <v>1905</v>
      </c>
      <c r="Q25" s="553"/>
      <c r="R25" s="553"/>
      <c r="S25" s="557"/>
    </row>
    <row r="26" spans="1:19" ht="17.85" customHeight="1">
      <c r="A26" s="552"/>
      <c r="B26" s="553" t="s">
        <v>2249</v>
      </c>
      <c r="C26" s="553"/>
      <c r="D26" s="553"/>
      <c r="E26" s="554" t="s">
        <v>2250</v>
      </c>
      <c r="F26" s="563"/>
      <c r="G26" s="563"/>
      <c r="H26" s="563"/>
      <c r="I26" s="563"/>
      <c r="J26" s="556"/>
      <c r="K26" s="553"/>
      <c r="L26" s="553"/>
      <c r="M26" s="553"/>
      <c r="N26" s="553"/>
      <c r="O26" s="564" t="s">
        <v>5</v>
      </c>
      <c r="P26" s="565" t="s">
        <v>5</v>
      </c>
      <c r="Q26" s="566"/>
      <c r="R26" s="567"/>
      <c r="S26" s="557"/>
    </row>
    <row r="27" spans="1:19" ht="17.85" customHeight="1">
      <c r="A27" s="552"/>
      <c r="B27" s="553" t="s">
        <v>1909</v>
      </c>
      <c r="C27" s="553"/>
      <c r="D27" s="553"/>
      <c r="E27" s="558" t="s">
        <v>2251</v>
      </c>
      <c r="F27" s="553"/>
      <c r="G27" s="553"/>
      <c r="H27" s="553"/>
      <c r="I27" s="553"/>
      <c r="J27" s="560"/>
      <c r="K27" s="553"/>
      <c r="L27" s="553"/>
      <c r="M27" s="553"/>
      <c r="N27" s="553"/>
      <c r="O27" s="564" t="s">
        <v>5</v>
      </c>
      <c r="P27" s="565" t="s">
        <v>5</v>
      </c>
      <c r="Q27" s="566"/>
      <c r="R27" s="567"/>
      <c r="S27" s="557"/>
    </row>
    <row r="28" spans="1:19" ht="17.85" customHeight="1">
      <c r="A28" s="552"/>
      <c r="B28" s="553" t="s">
        <v>2252</v>
      </c>
      <c r="C28" s="553"/>
      <c r="D28" s="553"/>
      <c r="E28" s="558" t="s">
        <v>24</v>
      </c>
      <c r="F28" s="553"/>
      <c r="G28" s="553"/>
      <c r="H28" s="553"/>
      <c r="I28" s="553"/>
      <c r="J28" s="560"/>
      <c r="K28" s="553"/>
      <c r="L28" s="553"/>
      <c r="M28" s="553"/>
      <c r="N28" s="553"/>
      <c r="O28" s="564" t="s">
        <v>5</v>
      </c>
      <c r="P28" s="565" t="s">
        <v>5</v>
      </c>
      <c r="Q28" s="566"/>
      <c r="R28" s="567"/>
      <c r="S28" s="557"/>
    </row>
    <row r="29" spans="1:19" ht="17.85" customHeight="1">
      <c r="A29" s="552"/>
      <c r="B29" s="553"/>
      <c r="C29" s="553"/>
      <c r="D29" s="553"/>
      <c r="E29" s="568" t="s">
        <v>5</v>
      </c>
      <c r="F29" s="569"/>
      <c r="G29" s="569"/>
      <c r="H29" s="569"/>
      <c r="I29" s="569"/>
      <c r="J29" s="570"/>
      <c r="K29" s="553"/>
      <c r="L29" s="553"/>
      <c r="M29" s="553"/>
      <c r="N29" s="553"/>
      <c r="O29" s="571"/>
      <c r="P29" s="571"/>
      <c r="Q29" s="571"/>
      <c r="R29" s="553"/>
      <c r="S29" s="557"/>
    </row>
    <row r="30" spans="1:19" ht="17.85" customHeight="1">
      <c r="A30" s="552"/>
      <c r="B30" s="553"/>
      <c r="C30" s="553"/>
      <c r="D30" s="553"/>
      <c r="E30" s="571" t="s">
        <v>2253</v>
      </c>
      <c r="F30" s="553"/>
      <c r="G30" s="553" t="s">
        <v>2254</v>
      </c>
      <c r="H30" s="553"/>
      <c r="I30" s="553"/>
      <c r="J30" s="553"/>
      <c r="K30" s="553"/>
      <c r="L30" s="553"/>
      <c r="M30" s="553"/>
      <c r="N30" s="553"/>
      <c r="O30" s="571" t="s">
        <v>2255</v>
      </c>
      <c r="P30" s="571"/>
      <c r="Q30" s="571"/>
      <c r="R30" s="572"/>
      <c r="S30" s="557"/>
    </row>
    <row r="31" spans="1:19" ht="17.85" customHeight="1">
      <c r="A31" s="552"/>
      <c r="B31" s="553"/>
      <c r="C31" s="553"/>
      <c r="D31" s="553"/>
      <c r="E31" s="564" t="s">
        <v>5</v>
      </c>
      <c r="F31" s="553"/>
      <c r="G31" s="565" t="s">
        <v>5</v>
      </c>
      <c r="H31" s="573"/>
      <c r="I31" s="574"/>
      <c r="J31" s="553"/>
      <c r="K31" s="553"/>
      <c r="L31" s="553"/>
      <c r="M31" s="553"/>
      <c r="N31" s="553"/>
      <c r="O31" s="575" t="s">
        <v>2256</v>
      </c>
      <c r="P31" s="571"/>
      <c r="Q31" s="571"/>
      <c r="R31" s="576"/>
      <c r="S31" s="557"/>
    </row>
    <row r="32" spans="1:19" ht="8.25" customHeight="1">
      <c r="A32" s="577"/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9"/>
    </row>
    <row r="33" spans="1:19" ht="20.25" customHeight="1">
      <c r="A33" s="580"/>
      <c r="B33" s="581"/>
      <c r="C33" s="581"/>
      <c r="D33" s="581"/>
      <c r="E33" s="582" t="s">
        <v>2257</v>
      </c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3"/>
    </row>
    <row r="34" spans="1:19" ht="20.25" customHeight="1">
      <c r="A34" s="584" t="s">
        <v>2258</v>
      </c>
      <c r="B34" s="585"/>
      <c r="C34" s="585"/>
      <c r="D34" s="586"/>
      <c r="E34" s="587" t="s">
        <v>2259</v>
      </c>
      <c r="F34" s="586"/>
      <c r="G34" s="587" t="s">
        <v>2260</v>
      </c>
      <c r="H34" s="585"/>
      <c r="I34" s="586"/>
      <c r="J34" s="587" t="s">
        <v>2261</v>
      </c>
      <c r="K34" s="585"/>
      <c r="L34" s="587" t="s">
        <v>2262</v>
      </c>
      <c r="M34" s="585"/>
      <c r="N34" s="585"/>
      <c r="O34" s="586"/>
      <c r="P34" s="587" t="s">
        <v>2263</v>
      </c>
      <c r="Q34" s="585"/>
      <c r="R34" s="585"/>
      <c r="S34" s="588"/>
    </row>
    <row r="35" spans="1:19" ht="20.25" customHeight="1">
      <c r="A35" s="589"/>
      <c r="B35" s="590"/>
      <c r="C35" s="590"/>
      <c r="D35" s="591">
        <v>0</v>
      </c>
      <c r="E35" s="592">
        <f>IF(D35=0,0,R47/D35)</f>
        <v>0</v>
      </c>
      <c r="F35" s="593"/>
      <c r="G35" s="594"/>
      <c r="H35" s="590"/>
      <c r="I35" s="591">
        <v>0</v>
      </c>
      <c r="J35" s="592">
        <f>IF(I35=0,0,R47/I35)</f>
        <v>0</v>
      </c>
      <c r="K35" s="595"/>
      <c r="L35" s="594"/>
      <c r="M35" s="590"/>
      <c r="N35" s="590"/>
      <c r="O35" s="591">
        <v>0</v>
      </c>
      <c r="P35" s="594"/>
      <c r="Q35" s="590"/>
      <c r="R35" s="596">
        <f>IF(O35=0,0,R47/O35)</f>
        <v>0</v>
      </c>
      <c r="S35" s="597"/>
    </row>
    <row r="36" spans="1:19" ht="20.25" customHeight="1">
      <c r="A36" s="580"/>
      <c r="B36" s="581"/>
      <c r="C36" s="581"/>
      <c r="D36" s="581"/>
      <c r="E36" s="582" t="s">
        <v>2264</v>
      </c>
      <c r="F36" s="581"/>
      <c r="G36" s="581"/>
      <c r="H36" s="581"/>
      <c r="I36" s="581"/>
      <c r="J36" s="598" t="s">
        <v>48</v>
      </c>
      <c r="K36" s="581"/>
      <c r="L36" s="581"/>
      <c r="M36" s="581"/>
      <c r="N36" s="581"/>
      <c r="O36" s="581"/>
      <c r="P36" s="581"/>
      <c r="Q36" s="581"/>
      <c r="R36" s="581"/>
      <c r="S36" s="583"/>
    </row>
    <row r="37" spans="1:19" ht="20.25" customHeight="1">
      <c r="A37" s="599" t="s">
        <v>1882</v>
      </c>
      <c r="B37" s="600"/>
      <c r="C37" s="601" t="s">
        <v>2265</v>
      </c>
      <c r="D37" s="602"/>
      <c r="E37" s="602"/>
      <c r="F37" s="603"/>
      <c r="G37" s="599" t="s">
        <v>2266</v>
      </c>
      <c r="H37" s="604"/>
      <c r="I37" s="601" t="s">
        <v>2267</v>
      </c>
      <c r="J37" s="602"/>
      <c r="K37" s="602"/>
      <c r="L37" s="599" t="s">
        <v>2268</v>
      </c>
      <c r="M37" s="604"/>
      <c r="N37" s="601" t="s">
        <v>2269</v>
      </c>
      <c r="O37" s="602"/>
      <c r="P37" s="602"/>
      <c r="Q37" s="602"/>
      <c r="R37" s="602"/>
      <c r="S37" s="603"/>
    </row>
    <row r="38" spans="1:19" ht="20.25" customHeight="1">
      <c r="A38" s="605">
        <v>1</v>
      </c>
      <c r="B38" s="606" t="s">
        <v>159</v>
      </c>
      <c r="C38" s="556"/>
      <c r="D38" s="607" t="s">
        <v>2024</v>
      </c>
      <c r="E38" s="608">
        <v>0</v>
      </c>
      <c r="F38" s="609"/>
      <c r="G38" s="605">
        <v>8</v>
      </c>
      <c r="H38" s="610" t="s">
        <v>2270</v>
      </c>
      <c r="I38" s="567"/>
      <c r="J38" s="611">
        <v>0</v>
      </c>
      <c r="K38" s="612"/>
      <c r="L38" s="605">
        <v>13</v>
      </c>
      <c r="M38" s="565" t="s">
        <v>2132</v>
      </c>
      <c r="N38" s="573"/>
      <c r="O38" s="573"/>
      <c r="P38" s="613" t="str">
        <f>M49</f>
        <v>21</v>
      </c>
      <c r="Q38" s="614" t="s">
        <v>1575</v>
      </c>
      <c r="R38" s="608">
        <v>0</v>
      </c>
      <c r="S38" s="615"/>
    </row>
    <row r="39" spans="1:19" ht="20.25" customHeight="1">
      <c r="A39" s="605">
        <v>2</v>
      </c>
      <c r="B39" s="616"/>
      <c r="C39" s="570"/>
      <c r="D39" s="607" t="s">
        <v>2021</v>
      </c>
      <c r="E39" s="608">
        <v>0</v>
      </c>
      <c r="F39" s="609"/>
      <c r="G39" s="605">
        <v>9</v>
      </c>
      <c r="H39" s="553" t="s">
        <v>2271</v>
      </c>
      <c r="I39" s="607"/>
      <c r="J39" s="611">
        <v>0</v>
      </c>
      <c r="K39" s="612"/>
      <c r="L39" s="605">
        <v>14</v>
      </c>
      <c r="M39" s="565" t="s">
        <v>2272</v>
      </c>
      <c r="N39" s="573"/>
      <c r="O39" s="573"/>
      <c r="P39" s="613" t="str">
        <f>M49</f>
        <v>21</v>
      </c>
      <c r="Q39" s="614" t="s">
        <v>1575</v>
      </c>
      <c r="R39" s="608">
        <v>0</v>
      </c>
      <c r="S39" s="615"/>
    </row>
    <row r="40" spans="1:19" ht="20.25" customHeight="1">
      <c r="A40" s="605">
        <v>3</v>
      </c>
      <c r="B40" s="606" t="s">
        <v>1558</v>
      </c>
      <c r="C40" s="556"/>
      <c r="D40" s="607" t="s">
        <v>2024</v>
      </c>
      <c r="E40" s="608">
        <v>0</v>
      </c>
      <c r="F40" s="609"/>
      <c r="G40" s="605">
        <v>10</v>
      </c>
      <c r="H40" s="610" t="s">
        <v>2273</v>
      </c>
      <c r="I40" s="567"/>
      <c r="J40" s="611">
        <v>0</v>
      </c>
      <c r="K40" s="612"/>
      <c r="L40" s="605">
        <v>15</v>
      </c>
      <c r="M40" s="565" t="s">
        <v>2274</v>
      </c>
      <c r="N40" s="573"/>
      <c r="O40" s="573"/>
      <c r="P40" s="613" t="str">
        <f>M49</f>
        <v>21</v>
      </c>
      <c r="Q40" s="614" t="s">
        <v>1575</v>
      </c>
      <c r="R40" s="608">
        <v>0</v>
      </c>
      <c r="S40" s="615"/>
    </row>
    <row r="41" spans="1:19" ht="20.25" customHeight="1">
      <c r="A41" s="605">
        <v>4</v>
      </c>
      <c r="B41" s="616"/>
      <c r="C41" s="570"/>
      <c r="D41" s="607" t="s">
        <v>2021</v>
      </c>
      <c r="E41" s="608">
        <v>0</v>
      </c>
      <c r="F41" s="609"/>
      <c r="G41" s="605">
        <v>11</v>
      </c>
      <c r="H41" s="610"/>
      <c r="I41" s="567"/>
      <c r="J41" s="611">
        <v>0</v>
      </c>
      <c r="K41" s="612"/>
      <c r="L41" s="605">
        <v>16</v>
      </c>
      <c r="M41" s="565" t="s">
        <v>2275</v>
      </c>
      <c r="N41" s="573"/>
      <c r="O41" s="573"/>
      <c r="P41" s="613" t="str">
        <f>M49</f>
        <v>21</v>
      </c>
      <c r="Q41" s="614" t="s">
        <v>1575</v>
      </c>
      <c r="R41" s="608">
        <v>0</v>
      </c>
      <c r="S41" s="615"/>
    </row>
    <row r="42" spans="1:19" ht="20.25" customHeight="1">
      <c r="A42" s="605">
        <v>5</v>
      </c>
      <c r="B42" s="606" t="s">
        <v>2276</v>
      </c>
      <c r="C42" s="556"/>
      <c r="D42" s="607" t="s">
        <v>2024</v>
      </c>
      <c r="E42" s="608">
        <v>0</v>
      </c>
      <c r="F42" s="609"/>
      <c r="G42" s="617"/>
      <c r="H42" s="573"/>
      <c r="I42" s="567"/>
      <c r="J42" s="618"/>
      <c r="K42" s="612"/>
      <c r="L42" s="605">
        <v>17</v>
      </c>
      <c r="M42" s="565" t="s">
        <v>1767</v>
      </c>
      <c r="N42" s="573"/>
      <c r="O42" s="573"/>
      <c r="P42" s="613" t="str">
        <f>M49</f>
        <v>21</v>
      </c>
      <c r="Q42" s="614" t="s">
        <v>1575</v>
      </c>
      <c r="R42" s="608">
        <v>0</v>
      </c>
      <c r="S42" s="615"/>
    </row>
    <row r="43" spans="1:19" ht="20.25" customHeight="1">
      <c r="A43" s="605">
        <v>6</v>
      </c>
      <c r="B43" s="616"/>
      <c r="C43" s="570"/>
      <c r="D43" s="607" t="s">
        <v>2021</v>
      </c>
      <c r="E43" s="608">
        <v>0</v>
      </c>
      <c r="F43" s="609"/>
      <c r="G43" s="617"/>
      <c r="H43" s="573"/>
      <c r="I43" s="567"/>
      <c r="J43" s="618"/>
      <c r="K43" s="612"/>
      <c r="L43" s="605">
        <v>18</v>
      </c>
      <c r="M43" s="610" t="s">
        <v>2277</v>
      </c>
      <c r="N43" s="573"/>
      <c r="O43" s="573"/>
      <c r="P43" s="573"/>
      <c r="Q43" s="567"/>
      <c r="R43" s="608">
        <v>0</v>
      </c>
      <c r="S43" s="615"/>
    </row>
    <row r="44" spans="1:19" ht="20.25" customHeight="1">
      <c r="A44" s="605">
        <v>7</v>
      </c>
      <c r="B44" s="619" t="s">
        <v>2278</v>
      </c>
      <c r="C44" s="573"/>
      <c r="D44" s="567"/>
      <c r="E44" s="620">
        <f>'Rekapitulace stavby'!AG52+'Rekapitulace stavby'!AG63</f>
        <v>0</v>
      </c>
      <c r="F44" s="621"/>
      <c r="G44" s="605">
        <v>12</v>
      </c>
      <c r="H44" s="619" t="s">
        <v>2279</v>
      </c>
      <c r="I44" s="567"/>
      <c r="J44" s="622">
        <f>SUM(J38:J41)</f>
        <v>0</v>
      </c>
      <c r="K44" s="623"/>
      <c r="L44" s="605">
        <v>19</v>
      </c>
      <c r="M44" s="606" t="s">
        <v>2280</v>
      </c>
      <c r="N44" s="563"/>
      <c r="O44" s="563"/>
      <c r="P44" s="563"/>
      <c r="Q44" s="624"/>
      <c r="R44" s="620">
        <f>'Rekapitulace stavby'!AG66</f>
        <v>0</v>
      </c>
      <c r="S44" s="583"/>
    </row>
    <row r="45" spans="1:19" ht="20.25" customHeight="1">
      <c r="A45" s="625">
        <v>20</v>
      </c>
      <c r="B45" s="626" t="s">
        <v>2281</v>
      </c>
      <c r="C45" s="627"/>
      <c r="D45" s="628"/>
      <c r="E45" s="629">
        <v>0</v>
      </c>
      <c r="F45" s="630"/>
      <c r="G45" s="625">
        <v>21</v>
      </c>
      <c r="H45" s="626" t="s">
        <v>2282</v>
      </c>
      <c r="I45" s="628"/>
      <c r="J45" s="631">
        <v>0</v>
      </c>
      <c r="K45" s="632" t="str">
        <f>M49</f>
        <v>21</v>
      </c>
      <c r="L45" s="625">
        <v>22</v>
      </c>
      <c r="M45" s="626" t="s">
        <v>1990</v>
      </c>
      <c r="N45" s="627"/>
      <c r="O45" s="627"/>
      <c r="P45" s="627"/>
      <c r="Q45" s="628"/>
      <c r="R45" s="629"/>
      <c r="S45" s="579"/>
    </row>
    <row r="46" spans="1:19" ht="20.25" customHeight="1">
      <c r="A46" s="633" t="s">
        <v>1909</v>
      </c>
      <c r="B46" s="550"/>
      <c r="C46" s="550"/>
      <c r="D46" s="550"/>
      <c r="E46" s="550"/>
      <c r="F46" s="634"/>
      <c r="G46" s="635"/>
      <c r="H46" s="550"/>
      <c r="I46" s="550"/>
      <c r="J46" s="550"/>
      <c r="K46" s="550"/>
      <c r="L46" s="636" t="s">
        <v>69</v>
      </c>
      <c r="M46" s="586"/>
      <c r="N46" s="601" t="s">
        <v>2283</v>
      </c>
      <c r="O46" s="585"/>
      <c r="P46" s="585"/>
      <c r="Q46" s="585"/>
      <c r="R46" s="585"/>
      <c r="S46" s="588"/>
    </row>
    <row r="47" spans="1:19" ht="20.25" customHeight="1">
      <c r="A47" s="552"/>
      <c r="B47" s="553"/>
      <c r="C47" s="553"/>
      <c r="D47" s="553"/>
      <c r="E47" s="553"/>
      <c r="F47" s="560"/>
      <c r="G47" s="637"/>
      <c r="H47" s="553"/>
      <c r="I47" s="553"/>
      <c r="J47" s="553"/>
      <c r="K47" s="553"/>
      <c r="L47" s="605">
        <v>23</v>
      </c>
      <c r="M47" s="610" t="s">
        <v>2284</v>
      </c>
      <c r="N47" s="573"/>
      <c r="O47" s="573"/>
      <c r="P47" s="573"/>
      <c r="Q47" s="615"/>
      <c r="R47" s="620">
        <f>E44+E45+J44+J45+R44+R45</f>
        <v>0</v>
      </c>
      <c r="S47" s="638">
        <f>E44+J44+R44+E45+J45+R45</f>
        <v>0</v>
      </c>
    </row>
    <row r="48" spans="1:19" ht="20.25" customHeight="1">
      <c r="A48" s="639" t="s">
        <v>2285</v>
      </c>
      <c r="B48" s="569"/>
      <c r="C48" s="569"/>
      <c r="D48" s="569"/>
      <c r="E48" s="569"/>
      <c r="F48" s="570"/>
      <c r="G48" s="640" t="s">
        <v>2286</v>
      </c>
      <c r="H48" s="569"/>
      <c r="I48" s="569"/>
      <c r="J48" s="569"/>
      <c r="K48" s="569"/>
      <c r="L48" s="605">
        <v>24</v>
      </c>
      <c r="M48" s="641" t="s">
        <v>11</v>
      </c>
      <c r="N48" s="570" t="s">
        <v>1575</v>
      </c>
      <c r="O48" s="642">
        <v>0</v>
      </c>
      <c r="P48" s="573" t="s">
        <v>40</v>
      </c>
      <c r="Q48" s="567"/>
      <c r="R48" s="643">
        <v>0</v>
      </c>
      <c r="S48" s="644">
        <f>O48*M48/100</f>
        <v>0</v>
      </c>
    </row>
    <row r="49" spans="1:19" ht="20.25" customHeight="1" thickBot="1">
      <c r="A49" s="645" t="s">
        <v>2249</v>
      </c>
      <c r="B49" s="563"/>
      <c r="C49" s="563"/>
      <c r="D49" s="563"/>
      <c r="E49" s="563"/>
      <c r="F49" s="556"/>
      <c r="G49" s="646"/>
      <c r="H49" s="563"/>
      <c r="I49" s="563"/>
      <c r="J49" s="563"/>
      <c r="K49" s="563"/>
      <c r="L49" s="605">
        <v>25</v>
      </c>
      <c r="M49" s="647" t="s">
        <v>10</v>
      </c>
      <c r="N49" s="567" t="s">
        <v>1575</v>
      </c>
      <c r="O49" s="642">
        <f>R47</f>
        <v>0</v>
      </c>
      <c r="P49" s="573" t="s">
        <v>40</v>
      </c>
      <c r="Q49" s="567"/>
      <c r="R49" s="608">
        <f>ROUND(O49*M49/100,2)</f>
        <v>0</v>
      </c>
      <c r="S49" s="648">
        <f>O49*M49/100</f>
        <v>0</v>
      </c>
    </row>
    <row r="50" spans="1:19" ht="20.25" customHeight="1" thickBot="1">
      <c r="A50" s="552"/>
      <c r="B50" s="553"/>
      <c r="C50" s="553"/>
      <c r="D50" s="553"/>
      <c r="E50" s="553"/>
      <c r="F50" s="560"/>
      <c r="G50" s="637"/>
      <c r="H50" s="553"/>
      <c r="I50" s="553"/>
      <c r="J50" s="553"/>
      <c r="K50" s="553"/>
      <c r="L50" s="625">
        <v>26</v>
      </c>
      <c r="M50" s="649" t="s">
        <v>2287</v>
      </c>
      <c r="N50" s="627"/>
      <c r="O50" s="627"/>
      <c r="P50" s="627"/>
      <c r="Q50" s="650"/>
      <c r="R50" s="651">
        <f>R47+R48+R49</f>
        <v>0</v>
      </c>
      <c r="S50" s="652"/>
    </row>
    <row r="51" spans="1:19" ht="20.25" customHeight="1">
      <c r="A51" s="639" t="s">
        <v>2285</v>
      </c>
      <c r="B51" s="569"/>
      <c r="C51" s="569"/>
      <c r="D51" s="569"/>
      <c r="E51" s="569"/>
      <c r="F51" s="570"/>
      <c r="G51" s="640" t="s">
        <v>2286</v>
      </c>
      <c r="H51" s="569"/>
      <c r="I51" s="569"/>
      <c r="J51" s="569"/>
      <c r="K51" s="569"/>
      <c r="L51" s="636" t="s">
        <v>2288</v>
      </c>
      <c r="M51" s="586"/>
      <c r="N51" s="601" t="s">
        <v>2289</v>
      </c>
      <c r="O51" s="585"/>
      <c r="P51" s="585"/>
      <c r="Q51" s="585"/>
      <c r="R51" s="653"/>
      <c r="S51" s="588"/>
    </row>
    <row r="52" spans="1:19" ht="20.25" customHeight="1">
      <c r="A52" s="645" t="s">
        <v>2252</v>
      </c>
      <c r="B52" s="563"/>
      <c r="C52" s="563"/>
      <c r="D52" s="563"/>
      <c r="E52" s="563"/>
      <c r="F52" s="556"/>
      <c r="G52" s="646"/>
      <c r="H52" s="563"/>
      <c r="I52" s="563"/>
      <c r="J52" s="563"/>
      <c r="K52" s="563"/>
      <c r="L52" s="605">
        <v>27</v>
      </c>
      <c r="M52" s="610" t="s">
        <v>2290</v>
      </c>
      <c r="N52" s="573"/>
      <c r="O52" s="573"/>
      <c r="P52" s="573"/>
      <c r="Q52" s="567"/>
      <c r="R52" s="608">
        <v>0</v>
      </c>
      <c r="S52" s="615"/>
    </row>
    <row r="53" spans="1:19" ht="20.25" customHeight="1">
      <c r="A53" s="552"/>
      <c r="B53" s="553"/>
      <c r="C53" s="553"/>
      <c r="D53" s="553"/>
      <c r="E53" s="553"/>
      <c r="F53" s="560"/>
      <c r="G53" s="637"/>
      <c r="H53" s="553"/>
      <c r="I53" s="553"/>
      <c r="J53" s="553"/>
      <c r="K53" s="553"/>
      <c r="L53" s="605">
        <v>28</v>
      </c>
      <c r="M53" s="610" t="s">
        <v>2291</v>
      </c>
      <c r="N53" s="573"/>
      <c r="O53" s="573"/>
      <c r="P53" s="573"/>
      <c r="Q53" s="567"/>
      <c r="R53" s="608">
        <v>0</v>
      </c>
      <c r="S53" s="615"/>
    </row>
    <row r="54" spans="1:19" ht="20.25" customHeight="1">
      <c r="A54" s="654" t="s">
        <v>2285</v>
      </c>
      <c r="B54" s="578"/>
      <c r="C54" s="578"/>
      <c r="D54" s="578"/>
      <c r="E54" s="578"/>
      <c r="F54" s="655"/>
      <c r="G54" s="656" t="s">
        <v>2286</v>
      </c>
      <c r="H54" s="578"/>
      <c r="I54" s="578"/>
      <c r="J54" s="578"/>
      <c r="K54" s="578"/>
      <c r="L54" s="625">
        <v>29</v>
      </c>
      <c r="M54" s="626" t="s">
        <v>2292</v>
      </c>
      <c r="N54" s="627"/>
      <c r="O54" s="627"/>
      <c r="P54" s="627"/>
      <c r="Q54" s="628"/>
      <c r="R54" s="592">
        <v>0</v>
      </c>
      <c r="S54" s="657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4" right="0.5902777910232544" top="0.9055555462837219" bottom="0.9055555462837219" header="0.511805534362793" footer="0.511805534362793"/>
  <pageSetup errors="blank" fitToHeight="1" fitToWidth="1" horizontalDpi="600" verticalDpi="600" orientation="portrait" paperSize="9" scale="98" r:id="rId1"/>
  <headerFooter alignWithMargins="0">
    <oddFooter>&amp;L&amp;6Zpracováno systémem KROS, tel. 02/717 512 84&amp;C&amp;"Arial CE"&amp;7  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D29" sqref="D29"/>
    </sheetView>
  </sheetViews>
  <sheetFormatPr defaultColWidth="9.33203125" defaultRowHeight="13.5"/>
  <cols>
    <col min="1" max="1" width="64.66015625" style="337" customWidth="1"/>
    <col min="2" max="2" width="4.66015625" style="337" bestFit="1" customWidth="1"/>
    <col min="3" max="3" width="6.33203125" style="338" bestFit="1" customWidth="1"/>
    <col min="4" max="4" width="14.66015625" style="338" customWidth="1"/>
    <col min="5" max="5" width="16" style="338" customWidth="1"/>
    <col min="6" max="9" width="14.66015625" style="338" customWidth="1"/>
    <col min="10" max="10" width="9.33203125" style="339" hidden="1" customWidth="1"/>
    <col min="11" max="256" width="9.33203125" style="324" customWidth="1"/>
    <col min="257" max="257" width="64.66015625" style="324" customWidth="1"/>
    <col min="258" max="258" width="4.66015625" style="324" bestFit="1" customWidth="1"/>
    <col min="259" max="259" width="6.33203125" style="324" bestFit="1" customWidth="1"/>
    <col min="260" max="260" width="14.66015625" style="324" customWidth="1"/>
    <col min="261" max="261" width="16" style="324" customWidth="1"/>
    <col min="262" max="265" width="14.66015625" style="324" customWidth="1"/>
    <col min="266" max="266" width="9.33203125" style="324" hidden="1" customWidth="1"/>
    <col min="267" max="512" width="9.33203125" style="324" customWidth="1"/>
    <col min="513" max="513" width="64.66015625" style="324" customWidth="1"/>
    <col min="514" max="514" width="4.66015625" style="324" bestFit="1" customWidth="1"/>
    <col min="515" max="515" width="6.33203125" style="324" bestFit="1" customWidth="1"/>
    <col min="516" max="516" width="14.66015625" style="324" customWidth="1"/>
    <col min="517" max="517" width="16" style="324" customWidth="1"/>
    <col min="518" max="521" width="14.66015625" style="324" customWidth="1"/>
    <col min="522" max="522" width="9.33203125" style="324" hidden="1" customWidth="1"/>
    <col min="523" max="768" width="9.33203125" style="324" customWidth="1"/>
    <col min="769" max="769" width="64.66015625" style="324" customWidth="1"/>
    <col min="770" max="770" width="4.66015625" style="324" bestFit="1" customWidth="1"/>
    <col min="771" max="771" width="6.33203125" style="324" bestFit="1" customWidth="1"/>
    <col min="772" max="772" width="14.66015625" style="324" customWidth="1"/>
    <col min="773" max="773" width="16" style="324" customWidth="1"/>
    <col min="774" max="777" width="14.66015625" style="324" customWidth="1"/>
    <col min="778" max="778" width="9.33203125" style="324" hidden="1" customWidth="1"/>
    <col min="779" max="1024" width="9.33203125" style="324" customWidth="1"/>
    <col min="1025" max="1025" width="64.66015625" style="324" customWidth="1"/>
    <col min="1026" max="1026" width="4.66015625" style="324" bestFit="1" customWidth="1"/>
    <col min="1027" max="1027" width="6.33203125" style="324" bestFit="1" customWidth="1"/>
    <col min="1028" max="1028" width="14.66015625" style="324" customWidth="1"/>
    <col min="1029" max="1029" width="16" style="324" customWidth="1"/>
    <col min="1030" max="1033" width="14.66015625" style="324" customWidth="1"/>
    <col min="1034" max="1034" width="9.33203125" style="324" hidden="1" customWidth="1"/>
    <col min="1035" max="1280" width="9.33203125" style="324" customWidth="1"/>
    <col min="1281" max="1281" width="64.66015625" style="324" customWidth="1"/>
    <col min="1282" max="1282" width="4.66015625" style="324" bestFit="1" customWidth="1"/>
    <col min="1283" max="1283" width="6.33203125" style="324" bestFit="1" customWidth="1"/>
    <col min="1284" max="1284" width="14.66015625" style="324" customWidth="1"/>
    <col min="1285" max="1285" width="16" style="324" customWidth="1"/>
    <col min="1286" max="1289" width="14.66015625" style="324" customWidth="1"/>
    <col min="1290" max="1290" width="9.33203125" style="324" hidden="1" customWidth="1"/>
    <col min="1291" max="1536" width="9.33203125" style="324" customWidth="1"/>
    <col min="1537" max="1537" width="64.66015625" style="324" customWidth="1"/>
    <col min="1538" max="1538" width="4.66015625" style="324" bestFit="1" customWidth="1"/>
    <col min="1539" max="1539" width="6.33203125" style="324" bestFit="1" customWidth="1"/>
    <col min="1540" max="1540" width="14.66015625" style="324" customWidth="1"/>
    <col min="1541" max="1541" width="16" style="324" customWidth="1"/>
    <col min="1542" max="1545" width="14.66015625" style="324" customWidth="1"/>
    <col min="1546" max="1546" width="9.33203125" style="324" hidden="1" customWidth="1"/>
    <col min="1547" max="1792" width="9.33203125" style="324" customWidth="1"/>
    <col min="1793" max="1793" width="64.66015625" style="324" customWidth="1"/>
    <col min="1794" max="1794" width="4.66015625" style="324" bestFit="1" customWidth="1"/>
    <col min="1795" max="1795" width="6.33203125" style="324" bestFit="1" customWidth="1"/>
    <col min="1796" max="1796" width="14.66015625" style="324" customWidth="1"/>
    <col min="1797" max="1797" width="16" style="324" customWidth="1"/>
    <col min="1798" max="1801" width="14.66015625" style="324" customWidth="1"/>
    <col min="1802" max="1802" width="9.33203125" style="324" hidden="1" customWidth="1"/>
    <col min="1803" max="2048" width="9.33203125" style="324" customWidth="1"/>
    <col min="2049" max="2049" width="64.66015625" style="324" customWidth="1"/>
    <col min="2050" max="2050" width="4.66015625" style="324" bestFit="1" customWidth="1"/>
    <col min="2051" max="2051" width="6.33203125" style="324" bestFit="1" customWidth="1"/>
    <col min="2052" max="2052" width="14.66015625" style="324" customWidth="1"/>
    <col min="2053" max="2053" width="16" style="324" customWidth="1"/>
    <col min="2054" max="2057" width="14.66015625" style="324" customWidth="1"/>
    <col min="2058" max="2058" width="9.33203125" style="324" hidden="1" customWidth="1"/>
    <col min="2059" max="2304" width="9.33203125" style="324" customWidth="1"/>
    <col min="2305" max="2305" width="64.66015625" style="324" customWidth="1"/>
    <col min="2306" max="2306" width="4.66015625" style="324" bestFit="1" customWidth="1"/>
    <col min="2307" max="2307" width="6.33203125" style="324" bestFit="1" customWidth="1"/>
    <col min="2308" max="2308" width="14.66015625" style="324" customWidth="1"/>
    <col min="2309" max="2309" width="16" style="324" customWidth="1"/>
    <col min="2310" max="2313" width="14.66015625" style="324" customWidth="1"/>
    <col min="2314" max="2314" width="9.33203125" style="324" hidden="1" customWidth="1"/>
    <col min="2315" max="2560" width="9.33203125" style="324" customWidth="1"/>
    <col min="2561" max="2561" width="64.66015625" style="324" customWidth="1"/>
    <col min="2562" max="2562" width="4.66015625" style="324" bestFit="1" customWidth="1"/>
    <col min="2563" max="2563" width="6.33203125" style="324" bestFit="1" customWidth="1"/>
    <col min="2564" max="2564" width="14.66015625" style="324" customWidth="1"/>
    <col min="2565" max="2565" width="16" style="324" customWidth="1"/>
    <col min="2566" max="2569" width="14.66015625" style="324" customWidth="1"/>
    <col min="2570" max="2570" width="9.33203125" style="324" hidden="1" customWidth="1"/>
    <col min="2571" max="2816" width="9.33203125" style="324" customWidth="1"/>
    <col min="2817" max="2817" width="64.66015625" style="324" customWidth="1"/>
    <col min="2818" max="2818" width="4.66015625" style="324" bestFit="1" customWidth="1"/>
    <col min="2819" max="2819" width="6.33203125" style="324" bestFit="1" customWidth="1"/>
    <col min="2820" max="2820" width="14.66015625" style="324" customWidth="1"/>
    <col min="2821" max="2821" width="16" style="324" customWidth="1"/>
    <col min="2822" max="2825" width="14.66015625" style="324" customWidth="1"/>
    <col min="2826" max="2826" width="9.33203125" style="324" hidden="1" customWidth="1"/>
    <col min="2827" max="3072" width="9.33203125" style="324" customWidth="1"/>
    <col min="3073" max="3073" width="64.66015625" style="324" customWidth="1"/>
    <col min="3074" max="3074" width="4.66015625" style="324" bestFit="1" customWidth="1"/>
    <col min="3075" max="3075" width="6.33203125" style="324" bestFit="1" customWidth="1"/>
    <col min="3076" max="3076" width="14.66015625" style="324" customWidth="1"/>
    <col min="3077" max="3077" width="16" style="324" customWidth="1"/>
    <col min="3078" max="3081" width="14.66015625" style="324" customWidth="1"/>
    <col min="3082" max="3082" width="9.33203125" style="324" hidden="1" customWidth="1"/>
    <col min="3083" max="3328" width="9.33203125" style="324" customWidth="1"/>
    <col min="3329" max="3329" width="64.66015625" style="324" customWidth="1"/>
    <col min="3330" max="3330" width="4.66015625" style="324" bestFit="1" customWidth="1"/>
    <col min="3331" max="3331" width="6.33203125" style="324" bestFit="1" customWidth="1"/>
    <col min="3332" max="3332" width="14.66015625" style="324" customWidth="1"/>
    <col min="3333" max="3333" width="16" style="324" customWidth="1"/>
    <col min="3334" max="3337" width="14.66015625" style="324" customWidth="1"/>
    <col min="3338" max="3338" width="9.33203125" style="324" hidden="1" customWidth="1"/>
    <col min="3339" max="3584" width="9.33203125" style="324" customWidth="1"/>
    <col min="3585" max="3585" width="64.66015625" style="324" customWidth="1"/>
    <col min="3586" max="3586" width="4.66015625" style="324" bestFit="1" customWidth="1"/>
    <col min="3587" max="3587" width="6.33203125" style="324" bestFit="1" customWidth="1"/>
    <col min="3588" max="3588" width="14.66015625" style="324" customWidth="1"/>
    <col min="3589" max="3589" width="16" style="324" customWidth="1"/>
    <col min="3590" max="3593" width="14.66015625" style="324" customWidth="1"/>
    <col min="3594" max="3594" width="9.33203125" style="324" hidden="1" customWidth="1"/>
    <col min="3595" max="3840" width="9.33203125" style="324" customWidth="1"/>
    <col min="3841" max="3841" width="64.66015625" style="324" customWidth="1"/>
    <col min="3842" max="3842" width="4.66015625" style="324" bestFit="1" customWidth="1"/>
    <col min="3843" max="3843" width="6.33203125" style="324" bestFit="1" customWidth="1"/>
    <col min="3844" max="3844" width="14.66015625" style="324" customWidth="1"/>
    <col min="3845" max="3845" width="16" style="324" customWidth="1"/>
    <col min="3846" max="3849" width="14.66015625" style="324" customWidth="1"/>
    <col min="3850" max="3850" width="9.33203125" style="324" hidden="1" customWidth="1"/>
    <col min="3851" max="4096" width="9.33203125" style="324" customWidth="1"/>
    <col min="4097" max="4097" width="64.66015625" style="324" customWidth="1"/>
    <col min="4098" max="4098" width="4.66015625" style="324" bestFit="1" customWidth="1"/>
    <col min="4099" max="4099" width="6.33203125" style="324" bestFit="1" customWidth="1"/>
    <col min="4100" max="4100" width="14.66015625" style="324" customWidth="1"/>
    <col min="4101" max="4101" width="16" style="324" customWidth="1"/>
    <col min="4102" max="4105" width="14.66015625" style="324" customWidth="1"/>
    <col min="4106" max="4106" width="9.33203125" style="324" hidden="1" customWidth="1"/>
    <col min="4107" max="4352" width="9.33203125" style="324" customWidth="1"/>
    <col min="4353" max="4353" width="64.66015625" style="324" customWidth="1"/>
    <col min="4354" max="4354" width="4.66015625" style="324" bestFit="1" customWidth="1"/>
    <col min="4355" max="4355" width="6.33203125" style="324" bestFit="1" customWidth="1"/>
    <col min="4356" max="4356" width="14.66015625" style="324" customWidth="1"/>
    <col min="4357" max="4357" width="16" style="324" customWidth="1"/>
    <col min="4358" max="4361" width="14.66015625" style="324" customWidth="1"/>
    <col min="4362" max="4362" width="9.33203125" style="324" hidden="1" customWidth="1"/>
    <col min="4363" max="4608" width="9.33203125" style="324" customWidth="1"/>
    <col min="4609" max="4609" width="64.66015625" style="324" customWidth="1"/>
    <col min="4610" max="4610" width="4.66015625" style="324" bestFit="1" customWidth="1"/>
    <col min="4611" max="4611" width="6.33203125" style="324" bestFit="1" customWidth="1"/>
    <col min="4612" max="4612" width="14.66015625" style="324" customWidth="1"/>
    <col min="4613" max="4613" width="16" style="324" customWidth="1"/>
    <col min="4614" max="4617" width="14.66015625" style="324" customWidth="1"/>
    <col min="4618" max="4618" width="9.33203125" style="324" hidden="1" customWidth="1"/>
    <col min="4619" max="4864" width="9.33203125" style="324" customWidth="1"/>
    <col min="4865" max="4865" width="64.66015625" style="324" customWidth="1"/>
    <col min="4866" max="4866" width="4.66015625" style="324" bestFit="1" customWidth="1"/>
    <col min="4867" max="4867" width="6.33203125" style="324" bestFit="1" customWidth="1"/>
    <col min="4868" max="4868" width="14.66015625" style="324" customWidth="1"/>
    <col min="4869" max="4869" width="16" style="324" customWidth="1"/>
    <col min="4870" max="4873" width="14.66015625" style="324" customWidth="1"/>
    <col min="4874" max="4874" width="9.33203125" style="324" hidden="1" customWidth="1"/>
    <col min="4875" max="5120" width="9.33203125" style="324" customWidth="1"/>
    <col min="5121" max="5121" width="64.66015625" style="324" customWidth="1"/>
    <col min="5122" max="5122" width="4.66015625" style="324" bestFit="1" customWidth="1"/>
    <col min="5123" max="5123" width="6.33203125" style="324" bestFit="1" customWidth="1"/>
    <col min="5124" max="5124" width="14.66015625" style="324" customWidth="1"/>
    <col min="5125" max="5125" width="16" style="324" customWidth="1"/>
    <col min="5126" max="5129" width="14.66015625" style="324" customWidth="1"/>
    <col min="5130" max="5130" width="9.33203125" style="324" hidden="1" customWidth="1"/>
    <col min="5131" max="5376" width="9.33203125" style="324" customWidth="1"/>
    <col min="5377" max="5377" width="64.66015625" style="324" customWidth="1"/>
    <col min="5378" max="5378" width="4.66015625" style="324" bestFit="1" customWidth="1"/>
    <col min="5379" max="5379" width="6.33203125" style="324" bestFit="1" customWidth="1"/>
    <col min="5380" max="5380" width="14.66015625" style="324" customWidth="1"/>
    <col min="5381" max="5381" width="16" style="324" customWidth="1"/>
    <col min="5382" max="5385" width="14.66015625" style="324" customWidth="1"/>
    <col min="5386" max="5386" width="9.33203125" style="324" hidden="1" customWidth="1"/>
    <col min="5387" max="5632" width="9.33203125" style="324" customWidth="1"/>
    <col min="5633" max="5633" width="64.66015625" style="324" customWidth="1"/>
    <col min="5634" max="5634" width="4.66015625" style="324" bestFit="1" customWidth="1"/>
    <col min="5635" max="5635" width="6.33203125" style="324" bestFit="1" customWidth="1"/>
    <col min="5636" max="5636" width="14.66015625" style="324" customWidth="1"/>
    <col min="5637" max="5637" width="16" style="324" customWidth="1"/>
    <col min="5638" max="5641" width="14.66015625" style="324" customWidth="1"/>
    <col min="5642" max="5642" width="9.33203125" style="324" hidden="1" customWidth="1"/>
    <col min="5643" max="5888" width="9.33203125" style="324" customWidth="1"/>
    <col min="5889" max="5889" width="64.66015625" style="324" customWidth="1"/>
    <col min="5890" max="5890" width="4.66015625" style="324" bestFit="1" customWidth="1"/>
    <col min="5891" max="5891" width="6.33203125" style="324" bestFit="1" customWidth="1"/>
    <col min="5892" max="5892" width="14.66015625" style="324" customWidth="1"/>
    <col min="5893" max="5893" width="16" style="324" customWidth="1"/>
    <col min="5894" max="5897" width="14.66015625" style="324" customWidth="1"/>
    <col min="5898" max="5898" width="9.33203125" style="324" hidden="1" customWidth="1"/>
    <col min="5899" max="6144" width="9.33203125" style="324" customWidth="1"/>
    <col min="6145" max="6145" width="64.66015625" style="324" customWidth="1"/>
    <col min="6146" max="6146" width="4.66015625" style="324" bestFit="1" customWidth="1"/>
    <col min="6147" max="6147" width="6.33203125" style="324" bestFit="1" customWidth="1"/>
    <col min="6148" max="6148" width="14.66015625" style="324" customWidth="1"/>
    <col min="6149" max="6149" width="16" style="324" customWidth="1"/>
    <col min="6150" max="6153" width="14.66015625" style="324" customWidth="1"/>
    <col min="6154" max="6154" width="9.33203125" style="324" hidden="1" customWidth="1"/>
    <col min="6155" max="6400" width="9.33203125" style="324" customWidth="1"/>
    <col min="6401" max="6401" width="64.66015625" style="324" customWidth="1"/>
    <col min="6402" max="6402" width="4.66015625" style="324" bestFit="1" customWidth="1"/>
    <col min="6403" max="6403" width="6.33203125" style="324" bestFit="1" customWidth="1"/>
    <col min="6404" max="6404" width="14.66015625" style="324" customWidth="1"/>
    <col min="6405" max="6405" width="16" style="324" customWidth="1"/>
    <col min="6406" max="6409" width="14.66015625" style="324" customWidth="1"/>
    <col min="6410" max="6410" width="9.33203125" style="324" hidden="1" customWidth="1"/>
    <col min="6411" max="6656" width="9.33203125" style="324" customWidth="1"/>
    <col min="6657" max="6657" width="64.66015625" style="324" customWidth="1"/>
    <col min="6658" max="6658" width="4.66015625" style="324" bestFit="1" customWidth="1"/>
    <col min="6659" max="6659" width="6.33203125" style="324" bestFit="1" customWidth="1"/>
    <col min="6660" max="6660" width="14.66015625" style="324" customWidth="1"/>
    <col min="6661" max="6661" width="16" style="324" customWidth="1"/>
    <col min="6662" max="6665" width="14.66015625" style="324" customWidth="1"/>
    <col min="6666" max="6666" width="9.33203125" style="324" hidden="1" customWidth="1"/>
    <col min="6667" max="6912" width="9.33203125" style="324" customWidth="1"/>
    <col min="6913" max="6913" width="64.66015625" style="324" customWidth="1"/>
    <col min="6914" max="6914" width="4.66015625" style="324" bestFit="1" customWidth="1"/>
    <col min="6915" max="6915" width="6.33203125" style="324" bestFit="1" customWidth="1"/>
    <col min="6916" max="6916" width="14.66015625" style="324" customWidth="1"/>
    <col min="6917" max="6917" width="16" style="324" customWidth="1"/>
    <col min="6918" max="6921" width="14.66015625" style="324" customWidth="1"/>
    <col min="6922" max="6922" width="9.33203125" style="324" hidden="1" customWidth="1"/>
    <col min="6923" max="7168" width="9.33203125" style="324" customWidth="1"/>
    <col min="7169" max="7169" width="64.66015625" style="324" customWidth="1"/>
    <col min="7170" max="7170" width="4.66015625" style="324" bestFit="1" customWidth="1"/>
    <col min="7171" max="7171" width="6.33203125" style="324" bestFit="1" customWidth="1"/>
    <col min="7172" max="7172" width="14.66015625" style="324" customWidth="1"/>
    <col min="7173" max="7173" width="16" style="324" customWidth="1"/>
    <col min="7174" max="7177" width="14.66015625" style="324" customWidth="1"/>
    <col min="7178" max="7178" width="9.33203125" style="324" hidden="1" customWidth="1"/>
    <col min="7179" max="7424" width="9.33203125" style="324" customWidth="1"/>
    <col min="7425" max="7425" width="64.66015625" style="324" customWidth="1"/>
    <col min="7426" max="7426" width="4.66015625" style="324" bestFit="1" customWidth="1"/>
    <col min="7427" max="7427" width="6.33203125" style="324" bestFit="1" customWidth="1"/>
    <col min="7428" max="7428" width="14.66015625" style="324" customWidth="1"/>
    <col min="7429" max="7429" width="16" style="324" customWidth="1"/>
    <col min="7430" max="7433" width="14.66015625" style="324" customWidth="1"/>
    <col min="7434" max="7434" width="9.33203125" style="324" hidden="1" customWidth="1"/>
    <col min="7435" max="7680" width="9.33203125" style="324" customWidth="1"/>
    <col min="7681" max="7681" width="64.66015625" style="324" customWidth="1"/>
    <col min="7682" max="7682" width="4.66015625" style="324" bestFit="1" customWidth="1"/>
    <col min="7683" max="7683" width="6.33203125" style="324" bestFit="1" customWidth="1"/>
    <col min="7684" max="7684" width="14.66015625" style="324" customWidth="1"/>
    <col min="7685" max="7685" width="16" style="324" customWidth="1"/>
    <col min="7686" max="7689" width="14.66015625" style="324" customWidth="1"/>
    <col min="7690" max="7690" width="9.33203125" style="324" hidden="1" customWidth="1"/>
    <col min="7691" max="7936" width="9.33203125" style="324" customWidth="1"/>
    <col min="7937" max="7937" width="64.66015625" style="324" customWidth="1"/>
    <col min="7938" max="7938" width="4.66015625" style="324" bestFit="1" customWidth="1"/>
    <col min="7939" max="7939" width="6.33203125" style="324" bestFit="1" customWidth="1"/>
    <col min="7940" max="7940" width="14.66015625" style="324" customWidth="1"/>
    <col min="7941" max="7941" width="16" style="324" customWidth="1"/>
    <col min="7942" max="7945" width="14.66015625" style="324" customWidth="1"/>
    <col min="7946" max="7946" width="9.33203125" style="324" hidden="1" customWidth="1"/>
    <col min="7947" max="8192" width="9.33203125" style="324" customWidth="1"/>
    <col min="8193" max="8193" width="64.66015625" style="324" customWidth="1"/>
    <col min="8194" max="8194" width="4.66015625" style="324" bestFit="1" customWidth="1"/>
    <col min="8195" max="8195" width="6.33203125" style="324" bestFit="1" customWidth="1"/>
    <col min="8196" max="8196" width="14.66015625" style="324" customWidth="1"/>
    <col min="8197" max="8197" width="16" style="324" customWidth="1"/>
    <col min="8198" max="8201" width="14.66015625" style="324" customWidth="1"/>
    <col min="8202" max="8202" width="9.33203125" style="324" hidden="1" customWidth="1"/>
    <col min="8203" max="8448" width="9.33203125" style="324" customWidth="1"/>
    <col min="8449" max="8449" width="64.66015625" style="324" customWidth="1"/>
    <col min="8450" max="8450" width="4.66015625" style="324" bestFit="1" customWidth="1"/>
    <col min="8451" max="8451" width="6.33203125" style="324" bestFit="1" customWidth="1"/>
    <col min="8452" max="8452" width="14.66015625" style="324" customWidth="1"/>
    <col min="8453" max="8453" width="16" style="324" customWidth="1"/>
    <col min="8454" max="8457" width="14.66015625" style="324" customWidth="1"/>
    <col min="8458" max="8458" width="9.33203125" style="324" hidden="1" customWidth="1"/>
    <col min="8459" max="8704" width="9.33203125" style="324" customWidth="1"/>
    <col min="8705" max="8705" width="64.66015625" style="324" customWidth="1"/>
    <col min="8706" max="8706" width="4.66015625" style="324" bestFit="1" customWidth="1"/>
    <col min="8707" max="8707" width="6.33203125" style="324" bestFit="1" customWidth="1"/>
    <col min="8708" max="8708" width="14.66015625" style="324" customWidth="1"/>
    <col min="8709" max="8709" width="16" style="324" customWidth="1"/>
    <col min="8710" max="8713" width="14.66015625" style="324" customWidth="1"/>
    <col min="8714" max="8714" width="9.33203125" style="324" hidden="1" customWidth="1"/>
    <col min="8715" max="8960" width="9.33203125" style="324" customWidth="1"/>
    <col min="8961" max="8961" width="64.66015625" style="324" customWidth="1"/>
    <col min="8962" max="8962" width="4.66015625" style="324" bestFit="1" customWidth="1"/>
    <col min="8963" max="8963" width="6.33203125" style="324" bestFit="1" customWidth="1"/>
    <col min="8964" max="8964" width="14.66015625" style="324" customWidth="1"/>
    <col min="8965" max="8965" width="16" style="324" customWidth="1"/>
    <col min="8966" max="8969" width="14.66015625" style="324" customWidth="1"/>
    <col min="8970" max="8970" width="9.33203125" style="324" hidden="1" customWidth="1"/>
    <col min="8971" max="9216" width="9.33203125" style="324" customWidth="1"/>
    <col min="9217" max="9217" width="64.66015625" style="324" customWidth="1"/>
    <col min="9218" max="9218" width="4.66015625" style="324" bestFit="1" customWidth="1"/>
    <col min="9219" max="9219" width="6.33203125" style="324" bestFit="1" customWidth="1"/>
    <col min="9220" max="9220" width="14.66015625" style="324" customWidth="1"/>
    <col min="9221" max="9221" width="16" style="324" customWidth="1"/>
    <col min="9222" max="9225" width="14.66015625" style="324" customWidth="1"/>
    <col min="9226" max="9226" width="9.33203125" style="324" hidden="1" customWidth="1"/>
    <col min="9227" max="9472" width="9.33203125" style="324" customWidth="1"/>
    <col min="9473" max="9473" width="64.66015625" style="324" customWidth="1"/>
    <col min="9474" max="9474" width="4.66015625" style="324" bestFit="1" customWidth="1"/>
    <col min="9475" max="9475" width="6.33203125" style="324" bestFit="1" customWidth="1"/>
    <col min="9476" max="9476" width="14.66015625" style="324" customWidth="1"/>
    <col min="9477" max="9477" width="16" style="324" customWidth="1"/>
    <col min="9478" max="9481" width="14.66015625" style="324" customWidth="1"/>
    <col min="9482" max="9482" width="9.33203125" style="324" hidden="1" customWidth="1"/>
    <col min="9483" max="9728" width="9.33203125" style="324" customWidth="1"/>
    <col min="9729" max="9729" width="64.66015625" style="324" customWidth="1"/>
    <col min="9730" max="9730" width="4.66015625" style="324" bestFit="1" customWidth="1"/>
    <col min="9731" max="9731" width="6.33203125" style="324" bestFit="1" customWidth="1"/>
    <col min="9732" max="9732" width="14.66015625" style="324" customWidth="1"/>
    <col min="9733" max="9733" width="16" style="324" customWidth="1"/>
    <col min="9734" max="9737" width="14.66015625" style="324" customWidth="1"/>
    <col min="9738" max="9738" width="9.33203125" style="324" hidden="1" customWidth="1"/>
    <col min="9739" max="9984" width="9.33203125" style="324" customWidth="1"/>
    <col min="9985" max="9985" width="64.66015625" style="324" customWidth="1"/>
    <col min="9986" max="9986" width="4.66015625" style="324" bestFit="1" customWidth="1"/>
    <col min="9987" max="9987" width="6.33203125" style="324" bestFit="1" customWidth="1"/>
    <col min="9988" max="9988" width="14.66015625" style="324" customWidth="1"/>
    <col min="9989" max="9989" width="16" style="324" customWidth="1"/>
    <col min="9990" max="9993" width="14.66015625" style="324" customWidth="1"/>
    <col min="9994" max="9994" width="9.33203125" style="324" hidden="1" customWidth="1"/>
    <col min="9995" max="10240" width="9.33203125" style="324" customWidth="1"/>
    <col min="10241" max="10241" width="64.66015625" style="324" customWidth="1"/>
    <col min="10242" max="10242" width="4.66015625" style="324" bestFit="1" customWidth="1"/>
    <col min="10243" max="10243" width="6.33203125" style="324" bestFit="1" customWidth="1"/>
    <col min="10244" max="10244" width="14.66015625" style="324" customWidth="1"/>
    <col min="10245" max="10245" width="16" style="324" customWidth="1"/>
    <col min="10246" max="10249" width="14.66015625" style="324" customWidth="1"/>
    <col min="10250" max="10250" width="9.33203125" style="324" hidden="1" customWidth="1"/>
    <col min="10251" max="10496" width="9.33203125" style="324" customWidth="1"/>
    <col min="10497" max="10497" width="64.66015625" style="324" customWidth="1"/>
    <col min="10498" max="10498" width="4.66015625" style="324" bestFit="1" customWidth="1"/>
    <col min="10499" max="10499" width="6.33203125" style="324" bestFit="1" customWidth="1"/>
    <col min="10500" max="10500" width="14.66015625" style="324" customWidth="1"/>
    <col min="10501" max="10501" width="16" style="324" customWidth="1"/>
    <col min="10502" max="10505" width="14.66015625" style="324" customWidth="1"/>
    <col min="10506" max="10506" width="9.33203125" style="324" hidden="1" customWidth="1"/>
    <col min="10507" max="10752" width="9.33203125" style="324" customWidth="1"/>
    <col min="10753" max="10753" width="64.66015625" style="324" customWidth="1"/>
    <col min="10754" max="10754" width="4.66015625" style="324" bestFit="1" customWidth="1"/>
    <col min="10755" max="10755" width="6.33203125" style="324" bestFit="1" customWidth="1"/>
    <col min="10756" max="10756" width="14.66015625" style="324" customWidth="1"/>
    <col min="10757" max="10757" width="16" style="324" customWidth="1"/>
    <col min="10758" max="10761" width="14.66015625" style="324" customWidth="1"/>
    <col min="10762" max="10762" width="9.33203125" style="324" hidden="1" customWidth="1"/>
    <col min="10763" max="11008" width="9.33203125" style="324" customWidth="1"/>
    <col min="11009" max="11009" width="64.66015625" style="324" customWidth="1"/>
    <col min="11010" max="11010" width="4.66015625" style="324" bestFit="1" customWidth="1"/>
    <col min="11011" max="11011" width="6.33203125" style="324" bestFit="1" customWidth="1"/>
    <col min="11012" max="11012" width="14.66015625" style="324" customWidth="1"/>
    <col min="11013" max="11013" width="16" style="324" customWidth="1"/>
    <col min="11014" max="11017" width="14.66015625" style="324" customWidth="1"/>
    <col min="11018" max="11018" width="9.33203125" style="324" hidden="1" customWidth="1"/>
    <col min="11019" max="11264" width="9.33203125" style="324" customWidth="1"/>
    <col min="11265" max="11265" width="64.66015625" style="324" customWidth="1"/>
    <col min="11266" max="11266" width="4.66015625" style="324" bestFit="1" customWidth="1"/>
    <col min="11267" max="11267" width="6.33203125" style="324" bestFit="1" customWidth="1"/>
    <col min="11268" max="11268" width="14.66015625" style="324" customWidth="1"/>
    <col min="11269" max="11269" width="16" style="324" customWidth="1"/>
    <col min="11270" max="11273" width="14.66015625" style="324" customWidth="1"/>
    <col min="11274" max="11274" width="9.33203125" style="324" hidden="1" customWidth="1"/>
    <col min="11275" max="11520" width="9.33203125" style="324" customWidth="1"/>
    <col min="11521" max="11521" width="64.66015625" style="324" customWidth="1"/>
    <col min="11522" max="11522" width="4.66015625" style="324" bestFit="1" customWidth="1"/>
    <col min="11523" max="11523" width="6.33203125" style="324" bestFit="1" customWidth="1"/>
    <col min="11524" max="11524" width="14.66015625" style="324" customWidth="1"/>
    <col min="11525" max="11525" width="16" style="324" customWidth="1"/>
    <col min="11526" max="11529" width="14.66015625" style="324" customWidth="1"/>
    <col min="11530" max="11530" width="9.33203125" style="324" hidden="1" customWidth="1"/>
    <col min="11531" max="11776" width="9.33203125" style="324" customWidth="1"/>
    <col min="11777" max="11777" width="64.66015625" style="324" customWidth="1"/>
    <col min="11778" max="11778" width="4.66015625" style="324" bestFit="1" customWidth="1"/>
    <col min="11779" max="11779" width="6.33203125" style="324" bestFit="1" customWidth="1"/>
    <col min="11780" max="11780" width="14.66015625" style="324" customWidth="1"/>
    <col min="11781" max="11781" width="16" style="324" customWidth="1"/>
    <col min="11782" max="11785" width="14.66015625" style="324" customWidth="1"/>
    <col min="11786" max="11786" width="9.33203125" style="324" hidden="1" customWidth="1"/>
    <col min="11787" max="12032" width="9.33203125" style="324" customWidth="1"/>
    <col min="12033" max="12033" width="64.66015625" style="324" customWidth="1"/>
    <col min="12034" max="12034" width="4.66015625" style="324" bestFit="1" customWidth="1"/>
    <col min="12035" max="12035" width="6.33203125" style="324" bestFit="1" customWidth="1"/>
    <col min="12036" max="12036" width="14.66015625" style="324" customWidth="1"/>
    <col min="12037" max="12037" width="16" style="324" customWidth="1"/>
    <col min="12038" max="12041" width="14.66015625" style="324" customWidth="1"/>
    <col min="12042" max="12042" width="9.33203125" style="324" hidden="1" customWidth="1"/>
    <col min="12043" max="12288" width="9.33203125" style="324" customWidth="1"/>
    <col min="12289" max="12289" width="64.66015625" style="324" customWidth="1"/>
    <col min="12290" max="12290" width="4.66015625" style="324" bestFit="1" customWidth="1"/>
    <col min="12291" max="12291" width="6.33203125" style="324" bestFit="1" customWidth="1"/>
    <col min="12292" max="12292" width="14.66015625" style="324" customWidth="1"/>
    <col min="12293" max="12293" width="16" style="324" customWidth="1"/>
    <col min="12294" max="12297" width="14.66015625" style="324" customWidth="1"/>
    <col min="12298" max="12298" width="9.33203125" style="324" hidden="1" customWidth="1"/>
    <col min="12299" max="12544" width="9.33203125" style="324" customWidth="1"/>
    <col min="12545" max="12545" width="64.66015625" style="324" customWidth="1"/>
    <col min="12546" max="12546" width="4.66015625" style="324" bestFit="1" customWidth="1"/>
    <col min="12547" max="12547" width="6.33203125" style="324" bestFit="1" customWidth="1"/>
    <col min="12548" max="12548" width="14.66015625" style="324" customWidth="1"/>
    <col min="12549" max="12549" width="16" style="324" customWidth="1"/>
    <col min="12550" max="12553" width="14.66015625" style="324" customWidth="1"/>
    <col min="12554" max="12554" width="9.33203125" style="324" hidden="1" customWidth="1"/>
    <col min="12555" max="12800" width="9.33203125" style="324" customWidth="1"/>
    <col min="12801" max="12801" width="64.66015625" style="324" customWidth="1"/>
    <col min="12802" max="12802" width="4.66015625" style="324" bestFit="1" customWidth="1"/>
    <col min="12803" max="12803" width="6.33203125" style="324" bestFit="1" customWidth="1"/>
    <col min="12804" max="12804" width="14.66015625" style="324" customWidth="1"/>
    <col min="12805" max="12805" width="16" style="324" customWidth="1"/>
    <col min="12806" max="12809" width="14.66015625" style="324" customWidth="1"/>
    <col min="12810" max="12810" width="9.33203125" style="324" hidden="1" customWidth="1"/>
    <col min="12811" max="13056" width="9.33203125" style="324" customWidth="1"/>
    <col min="13057" max="13057" width="64.66015625" style="324" customWidth="1"/>
    <col min="13058" max="13058" width="4.66015625" style="324" bestFit="1" customWidth="1"/>
    <col min="13059" max="13059" width="6.33203125" style="324" bestFit="1" customWidth="1"/>
    <col min="13060" max="13060" width="14.66015625" style="324" customWidth="1"/>
    <col min="13061" max="13061" width="16" style="324" customWidth="1"/>
    <col min="13062" max="13065" width="14.66015625" style="324" customWidth="1"/>
    <col min="13066" max="13066" width="9.33203125" style="324" hidden="1" customWidth="1"/>
    <col min="13067" max="13312" width="9.33203125" style="324" customWidth="1"/>
    <col min="13313" max="13313" width="64.66015625" style="324" customWidth="1"/>
    <col min="13314" max="13314" width="4.66015625" style="324" bestFit="1" customWidth="1"/>
    <col min="13315" max="13315" width="6.33203125" style="324" bestFit="1" customWidth="1"/>
    <col min="13316" max="13316" width="14.66015625" style="324" customWidth="1"/>
    <col min="13317" max="13317" width="16" style="324" customWidth="1"/>
    <col min="13318" max="13321" width="14.66015625" style="324" customWidth="1"/>
    <col min="13322" max="13322" width="9.33203125" style="324" hidden="1" customWidth="1"/>
    <col min="13323" max="13568" width="9.33203125" style="324" customWidth="1"/>
    <col min="13569" max="13569" width="64.66015625" style="324" customWidth="1"/>
    <col min="13570" max="13570" width="4.66015625" style="324" bestFit="1" customWidth="1"/>
    <col min="13571" max="13571" width="6.33203125" style="324" bestFit="1" customWidth="1"/>
    <col min="13572" max="13572" width="14.66015625" style="324" customWidth="1"/>
    <col min="13573" max="13573" width="16" style="324" customWidth="1"/>
    <col min="13574" max="13577" width="14.66015625" style="324" customWidth="1"/>
    <col min="13578" max="13578" width="9.33203125" style="324" hidden="1" customWidth="1"/>
    <col min="13579" max="13824" width="9.33203125" style="324" customWidth="1"/>
    <col min="13825" max="13825" width="64.66015625" style="324" customWidth="1"/>
    <col min="13826" max="13826" width="4.66015625" style="324" bestFit="1" customWidth="1"/>
    <col min="13827" max="13827" width="6.33203125" style="324" bestFit="1" customWidth="1"/>
    <col min="13828" max="13828" width="14.66015625" style="324" customWidth="1"/>
    <col min="13829" max="13829" width="16" style="324" customWidth="1"/>
    <col min="13830" max="13833" width="14.66015625" style="324" customWidth="1"/>
    <col min="13834" max="13834" width="9.33203125" style="324" hidden="1" customWidth="1"/>
    <col min="13835" max="14080" width="9.33203125" style="324" customWidth="1"/>
    <col min="14081" max="14081" width="64.66015625" style="324" customWidth="1"/>
    <col min="14082" max="14082" width="4.66015625" style="324" bestFit="1" customWidth="1"/>
    <col min="14083" max="14083" width="6.33203125" style="324" bestFit="1" customWidth="1"/>
    <col min="14084" max="14084" width="14.66015625" style="324" customWidth="1"/>
    <col min="14085" max="14085" width="16" style="324" customWidth="1"/>
    <col min="14086" max="14089" width="14.66015625" style="324" customWidth="1"/>
    <col min="14090" max="14090" width="9.33203125" style="324" hidden="1" customWidth="1"/>
    <col min="14091" max="14336" width="9.33203125" style="324" customWidth="1"/>
    <col min="14337" max="14337" width="64.66015625" style="324" customWidth="1"/>
    <col min="14338" max="14338" width="4.66015625" style="324" bestFit="1" customWidth="1"/>
    <col min="14339" max="14339" width="6.33203125" style="324" bestFit="1" customWidth="1"/>
    <col min="14340" max="14340" width="14.66015625" style="324" customWidth="1"/>
    <col min="14341" max="14341" width="16" style="324" customWidth="1"/>
    <col min="14342" max="14345" width="14.66015625" style="324" customWidth="1"/>
    <col min="14346" max="14346" width="9.33203125" style="324" hidden="1" customWidth="1"/>
    <col min="14347" max="14592" width="9.33203125" style="324" customWidth="1"/>
    <col min="14593" max="14593" width="64.66015625" style="324" customWidth="1"/>
    <col min="14594" max="14594" width="4.66015625" style="324" bestFit="1" customWidth="1"/>
    <col min="14595" max="14595" width="6.33203125" style="324" bestFit="1" customWidth="1"/>
    <col min="14596" max="14596" width="14.66015625" style="324" customWidth="1"/>
    <col min="14597" max="14597" width="16" style="324" customWidth="1"/>
    <col min="14598" max="14601" width="14.66015625" style="324" customWidth="1"/>
    <col min="14602" max="14602" width="9.33203125" style="324" hidden="1" customWidth="1"/>
    <col min="14603" max="14848" width="9.33203125" style="324" customWidth="1"/>
    <col min="14849" max="14849" width="64.66015625" style="324" customWidth="1"/>
    <col min="14850" max="14850" width="4.66015625" style="324" bestFit="1" customWidth="1"/>
    <col min="14851" max="14851" width="6.33203125" style="324" bestFit="1" customWidth="1"/>
    <col min="14852" max="14852" width="14.66015625" style="324" customWidth="1"/>
    <col min="14853" max="14853" width="16" style="324" customWidth="1"/>
    <col min="14854" max="14857" width="14.66015625" style="324" customWidth="1"/>
    <col min="14858" max="14858" width="9.33203125" style="324" hidden="1" customWidth="1"/>
    <col min="14859" max="15104" width="9.33203125" style="324" customWidth="1"/>
    <col min="15105" max="15105" width="64.66015625" style="324" customWidth="1"/>
    <col min="15106" max="15106" width="4.66015625" style="324" bestFit="1" customWidth="1"/>
    <col min="15107" max="15107" width="6.33203125" style="324" bestFit="1" customWidth="1"/>
    <col min="15108" max="15108" width="14.66015625" style="324" customWidth="1"/>
    <col min="15109" max="15109" width="16" style="324" customWidth="1"/>
    <col min="15110" max="15113" width="14.66015625" style="324" customWidth="1"/>
    <col min="15114" max="15114" width="9.33203125" style="324" hidden="1" customWidth="1"/>
    <col min="15115" max="15360" width="9.33203125" style="324" customWidth="1"/>
    <col min="15361" max="15361" width="64.66015625" style="324" customWidth="1"/>
    <col min="15362" max="15362" width="4.66015625" style="324" bestFit="1" customWidth="1"/>
    <col min="15363" max="15363" width="6.33203125" style="324" bestFit="1" customWidth="1"/>
    <col min="15364" max="15364" width="14.66015625" style="324" customWidth="1"/>
    <col min="15365" max="15365" width="16" style="324" customWidth="1"/>
    <col min="15366" max="15369" width="14.66015625" style="324" customWidth="1"/>
    <col min="15370" max="15370" width="9.33203125" style="324" hidden="1" customWidth="1"/>
    <col min="15371" max="15616" width="9.33203125" style="324" customWidth="1"/>
    <col min="15617" max="15617" width="64.66015625" style="324" customWidth="1"/>
    <col min="15618" max="15618" width="4.66015625" style="324" bestFit="1" customWidth="1"/>
    <col min="15619" max="15619" width="6.33203125" style="324" bestFit="1" customWidth="1"/>
    <col min="15620" max="15620" width="14.66015625" style="324" customWidth="1"/>
    <col min="15621" max="15621" width="16" style="324" customWidth="1"/>
    <col min="15622" max="15625" width="14.66015625" style="324" customWidth="1"/>
    <col min="15626" max="15626" width="9.33203125" style="324" hidden="1" customWidth="1"/>
    <col min="15627" max="15872" width="9.33203125" style="324" customWidth="1"/>
    <col min="15873" max="15873" width="64.66015625" style="324" customWidth="1"/>
    <col min="15874" max="15874" width="4.66015625" style="324" bestFit="1" customWidth="1"/>
    <col min="15875" max="15875" width="6.33203125" style="324" bestFit="1" customWidth="1"/>
    <col min="15876" max="15876" width="14.66015625" style="324" customWidth="1"/>
    <col min="15877" max="15877" width="16" style="324" customWidth="1"/>
    <col min="15878" max="15881" width="14.66015625" style="324" customWidth="1"/>
    <col min="15882" max="15882" width="9.33203125" style="324" hidden="1" customWidth="1"/>
    <col min="15883" max="16128" width="9.33203125" style="324" customWidth="1"/>
    <col min="16129" max="16129" width="64.66015625" style="324" customWidth="1"/>
    <col min="16130" max="16130" width="4.66015625" style="324" bestFit="1" customWidth="1"/>
    <col min="16131" max="16131" width="6.33203125" style="324" bestFit="1" customWidth="1"/>
    <col min="16132" max="16132" width="14.66015625" style="324" customWidth="1"/>
    <col min="16133" max="16133" width="16" style="324" customWidth="1"/>
    <col min="16134" max="16137" width="14.66015625" style="324" customWidth="1"/>
    <col min="16138" max="16138" width="9.33203125" style="324" hidden="1" customWidth="1"/>
    <col min="16139" max="16384" width="9.33203125" style="324" customWidth="1"/>
  </cols>
  <sheetData>
    <row r="1" spans="1:9" ht="13.5">
      <c r="A1" s="321" t="s">
        <v>102</v>
      </c>
      <c r="B1" s="322"/>
      <c r="C1" s="323"/>
      <c r="D1" s="323"/>
      <c r="E1" s="323"/>
      <c r="F1" s="323"/>
      <c r="G1" s="323"/>
      <c r="H1" s="323"/>
      <c r="I1" s="323"/>
    </row>
    <row r="2" spans="1:9" ht="13.5">
      <c r="A2" s="325" t="s">
        <v>1876</v>
      </c>
      <c r="B2" s="325" t="s">
        <v>2027</v>
      </c>
      <c r="C2" s="326" t="s">
        <v>2028</v>
      </c>
      <c r="D2" s="326" t="s">
        <v>2020</v>
      </c>
      <c r="E2" s="326" t="s">
        <v>2029</v>
      </c>
      <c r="F2" s="326" t="s">
        <v>2021</v>
      </c>
      <c r="G2" s="326" t="s">
        <v>2030</v>
      </c>
      <c r="H2" s="326" t="s">
        <v>2031</v>
      </c>
      <c r="I2" s="326" t="s">
        <v>1945</v>
      </c>
    </row>
    <row r="3" spans="1:9" ht="13.5">
      <c r="A3" s="334" t="s">
        <v>2022</v>
      </c>
      <c r="B3" s="334" t="s">
        <v>5</v>
      </c>
      <c r="C3" s="335"/>
      <c r="D3" s="335"/>
      <c r="E3" s="335"/>
      <c r="F3" s="335"/>
      <c r="G3" s="335"/>
      <c r="H3" s="335"/>
      <c r="I3" s="335"/>
    </row>
    <row r="4" spans="1:9" ht="13.5">
      <c r="A4" s="328" t="s">
        <v>2054</v>
      </c>
      <c r="B4" s="328" t="s">
        <v>5</v>
      </c>
      <c r="C4" s="329"/>
      <c r="D4" s="329"/>
      <c r="E4" s="329"/>
      <c r="F4" s="329"/>
      <c r="G4" s="329"/>
      <c r="H4" s="329"/>
      <c r="I4" s="329"/>
    </row>
    <row r="5" spans="1:10" s="343" customFormat="1" ht="36">
      <c r="A5" s="340" t="s">
        <v>2055</v>
      </c>
      <c r="B5" s="340" t="s">
        <v>231</v>
      </c>
      <c r="C5" s="341">
        <v>1</v>
      </c>
      <c r="D5" s="341"/>
      <c r="E5" s="341">
        <f>C5*D5</f>
        <v>0</v>
      </c>
      <c r="F5" s="341"/>
      <c r="G5" s="341">
        <f>C5*F5</f>
        <v>0</v>
      </c>
      <c r="H5" s="341">
        <f>D5+F5</f>
        <v>0</v>
      </c>
      <c r="I5" s="341">
        <f>E5+G5</f>
        <v>0</v>
      </c>
      <c r="J5" s="342"/>
    </row>
    <row r="6" spans="1:12" ht="13.5">
      <c r="A6" s="328" t="s">
        <v>2056</v>
      </c>
      <c r="B6" s="328" t="s">
        <v>5</v>
      </c>
      <c r="C6" s="329"/>
      <c r="D6" s="329"/>
      <c r="E6" s="329">
        <f>SUM(E5:E5)</f>
        <v>0</v>
      </c>
      <c r="F6" s="329"/>
      <c r="G6" s="329">
        <f>SUM(G5:G5)</f>
        <v>0</v>
      </c>
      <c r="H6" s="329"/>
      <c r="I6" s="329">
        <f>SUM(I5:I5)</f>
        <v>0</v>
      </c>
      <c r="L6" s="343"/>
    </row>
    <row r="7" spans="1:12" ht="13.5">
      <c r="A7" s="334" t="s">
        <v>2040</v>
      </c>
      <c r="B7" s="334" t="s">
        <v>5</v>
      </c>
      <c r="C7" s="335"/>
      <c r="D7" s="335"/>
      <c r="E7" s="335">
        <f>SUM(E4:E5)</f>
        <v>0</v>
      </c>
      <c r="F7" s="335"/>
      <c r="G7" s="335">
        <f>SUM(G4:G5)</f>
        <v>0</v>
      </c>
      <c r="H7" s="335"/>
      <c r="I7" s="335">
        <f>SUM(I4:I5)</f>
        <v>0</v>
      </c>
      <c r="L7" s="343"/>
    </row>
    <row r="8" spans="1:12" ht="13.5">
      <c r="A8" s="330" t="s">
        <v>5</v>
      </c>
      <c r="B8" s="330" t="s">
        <v>5</v>
      </c>
      <c r="C8" s="331"/>
      <c r="D8" s="331"/>
      <c r="E8" s="331"/>
      <c r="F8" s="331"/>
      <c r="G8" s="331"/>
      <c r="H8" s="331">
        <f>D8+F8</f>
        <v>0</v>
      </c>
      <c r="I8" s="331">
        <f>E8+G8</f>
        <v>0</v>
      </c>
      <c r="L8" s="343"/>
    </row>
    <row r="9" spans="1:12" ht="13.5">
      <c r="A9" s="334" t="s">
        <v>2024</v>
      </c>
      <c r="B9" s="334" t="s">
        <v>5</v>
      </c>
      <c r="C9" s="335"/>
      <c r="D9" s="335"/>
      <c r="E9" s="335"/>
      <c r="F9" s="335"/>
      <c r="G9" s="335"/>
      <c r="H9" s="335"/>
      <c r="I9" s="335"/>
      <c r="L9" s="343"/>
    </row>
    <row r="10" spans="1:12" ht="13.5">
      <c r="A10" s="330" t="s">
        <v>2054</v>
      </c>
      <c r="B10" s="330" t="s">
        <v>231</v>
      </c>
      <c r="C10" s="331">
        <v>1</v>
      </c>
      <c r="D10" s="331">
        <f>I6</f>
        <v>0</v>
      </c>
      <c r="E10" s="331">
        <f>C10*D10</f>
        <v>0</v>
      </c>
      <c r="F10" s="331"/>
      <c r="G10" s="331">
        <f>C10*F10</f>
        <v>0</v>
      </c>
      <c r="H10" s="331">
        <f>D10+F10</f>
        <v>0</v>
      </c>
      <c r="I10" s="331">
        <f>E10+G10</f>
        <v>0</v>
      </c>
      <c r="L10" s="343"/>
    </row>
    <row r="11" spans="1:12" ht="13.5">
      <c r="A11" s="334" t="s">
        <v>2041</v>
      </c>
      <c r="B11" s="334" t="s">
        <v>5</v>
      </c>
      <c r="C11" s="335"/>
      <c r="D11" s="335"/>
      <c r="E11" s="335">
        <f>SUM(E10:E10)</f>
        <v>0</v>
      </c>
      <c r="F11" s="335"/>
      <c r="G11" s="335">
        <f>SUM(G10:G10)</f>
        <v>0</v>
      </c>
      <c r="H11" s="335"/>
      <c r="I11" s="335">
        <f>SUM(I10:I10)</f>
        <v>0</v>
      </c>
      <c r="L11" s="343"/>
    </row>
    <row r="12" spans="1:12" ht="13.5">
      <c r="A12" s="330" t="s">
        <v>5</v>
      </c>
      <c r="B12" s="330" t="s">
        <v>5</v>
      </c>
      <c r="C12" s="331"/>
      <c r="D12" s="331"/>
      <c r="E12" s="331"/>
      <c r="F12" s="331"/>
      <c r="G12" s="331"/>
      <c r="H12" s="331">
        <f>D12+F12</f>
        <v>0</v>
      </c>
      <c r="I12" s="331">
        <f>E12+G12</f>
        <v>0</v>
      </c>
      <c r="L12" s="343"/>
    </row>
    <row r="13" spans="1:12" ht="13.5">
      <c r="A13" s="334" t="s">
        <v>2025</v>
      </c>
      <c r="B13" s="334" t="s">
        <v>5</v>
      </c>
      <c r="C13" s="335"/>
      <c r="D13" s="335"/>
      <c r="E13" s="335"/>
      <c r="F13" s="335"/>
      <c r="G13" s="335"/>
      <c r="H13" s="335"/>
      <c r="I13" s="335"/>
      <c r="L13" s="343"/>
    </row>
    <row r="14" spans="1:12" ht="13.5">
      <c r="A14" s="330" t="s">
        <v>5</v>
      </c>
      <c r="B14" s="330" t="s">
        <v>5</v>
      </c>
      <c r="C14" s="331"/>
      <c r="D14" s="331"/>
      <c r="E14" s="331"/>
      <c r="F14" s="331"/>
      <c r="G14" s="331"/>
      <c r="H14" s="331">
        <f>D14+F14</f>
        <v>0</v>
      </c>
      <c r="I14" s="331">
        <f>E14+G14</f>
        <v>0</v>
      </c>
      <c r="L14" s="343"/>
    </row>
    <row r="15" spans="1:12" ht="13.5">
      <c r="A15" s="328" t="s">
        <v>2057</v>
      </c>
      <c r="B15" s="328" t="s">
        <v>5</v>
      </c>
      <c r="C15" s="329"/>
      <c r="D15" s="329"/>
      <c r="E15" s="329"/>
      <c r="F15" s="329"/>
      <c r="G15" s="329"/>
      <c r="H15" s="329"/>
      <c r="I15" s="329"/>
      <c r="L15" s="343"/>
    </row>
    <row r="16" spans="1:12" ht="13.5">
      <c r="A16" s="330" t="s">
        <v>2058</v>
      </c>
      <c r="B16" s="330" t="s">
        <v>224</v>
      </c>
      <c r="C16" s="331">
        <v>25</v>
      </c>
      <c r="D16" s="331"/>
      <c r="E16" s="331">
        <f aca="true" t="shared" si="0" ref="E16:E24">C16*D16</f>
        <v>0</v>
      </c>
      <c r="F16" s="331"/>
      <c r="G16" s="331">
        <f aca="true" t="shared" si="1" ref="G16:G24">C16*F16</f>
        <v>0</v>
      </c>
      <c r="H16" s="331">
        <f aca="true" t="shared" si="2" ref="H16:I24">D16+F16</f>
        <v>0</v>
      </c>
      <c r="I16" s="331">
        <f t="shared" si="2"/>
        <v>0</v>
      </c>
      <c r="L16" s="343"/>
    </row>
    <row r="17" spans="1:12" ht="13.5">
      <c r="A17" s="330" t="s">
        <v>2059</v>
      </c>
      <c r="B17" s="330" t="s">
        <v>224</v>
      </c>
      <c r="C17" s="331">
        <v>15</v>
      </c>
      <c r="D17" s="331"/>
      <c r="E17" s="331">
        <f t="shared" si="0"/>
        <v>0</v>
      </c>
      <c r="F17" s="331"/>
      <c r="G17" s="331">
        <f t="shared" si="1"/>
        <v>0</v>
      </c>
      <c r="H17" s="331">
        <f t="shared" si="2"/>
        <v>0</v>
      </c>
      <c r="I17" s="331">
        <f t="shared" si="2"/>
        <v>0</v>
      </c>
      <c r="L17" s="343"/>
    </row>
    <row r="18" spans="1:12" ht="13.5">
      <c r="A18" s="330" t="s">
        <v>2060</v>
      </c>
      <c r="B18" s="330" t="s">
        <v>231</v>
      </c>
      <c r="C18" s="331">
        <v>2</v>
      </c>
      <c r="D18" s="331"/>
      <c r="E18" s="331">
        <f t="shared" si="0"/>
        <v>0</v>
      </c>
      <c r="F18" s="331"/>
      <c r="G18" s="331">
        <f t="shared" si="1"/>
        <v>0</v>
      </c>
      <c r="H18" s="331">
        <f t="shared" si="2"/>
        <v>0</v>
      </c>
      <c r="I18" s="331">
        <f t="shared" si="2"/>
        <v>0</v>
      </c>
      <c r="L18" s="343"/>
    </row>
    <row r="19" spans="1:12" ht="13.5">
      <c r="A19" s="330" t="s">
        <v>2061</v>
      </c>
      <c r="B19" s="330" t="s">
        <v>224</v>
      </c>
      <c r="C19" s="331">
        <v>30</v>
      </c>
      <c r="D19" s="331"/>
      <c r="E19" s="331">
        <f t="shared" si="0"/>
        <v>0</v>
      </c>
      <c r="F19" s="331"/>
      <c r="G19" s="331">
        <f t="shared" si="1"/>
        <v>0</v>
      </c>
      <c r="H19" s="331">
        <f t="shared" si="2"/>
        <v>0</v>
      </c>
      <c r="I19" s="331">
        <f t="shared" si="2"/>
        <v>0</v>
      </c>
      <c r="L19" s="343"/>
    </row>
    <row r="20" spans="1:12" ht="13.5">
      <c r="A20" s="330" t="s">
        <v>2062</v>
      </c>
      <c r="B20" s="330" t="s">
        <v>224</v>
      </c>
      <c r="C20" s="331">
        <v>20</v>
      </c>
      <c r="D20" s="331"/>
      <c r="E20" s="331">
        <f t="shared" si="0"/>
        <v>0</v>
      </c>
      <c r="F20" s="331"/>
      <c r="G20" s="331">
        <f t="shared" si="1"/>
        <v>0</v>
      </c>
      <c r="H20" s="331">
        <f t="shared" si="2"/>
        <v>0</v>
      </c>
      <c r="I20" s="331">
        <f t="shared" si="2"/>
        <v>0</v>
      </c>
      <c r="L20" s="343"/>
    </row>
    <row r="21" spans="1:12" ht="13.5">
      <c r="A21" s="330" t="s">
        <v>2063</v>
      </c>
      <c r="B21" s="330" t="s">
        <v>224</v>
      </c>
      <c r="C21" s="331">
        <v>25</v>
      </c>
      <c r="D21" s="331"/>
      <c r="E21" s="331">
        <f t="shared" si="0"/>
        <v>0</v>
      </c>
      <c r="F21" s="331"/>
      <c r="G21" s="331">
        <f t="shared" si="1"/>
        <v>0</v>
      </c>
      <c r="H21" s="331">
        <f t="shared" si="2"/>
        <v>0</v>
      </c>
      <c r="I21" s="331">
        <f t="shared" si="2"/>
        <v>0</v>
      </c>
      <c r="L21" s="343"/>
    </row>
    <row r="22" spans="1:12" ht="13.5">
      <c r="A22" s="330" t="s">
        <v>2064</v>
      </c>
      <c r="B22" s="330" t="s">
        <v>231</v>
      </c>
      <c r="C22" s="331">
        <v>6</v>
      </c>
      <c r="D22" s="331"/>
      <c r="E22" s="331">
        <f t="shared" si="0"/>
        <v>0</v>
      </c>
      <c r="F22" s="331"/>
      <c r="G22" s="331">
        <f t="shared" si="1"/>
        <v>0</v>
      </c>
      <c r="H22" s="331">
        <f t="shared" si="2"/>
        <v>0</v>
      </c>
      <c r="I22" s="331">
        <f t="shared" si="2"/>
        <v>0</v>
      </c>
      <c r="L22" s="343"/>
    </row>
    <row r="23" spans="1:12" ht="13.5">
      <c r="A23" s="330" t="s">
        <v>2065</v>
      </c>
      <c r="B23" s="330" t="s">
        <v>231</v>
      </c>
      <c r="C23" s="331">
        <v>4</v>
      </c>
      <c r="D23" s="331"/>
      <c r="E23" s="331">
        <f t="shared" si="0"/>
        <v>0</v>
      </c>
      <c r="F23" s="331"/>
      <c r="G23" s="331">
        <f t="shared" si="1"/>
        <v>0</v>
      </c>
      <c r="H23" s="331">
        <f t="shared" si="2"/>
        <v>0</v>
      </c>
      <c r="I23" s="331">
        <f t="shared" si="2"/>
        <v>0</v>
      </c>
      <c r="L23" s="343"/>
    </row>
    <row r="24" spans="1:12" ht="13.5">
      <c r="A24" s="330" t="s">
        <v>2066</v>
      </c>
      <c r="B24" s="330" t="s">
        <v>231</v>
      </c>
      <c r="C24" s="331">
        <v>18</v>
      </c>
      <c r="D24" s="331"/>
      <c r="E24" s="331">
        <f t="shared" si="0"/>
        <v>0</v>
      </c>
      <c r="F24" s="331"/>
      <c r="G24" s="331">
        <f t="shared" si="1"/>
        <v>0</v>
      </c>
      <c r="H24" s="331">
        <f t="shared" si="2"/>
        <v>0</v>
      </c>
      <c r="I24" s="331">
        <f t="shared" si="2"/>
        <v>0</v>
      </c>
      <c r="L24" s="343"/>
    </row>
    <row r="25" spans="1:12" ht="13.5">
      <c r="A25" s="328" t="s">
        <v>2067</v>
      </c>
      <c r="B25" s="328" t="s">
        <v>5</v>
      </c>
      <c r="C25" s="329"/>
      <c r="D25" s="329"/>
      <c r="E25" s="329">
        <f>SUM(E16:E24)</f>
        <v>0</v>
      </c>
      <c r="F25" s="329"/>
      <c r="G25" s="329">
        <f>SUM(G16:G24)</f>
        <v>0</v>
      </c>
      <c r="H25" s="329"/>
      <c r="I25" s="329">
        <f>SUM(I16:I24)</f>
        <v>0</v>
      </c>
      <c r="L25" s="343"/>
    </row>
    <row r="26" spans="1:12" ht="13.5">
      <c r="A26" s="330" t="s">
        <v>5</v>
      </c>
      <c r="B26" s="330" t="s">
        <v>5</v>
      </c>
      <c r="C26" s="331"/>
      <c r="D26" s="331"/>
      <c r="E26" s="331"/>
      <c r="F26" s="331"/>
      <c r="G26" s="331"/>
      <c r="H26" s="331">
        <f>D26+F26</f>
        <v>0</v>
      </c>
      <c r="I26" s="331">
        <f>E26+G26</f>
        <v>0</v>
      </c>
      <c r="L26" s="343"/>
    </row>
    <row r="27" spans="1:12" ht="13.5">
      <c r="A27" s="328" t="s">
        <v>2068</v>
      </c>
      <c r="B27" s="328" t="s">
        <v>5</v>
      </c>
      <c r="C27" s="329"/>
      <c r="D27" s="329"/>
      <c r="E27" s="329"/>
      <c r="F27" s="329"/>
      <c r="G27" s="329"/>
      <c r="H27" s="329"/>
      <c r="I27" s="329"/>
      <c r="L27" s="343"/>
    </row>
    <row r="28" spans="1:12" ht="13.5">
      <c r="A28" s="330" t="s">
        <v>2069</v>
      </c>
      <c r="B28" s="330" t="s">
        <v>224</v>
      </c>
      <c r="C28" s="331">
        <v>20</v>
      </c>
      <c r="D28" s="331"/>
      <c r="E28" s="331">
        <f>C28*D28</f>
        <v>0</v>
      </c>
      <c r="F28" s="331"/>
      <c r="G28" s="331">
        <f>C28*F28</f>
        <v>0</v>
      </c>
      <c r="H28" s="331">
        <f aca="true" t="shared" si="3" ref="H28:I31">D28+F28</f>
        <v>0</v>
      </c>
      <c r="I28" s="331">
        <f t="shared" si="3"/>
        <v>0</v>
      </c>
      <c r="L28" s="343"/>
    </row>
    <row r="29" spans="1:12" ht="13.5">
      <c r="A29" s="330" t="s">
        <v>2070</v>
      </c>
      <c r="B29" s="330" t="s">
        <v>2071</v>
      </c>
      <c r="C29" s="331">
        <v>20</v>
      </c>
      <c r="D29" s="331"/>
      <c r="E29" s="331">
        <f>C29*D29</f>
        <v>0</v>
      </c>
      <c r="F29" s="331"/>
      <c r="G29" s="331">
        <f>C29*F29</f>
        <v>0</v>
      </c>
      <c r="H29" s="331">
        <f t="shared" si="3"/>
        <v>0</v>
      </c>
      <c r="I29" s="331">
        <f t="shared" si="3"/>
        <v>0</v>
      </c>
      <c r="L29" s="343"/>
    </row>
    <row r="30" spans="1:12" ht="13.5">
      <c r="A30" s="330" t="s">
        <v>2072</v>
      </c>
      <c r="B30" s="330" t="s">
        <v>2071</v>
      </c>
      <c r="C30" s="331">
        <v>20</v>
      </c>
      <c r="D30" s="331"/>
      <c r="E30" s="331">
        <f>C30*D30</f>
        <v>0</v>
      </c>
      <c r="F30" s="331"/>
      <c r="G30" s="331">
        <f>C30*F30</f>
        <v>0</v>
      </c>
      <c r="H30" s="331">
        <f t="shared" si="3"/>
        <v>0</v>
      </c>
      <c r="I30" s="331">
        <f t="shared" si="3"/>
        <v>0</v>
      </c>
      <c r="L30" s="343"/>
    </row>
    <row r="31" spans="1:12" ht="13.5">
      <c r="A31" s="330" t="s">
        <v>2073</v>
      </c>
      <c r="B31" s="330" t="s">
        <v>2071</v>
      </c>
      <c r="C31" s="331">
        <v>20</v>
      </c>
      <c r="D31" s="331"/>
      <c r="E31" s="331">
        <f>C31*D31</f>
        <v>0</v>
      </c>
      <c r="F31" s="331"/>
      <c r="G31" s="331">
        <f>C31*F31</f>
        <v>0</v>
      </c>
      <c r="H31" s="331">
        <f t="shared" si="3"/>
        <v>0</v>
      </c>
      <c r="I31" s="331">
        <f t="shared" si="3"/>
        <v>0</v>
      </c>
      <c r="L31" s="343"/>
    </row>
    <row r="32" spans="1:12" ht="13.5">
      <c r="A32" s="328" t="s">
        <v>2074</v>
      </c>
      <c r="B32" s="328" t="s">
        <v>5</v>
      </c>
      <c r="C32" s="329"/>
      <c r="D32" s="329"/>
      <c r="E32" s="329">
        <f>SUM(E28:E31)</f>
        <v>0</v>
      </c>
      <c r="F32" s="329"/>
      <c r="G32" s="329">
        <f>SUM(G28:G31)</f>
        <v>0</v>
      </c>
      <c r="H32" s="329"/>
      <c r="I32" s="329">
        <f>SUM(I28:I31)</f>
        <v>0</v>
      </c>
      <c r="L32" s="343"/>
    </row>
    <row r="33" spans="1:12" ht="13.5">
      <c r="A33" s="330" t="s">
        <v>5</v>
      </c>
      <c r="B33" s="330" t="s">
        <v>5</v>
      </c>
      <c r="C33" s="331"/>
      <c r="D33" s="331"/>
      <c r="E33" s="331"/>
      <c r="F33" s="331"/>
      <c r="G33" s="331"/>
      <c r="H33" s="331">
        <f>D33+F33</f>
        <v>0</v>
      </c>
      <c r="I33" s="331">
        <f>E33+G33</f>
        <v>0</v>
      </c>
      <c r="L33" s="343"/>
    </row>
    <row r="34" spans="1:12" ht="13.5">
      <c r="A34" s="328" t="s">
        <v>2075</v>
      </c>
      <c r="B34" s="328" t="s">
        <v>5</v>
      </c>
      <c r="C34" s="329"/>
      <c r="D34" s="329"/>
      <c r="E34" s="329"/>
      <c r="F34" s="329"/>
      <c r="G34" s="329"/>
      <c r="H34" s="329"/>
      <c r="I34" s="329"/>
      <c r="L34" s="343"/>
    </row>
    <row r="35" spans="1:12" ht="13.5">
      <c r="A35" s="330" t="s">
        <v>2076</v>
      </c>
      <c r="B35" s="330" t="s">
        <v>248</v>
      </c>
      <c r="C35" s="331">
        <v>12</v>
      </c>
      <c r="D35" s="331"/>
      <c r="E35" s="331">
        <f>C35*D35</f>
        <v>0</v>
      </c>
      <c r="F35" s="331"/>
      <c r="G35" s="331">
        <f>C35*F35</f>
        <v>0</v>
      </c>
      <c r="H35" s="331">
        <f>D35+F35</f>
        <v>0</v>
      </c>
      <c r="I35" s="331">
        <f>E35+G35</f>
        <v>0</v>
      </c>
      <c r="L35" s="343"/>
    </row>
    <row r="36" spans="1:12" ht="13.5">
      <c r="A36" s="330" t="s">
        <v>2077</v>
      </c>
      <c r="B36" s="330" t="s">
        <v>248</v>
      </c>
      <c r="C36" s="331">
        <v>10</v>
      </c>
      <c r="D36" s="331"/>
      <c r="E36" s="331">
        <f>C36*D36</f>
        <v>0</v>
      </c>
      <c r="F36" s="331"/>
      <c r="G36" s="331">
        <f>C36*F36</f>
        <v>0</v>
      </c>
      <c r="H36" s="331">
        <f>D36+F36</f>
        <v>0</v>
      </c>
      <c r="I36" s="331">
        <f>E36+G36</f>
        <v>0</v>
      </c>
      <c r="L36" s="343"/>
    </row>
    <row r="37" spans="1:12" ht="13.5">
      <c r="A37" s="328" t="s">
        <v>2078</v>
      </c>
      <c r="B37" s="328" t="s">
        <v>5</v>
      </c>
      <c r="C37" s="329"/>
      <c r="D37" s="329"/>
      <c r="E37" s="329">
        <f>SUM(E35:E36)</f>
        <v>0</v>
      </c>
      <c r="F37" s="329"/>
      <c r="G37" s="329">
        <f>SUM(G35:G36)</f>
        <v>0</v>
      </c>
      <c r="H37" s="329"/>
      <c r="I37" s="329">
        <f>SUM(I35:I36)</f>
        <v>0</v>
      </c>
      <c r="L37" s="343"/>
    </row>
    <row r="38" spans="1:12" ht="13.5">
      <c r="A38" s="330" t="s">
        <v>2079</v>
      </c>
      <c r="B38" s="330" t="s">
        <v>5</v>
      </c>
      <c r="C38" s="331"/>
      <c r="D38" s="331"/>
      <c r="E38" s="331">
        <f>'[2]Parametry'!B31/100*E16+'[2]Parametry'!B31/100*E17+'[2]Parametry'!B31/100*E18+'[2]Parametry'!B31/100*E19+'[2]Parametry'!B31/100*E20+'[2]Parametry'!B31/100*E21+'[2]Parametry'!B31/100*E22+'[2]Parametry'!B31/100*E23+'[2]Parametry'!B31/100*E24+'[2]Parametry'!B31/100*E28+'[2]Parametry'!B31/100*E29+'[2]Parametry'!B31/100*E30+'[2]Parametry'!B31/100*E31+'[2]Parametry'!B31/100*E35+'[2]Parametry'!B31/100*E36</f>
        <v>0</v>
      </c>
      <c r="F38" s="331"/>
      <c r="G38" s="331"/>
      <c r="H38" s="331">
        <f>D38+F38</f>
        <v>0</v>
      </c>
      <c r="I38" s="331">
        <f>E38+G38</f>
        <v>0</v>
      </c>
      <c r="L38" s="343"/>
    </row>
    <row r="39" spans="1:12" ht="13.5">
      <c r="A39" s="334" t="s">
        <v>2048</v>
      </c>
      <c r="B39" s="334" t="s">
        <v>5</v>
      </c>
      <c r="C39" s="335"/>
      <c r="D39" s="335"/>
      <c r="E39" s="335">
        <f>SUM(E14,E16:E24,E26,E28:E31,E33,E35:E36,E38:E38)</f>
        <v>0</v>
      </c>
      <c r="F39" s="335"/>
      <c r="G39" s="335">
        <f>SUM(G14,G16:G24,G26,G28:G31,G33,G35:G36,G38:G38)</f>
        <v>0</v>
      </c>
      <c r="H39" s="335"/>
      <c r="I39" s="335">
        <f>SUM(I14,I16:I24,I26,I28:I31,I33,I35:I36,I38:I38)</f>
        <v>0</v>
      </c>
      <c r="L39" s="343"/>
    </row>
  </sheetData>
  <printOptions/>
  <pageMargins left="0.7086614173228347" right="0.4724409448818898" top="0.7874015748031497" bottom="0.7874015748031497" header="0.31496062992125984" footer="0.31496062992125984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119</v>
      </c>
      <c r="G1" s="714" t="s">
        <v>120</v>
      </c>
      <c r="H1" s="714"/>
      <c r="I1" s="110"/>
      <c r="J1" s="109" t="s">
        <v>121</v>
      </c>
      <c r="K1" s="108" t="s">
        <v>122</v>
      </c>
      <c r="L1" s="109" t="s">
        <v>123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67" t="s">
        <v>8</v>
      </c>
      <c r="M2" s="668"/>
      <c r="N2" s="668"/>
      <c r="O2" s="668"/>
      <c r="P2" s="668"/>
      <c r="Q2" s="668"/>
      <c r="R2" s="668"/>
      <c r="S2" s="668"/>
      <c r="T2" s="668"/>
      <c r="U2" s="668"/>
      <c r="V2" s="668"/>
      <c r="AT2" s="25" t="s">
        <v>107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15" t="str">
        <f>'Rekapitulace stavby'!K6</f>
        <v>Odkanalizování oblasti povodí Olešná, místní části Zelinkovice a Lysůvky, Frýdek - Místek</v>
      </c>
      <c r="F7" s="716"/>
      <c r="G7" s="716"/>
      <c r="H7" s="716"/>
      <c r="I7" s="112"/>
      <c r="J7" s="30"/>
      <c r="K7" s="32"/>
    </row>
    <row r="8" spans="2:11" ht="15">
      <c r="B8" s="29"/>
      <c r="C8" s="30"/>
      <c r="D8" s="38" t="s">
        <v>125</v>
      </c>
      <c r="E8" s="30"/>
      <c r="F8" s="30"/>
      <c r="G8" s="30"/>
      <c r="H8" s="30"/>
      <c r="I8" s="112"/>
      <c r="J8" s="30"/>
      <c r="K8" s="32"/>
    </row>
    <row r="9" spans="2:11" ht="28.5" customHeight="1">
      <c r="B9" s="29"/>
      <c r="C9" s="30"/>
      <c r="D9" s="30"/>
      <c r="E9" s="715" t="s">
        <v>126</v>
      </c>
      <c r="F9" s="701"/>
      <c r="G9" s="701"/>
      <c r="H9" s="701"/>
      <c r="I9" s="112"/>
      <c r="J9" s="30"/>
      <c r="K9" s="32"/>
    </row>
    <row r="10" spans="2:11" ht="15">
      <c r="B10" s="29"/>
      <c r="C10" s="30"/>
      <c r="D10" s="38" t="s">
        <v>127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686" t="s">
        <v>1722</v>
      </c>
      <c r="F11" s="717"/>
      <c r="G11" s="717"/>
      <c r="H11" s="717"/>
      <c r="I11" s="113"/>
      <c r="J11" s="42"/>
      <c r="K11" s="45"/>
    </row>
    <row r="12" spans="2:11" s="1" customFormat="1" ht="15">
      <c r="B12" s="41"/>
      <c r="C12" s="42"/>
      <c r="D12" s="38" t="s">
        <v>129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18" t="s">
        <v>1723</v>
      </c>
      <c r="F13" s="717"/>
      <c r="G13" s="717"/>
      <c r="H13" s="717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5" t="s">
        <v>5</v>
      </c>
      <c r="F28" s="705"/>
      <c r="G28" s="705"/>
      <c r="H28" s="705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131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15" t="str">
        <f>E7</f>
        <v>Odkanalizování oblasti povodí Olešná, místní části Zelinkovice a Lysůvky, Frýdek - Místek</v>
      </c>
      <c r="F49" s="716"/>
      <c r="G49" s="716"/>
      <c r="H49" s="716"/>
      <c r="I49" s="113"/>
      <c r="J49" s="42"/>
      <c r="K49" s="45"/>
    </row>
    <row r="50" spans="2:11" ht="15">
      <c r="B50" s="29"/>
      <c r="C50" s="38" t="s">
        <v>125</v>
      </c>
      <c r="D50" s="30"/>
      <c r="E50" s="30"/>
      <c r="F50" s="30"/>
      <c r="G50" s="30"/>
      <c r="H50" s="30"/>
      <c r="I50" s="112"/>
      <c r="J50" s="30"/>
      <c r="K50" s="32"/>
    </row>
    <row r="51" spans="2:11" ht="28.5" customHeight="1">
      <c r="B51" s="29"/>
      <c r="C51" s="30"/>
      <c r="D51" s="30"/>
      <c r="E51" s="715" t="s">
        <v>126</v>
      </c>
      <c r="F51" s="701"/>
      <c r="G51" s="701"/>
      <c r="H51" s="701"/>
      <c r="I51" s="112"/>
      <c r="J51" s="30"/>
      <c r="K51" s="32"/>
    </row>
    <row r="52" spans="2:11" ht="15">
      <c r="B52" s="29"/>
      <c r="C52" s="38" t="s">
        <v>127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686" t="s">
        <v>1722</v>
      </c>
      <c r="F53" s="717"/>
      <c r="G53" s="717"/>
      <c r="H53" s="717"/>
      <c r="I53" s="113"/>
      <c r="J53" s="42"/>
      <c r="K53" s="45"/>
    </row>
    <row r="54" spans="2:11" s="1" customFormat="1" ht="14.45" customHeight="1">
      <c r="B54" s="41"/>
      <c r="C54" s="38" t="s">
        <v>129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18" t="str">
        <f>E13</f>
        <v>0001 - DPS 01.1 Strojně-technologická část ČS</v>
      </c>
      <c r="F55" s="717"/>
      <c r="G55" s="717"/>
      <c r="H55" s="717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5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13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132</v>
      </c>
      <c r="D62" s="127"/>
      <c r="E62" s="127"/>
      <c r="F62" s="127"/>
      <c r="G62" s="127"/>
      <c r="H62" s="127"/>
      <c r="I62" s="138"/>
      <c r="J62" s="139" t="s">
        <v>133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134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135</v>
      </c>
    </row>
    <row r="65" spans="2:11" s="8" customFormat="1" ht="24.95" customHeight="1">
      <c r="B65" s="142"/>
      <c r="C65" s="143"/>
      <c r="D65" s="144" t="s">
        <v>1091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1724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1725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1726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145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09" t="str">
        <f>E7</f>
        <v>Odkanalizování oblasti povodí Olešná, místní části Zelinkovice a Lysůvky, Frýdek - Místek</v>
      </c>
      <c r="F78" s="710"/>
      <c r="G78" s="710"/>
      <c r="H78" s="710"/>
      <c r="L78" s="41"/>
    </row>
    <row r="79" spans="2:12" ht="15">
      <c r="B79" s="29"/>
      <c r="C79" s="63" t="s">
        <v>125</v>
      </c>
      <c r="L79" s="29"/>
    </row>
    <row r="80" spans="2:12" ht="28.5" customHeight="1">
      <c r="B80" s="29"/>
      <c r="E80" s="709" t="s">
        <v>126</v>
      </c>
      <c r="F80" s="668"/>
      <c r="G80" s="668"/>
      <c r="H80" s="668"/>
      <c r="L80" s="29"/>
    </row>
    <row r="81" spans="2:12" ht="15">
      <c r="B81" s="29"/>
      <c r="C81" s="63" t="s">
        <v>127</v>
      </c>
      <c r="L81" s="29"/>
    </row>
    <row r="82" spans="2:12" s="1" customFormat="1" ht="16.5" customHeight="1">
      <c r="B82" s="41"/>
      <c r="E82" s="711" t="s">
        <v>1722</v>
      </c>
      <c r="F82" s="712"/>
      <c r="G82" s="712"/>
      <c r="H82" s="712"/>
      <c r="L82" s="41"/>
    </row>
    <row r="83" spans="2:12" s="1" customFormat="1" ht="14.45" customHeight="1">
      <c r="B83" s="41"/>
      <c r="C83" s="63" t="s">
        <v>129</v>
      </c>
      <c r="L83" s="41"/>
    </row>
    <row r="84" spans="2:12" s="1" customFormat="1" ht="17.25" customHeight="1">
      <c r="B84" s="41"/>
      <c r="E84" s="679" t="str">
        <f>E13</f>
        <v>0001 - DPS 01.1 Strojně-technologická část ČS</v>
      </c>
      <c r="F84" s="712"/>
      <c r="G84" s="712"/>
      <c r="H84" s="712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146</v>
      </c>
      <c r="D91" s="160" t="s">
        <v>55</v>
      </c>
      <c r="E91" s="160" t="s">
        <v>51</v>
      </c>
      <c r="F91" s="160" t="s">
        <v>147</v>
      </c>
      <c r="G91" s="160" t="s">
        <v>148</v>
      </c>
      <c r="H91" s="160" t="s">
        <v>149</v>
      </c>
      <c r="I91" s="161" t="s">
        <v>150</v>
      </c>
      <c r="J91" s="160" t="s">
        <v>133</v>
      </c>
      <c r="K91" s="162" t="s">
        <v>151</v>
      </c>
      <c r="L91" s="158"/>
      <c r="M91" s="73" t="s">
        <v>152</v>
      </c>
      <c r="N91" s="74" t="s">
        <v>40</v>
      </c>
      <c r="O91" s="74" t="s">
        <v>153</v>
      </c>
      <c r="P91" s="74" t="s">
        <v>154</v>
      </c>
      <c r="Q91" s="74" t="s">
        <v>155</v>
      </c>
      <c r="R91" s="74" t="s">
        <v>156</v>
      </c>
      <c r="S91" s="74" t="s">
        <v>157</v>
      </c>
      <c r="T91" s="75" t="s">
        <v>158</v>
      </c>
    </row>
    <row r="92" spans="2:63" s="1" customFormat="1" ht="29.25" customHeight="1">
      <c r="B92" s="41"/>
      <c r="C92" s="77" t="s">
        <v>134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135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384</v>
      </c>
      <c r="F93" s="169" t="s">
        <v>1092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161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1727</v>
      </c>
      <c r="F94" s="178" t="s">
        <v>1728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161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163</v>
      </c>
      <c r="E95" s="182" t="s">
        <v>1729</v>
      </c>
      <c r="F95" s="183" t="s">
        <v>1730</v>
      </c>
      <c r="G95" s="184" t="s">
        <v>231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644</v>
      </c>
      <c r="AT95" s="25" t="s">
        <v>163</v>
      </c>
      <c r="AU95" s="25" t="s">
        <v>79</v>
      </c>
      <c r="AY95" s="25" t="s">
        <v>161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644</v>
      </c>
      <c r="BM95" s="25" t="s">
        <v>1731</v>
      </c>
    </row>
    <row r="96" spans="2:47" s="1" customFormat="1" ht="175.5">
      <c r="B96" s="41"/>
      <c r="D96" s="193" t="s">
        <v>170</v>
      </c>
      <c r="F96" s="194" t="s">
        <v>1732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170</v>
      </c>
      <c r="AU96" s="25" t="s">
        <v>79</v>
      </c>
    </row>
    <row r="97" spans="2:47" s="1" customFormat="1" ht="27">
      <c r="B97" s="41"/>
      <c r="D97" s="193" t="s">
        <v>172</v>
      </c>
      <c r="F97" s="197" t="s">
        <v>1733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172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163</v>
      </c>
      <c r="E98" s="182" t="s">
        <v>1734</v>
      </c>
      <c r="F98" s="183" t="s">
        <v>1735</v>
      </c>
      <c r="G98" s="184" t="s">
        <v>231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644</v>
      </c>
      <c r="AT98" s="25" t="s">
        <v>163</v>
      </c>
      <c r="AU98" s="25" t="s">
        <v>79</v>
      </c>
      <c r="AY98" s="25" t="s">
        <v>161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644</v>
      </c>
      <c r="BM98" s="25" t="s">
        <v>1736</v>
      </c>
    </row>
    <row r="99" spans="2:47" s="1" customFormat="1" ht="108">
      <c r="B99" s="41"/>
      <c r="D99" s="193" t="s">
        <v>170</v>
      </c>
      <c r="F99" s="194" t="s">
        <v>1737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170</v>
      </c>
      <c r="AU99" s="25" t="s">
        <v>79</v>
      </c>
    </row>
    <row r="100" spans="2:47" s="1" customFormat="1" ht="27">
      <c r="B100" s="41"/>
      <c r="D100" s="193" t="s">
        <v>172</v>
      </c>
      <c r="F100" s="197" t="s">
        <v>1733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172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163</v>
      </c>
      <c r="E101" s="182" t="s">
        <v>1738</v>
      </c>
      <c r="F101" s="183" t="s">
        <v>1739</v>
      </c>
      <c r="G101" s="184" t="s">
        <v>231</v>
      </c>
      <c r="H101" s="185">
        <v>1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644</v>
      </c>
      <c r="AT101" s="25" t="s">
        <v>163</v>
      </c>
      <c r="AU101" s="25" t="s">
        <v>79</v>
      </c>
      <c r="AY101" s="25" t="s">
        <v>161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644</v>
      </c>
      <c r="BM101" s="25" t="s">
        <v>1740</v>
      </c>
    </row>
    <row r="102" spans="2:47" s="1" customFormat="1" ht="54">
      <c r="B102" s="41"/>
      <c r="D102" s="193" t="s">
        <v>170</v>
      </c>
      <c r="F102" s="194" t="s">
        <v>1741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170</v>
      </c>
      <c r="AU102" s="25" t="s">
        <v>79</v>
      </c>
    </row>
    <row r="103" spans="2:47" s="1" customFormat="1" ht="27">
      <c r="B103" s="41"/>
      <c r="D103" s="193" t="s">
        <v>172</v>
      </c>
      <c r="F103" s="197" t="s">
        <v>1733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172</v>
      </c>
      <c r="AU103" s="25" t="s">
        <v>79</v>
      </c>
    </row>
    <row r="104" spans="2:65" s="1" customFormat="1" ht="16.5" customHeight="1">
      <c r="B104" s="180"/>
      <c r="C104" s="181" t="s">
        <v>168</v>
      </c>
      <c r="D104" s="181" t="s">
        <v>163</v>
      </c>
      <c r="E104" s="182" t="s">
        <v>1742</v>
      </c>
      <c r="F104" s="183" t="s">
        <v>1743</v>
      </c>
      <c r="G104" s="184" t="s">
        <v>231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644</v>
      </c>
      <c r="AT104" s="25" t="s">
        <v>163</v>
      </c>
      <c r="AU104" s="25" t="s">
        <v>79</v>
      </c>
      <c r="AY104" s="25" t="s">
        <v>161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644</v>
      </c>
      <c r="BM104" s="25" t="s">
        <v>1744</v>
      </c>
    </row>
    <row r="105" spans="2:47" s="1" customFormat="1" ht="81">
      <c r="B105" s="41"/>
      <c r="D105" s="193" t="s">
        <v>170</v>
      </c>
      <c r="F105" s="194" t="s">
        <v>1745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170</v>
      </c>
      <c r="AU105" s="25" t="s">
        <v>79</v>
      </c>
    </row>
    <row r="106" spans="2:47" s="1" customFormat="1" ht="27">
      <c r="B106" s="41"/>
      <c r="D106" s="193" t="s">
        <v>172</v>
      </c>
      <c r="F106" s="197" t="s">
        <v>1733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172</v>
      </c>
      <c r="AU106" s="25" t="s">
        <v>79</v>
      </c>
    </row>
    <row r="107" spans="2:65" s="1" customFormat="1" ht="16.5" customHeight="1">
      <c r="B107" s="180"/>
      <c r="C107" s="181" t="s">
        <v>201</v>
      </c>
      <c r="D107" s="181" t="s">
        <v>163</v>
      </c>
      <c r="E107" s="182" t="s">
        <v>1746</v>
      </c>
      <c r="F107" s="183" t="s">
        <v>1747</v>
      </c>
      <c r="G107" s="184" t="s">
        <v>231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644</v>
      </c>
      <c r="AT107" s="25" t="s">
        <v>163</v>
      </c>
      <c r="AU107" s="25" t="s">
        <v>79</v>
      </c>
      <c r="AY107" s="25" t="s">
        <v>161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644</v>
      </c>
      <c r="BM107" s="25" t="s">
        <v>1748</v>
      </c>
    </row>
    <row r="108" spans="2:47" s="1" customFormat="1" ht="54">
      <c r="B108" s="41"/>
      <c r="D108" s="193" t="s">
        <v>170</v>
      </c>
      <c r="F108" s="194" t="s">
        <v>1749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170</v>
      </c>
      <c r="AU108" s="25" t="s">
        <v>79</v>
      </c>
    </row>
    <row r="109" spans="2:47" s="1" customFormat="1" ht="27">
      <c r="B109" s="41"/>
      <c r="D109" s="193" t="s">
        <v>172</v>
      </c>
      <c r="F109" s="197" t="s">
        <v>1733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172</v>
      </c>
      <c r="AU109" s="25" t="s">
        <v>79</v>
      </c>
    </row>
    <row r="110" spans="2:65" s="1" customFormat="1" ht="16.5" customHeight="1">
      <c r="B110" s="180"/>
      <c r="C110" s="181" t="s">
        <v>206</v>
      </c>
      <c r="D110" s="181" t="s">
        <v>163</v>
      </c>
      <c r="E110" s="182" t="s">
        <v>1750</v>
      </c>
      <c r="F110" s="183" t="s">
        <v>1751</v>
      </c>
      <c r="G110" s="184" t="s">
        <v>231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644</v>
      </c>
      <c r="AT110" s="25" t="s">
        <v>163</v>
      </c>
      <c r="AU110" s="25" t="s">
        <v>79</v>
      </c>
      <c r="AY110" s="25" t="s">
        <v>161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644</v>
      </c>
      <c r="BM110" s="25" t="s">
        <v>1752</v>
      </c>
    </row>
    <row r="111" spans="2:47" s="1" customFormat="1" ht="54">
      <c r="B111" s="41"/>
      <c r="D111" s="193" t="s">
        <v>170</v>
      </c>
      <c r="F111" s="194" t="s">
        <v>1753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170</v>
      </c>
      <c r="AU111" s="25" t="s">
        <v>79</v>
      </c>
    </row>
    <row r="112" spans="2:47" s="1" customFormat="1" ht="27">
      <c r="B112" s="41"/>
      <c r="D112" s="193" t="s">
        <v>172</v>
      </c>
      <c r="F112" s="197" t="s">
        <v>1733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172</v>
      </c>
      <c r="AU112" s="25" t="s">
        <v>79</v>
      </c>
    </row>
    <row r="113" spans="2:65" s="1" customFormat="1" ht="16.5" customHeight="1">
      <c r="B113" s="180"/>
      <c r="C113" s="181" t="s">
        <v>217</v>
      </c>
      <c r="D113" s="181" t="s">
        <v>163</v>
      </c>
      <c r="E113" s="182" t="s">
        <v>1754</v>
      </c>
      <c r="F113" s="183" t="s">
        <v>1755</v>
      </c>
      <c r="G113" s="184" t="s">
        <v>231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644</v>
      </c>
      <c r="AT113" s="25" t="s">
        <v>163</v>
      </c>
      <c r="AU113" s="25" t="s">
        <v>79</v>
      </c>
      <c r="AY113" s="25" t="s">
        <v>161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644</v>
      </c>
      <c r="BM113" s="25" t="s">
        <v>1756</v>
      </c>
    </row>
    <row r="114" spans="2:47" s="1" customFormat="1" ht="54">
      <c r="B114" s="41"/>
      <c r="D114" s="193" t="s">
        <v>170</v>
      </c>
      <c r="F114" s="194" t="s">
        <v>1757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170</v>
      </c>
      <c r="AU114" s="25" t="s">
        <v>79</v>
      </c>
    </row>
    <row r="115" spans="2:47" s="1" customFormat="1" ht="27">
      <c r="B115" s="41"/>
      <c r="D115" s="193" t="s">
        <v>172</v>
      </c>
      <c r="F115" s="197" t="s">
        <v>1733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172</v>
      </c>
      <c r="AU115" s="25" t="s">
        <v>79</v>
      </c>
    </row>
    <row r="116" spans="2:65" s="1" customFormat="1" ht="16.5" customHeight="1">
      <c r="B116" s="180"/>
      <c r="C116" s="181" t="s">
        <v>221</v>
      </c>
      <c r="D116" s="181" t="s">
        <v>163</v>
      </c>
      <c r="E116" s="182" t="s">
        <v>1758</v>
      </c>
      <c r="F116" s="183" t="s">
        <v>1759</v>
      </c>
      <c r="G116" s="184" t="s">
        <v>231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644</v>
      </c>
      <c r="AT116" s="25" t="s">
        <v>163</v>
      </c>
      <c r="AU116" s="25" t="s">
        <v>79</v>
      </c>
      <c r="AY116" s="25" t="s">
        <v>161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644</v>
      </c>
      <c r="BM116" s="25" t="s">
        <v>1760</v>
      </c>
    </row>
    <row r="117" spans="2:47" s="1" customFormat="1" ht="54">
      <c r="B117" s="41"/>
      <c r="D117" s="193" t="s">
        <v>170</v>
      </c>
      <c r="F117" s="194" t="s">
        <v>1761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170</v>
      </c>
      <c r="AU117" s="25" t="s">
        <v>79</v>
      </c>
    </row>
    <row r="118" spans="2:47" s="1" customFormat="1" ht="27">
      <c r="B118" s="41"/>
      <c r="D118" s="193" t="s">
        <v>172</v>
      </c>
      <c r="F118" s="197" t="s">
        <v>1733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172</v>
      </c>
      <c r="AU118" s="25" t="s">
        <v>79</v>
      </c>
    </row>
    <row r="119" spans="2:65" s="1" customFormat="1" ht="16.5" customHeight="1">
      <c r="B119" s="180"/>
      <c r="C119" s="181" t="s">
        <v>228</v>
      </c>
      <c r="D119" s="181" t="s">
        <v>163</v>
      </c>
      <c r="E119" s="182" t="s">
        <v>1762</v>
      </c>
      <c r="F119" s="183" t="s">
        <v>1763</v>
      </c>
      <c r="G119" s="184" t="s">
        <v>237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644</v>
      </c>
      <c r="AT119" s="25" t="s">
        <v>163</v>
      </c>
      <c r="AU119" s="25" t="s">
        <v>79</v>
      </c>
      <c r="AY119" s="25" t="s">
        <v>161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644</v>
      </c>
      <c r="BM119" s="25" t="s">
        <v>1764</v>
      </c>
    </row>
    <row r="120" spans="2:47" s="1" customFormat="1" ht="310.5">
      <c r="B120" s="41"/>
      <c r="D120" s="193" t="s">
        <v>170</v>
      </c>
      <c r="F120" s="194" t="s">
        <v>1765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170</v>
      </c>
      <c r="AU120" s="25" t="s">
        <v>79</v>
      </c>
    </row>
    <row r="121" spans="2:47" s="1" customFormat="1" ht="27">
      <c r="B121" s="41"/>
      <c r="D121" s="193" t="s">
        <v>172</v>
      </c>
      <c r="F121" s="197" t="s">
        <v>1733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172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1766</v>
      </c>
      <c r="F122" s="169" t="s">
        <v>1767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168</v>
      </c>
      <c r="AT122" s="176" t="s">
        <v>69</v>
      </c>
      <c r="AU122" s="176" t="s">
        <v>70</v>
      </c>
      <c r="AY122" s="168" t="s">
        <v>161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1768</v>
      </c>
      <c r="F123" s="178" t="s">
        <v>1767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168</v>
      </c>
      <c r="AT123" s="176" t="s">
        <v>69</v>
      </c>
      <c r="AU123" s="176" t="s">
        <v>77</v>
      </c>
      <c r="AY123" s="168" t="s">
        <v>161</v>
      </c>
      <c r="BK123" s="177">
        <f>SUM(BK124:BK125)</f>
        <v>0</v>
      </c>
    </row>
    <row r="124" spans="2:65" s="1" customFormat="1" ht="16.5" customHeight="1">
      <c r="B124" s="180"/>
      <c r="C124" s="181" t="s">
        <v>234</v>
      </c>
      <c r="D124" s="181" t="s">
        <v>163</v>
      </c>
      <c r="E124" s="182" t="s">
        <v>1769</v>
      </c>
      <c r="F124" s="183" t="s">
        <v>1770</v>
      </c>
      <c r="G124" s="184" t="s">
        <v>1771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1772</v>
      </c>
      <c r="AT124" s="25" t="s">
        <v>163</v>
      </c>
      <c r="AU124" s="25" t="s">
        <v>79</v>
      </c>
      <c r="AY124" s="25" t="s">
        <v>161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1772</v>
      </c>
      <c r="BM124" s="25" t="s">
        <v>1773</v>
      </c>
    </row>
    <row r="125" spans="2:47" s="1" customFormat="1" ht="13.5">
      <c r="B125" s="41"/>
      <c r="D125" s="193" t="s">
        <v>170</v>
      </c>
      <c r="F125" s="194" t="s">
        <v>1774</v>
      </c>
      <c r="I125" s="195"/>
      <c r="L125" s="41"/>
      <c r="M125" s="239"/>
      <c r="N125" s="240"/>
      <c r="O125" s="240"/>
      <c r="P125" s="240"/>
      <c r="Q125" s="240"/>
      <c r="R125" s="240"/>
      <c r="S125" s="240"/>
      <c r="T125" s="241"/>
      <c r="AT125" s="25" t="s">
        <v>170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78:H78"/>
    <mergeCell ref="E82:H82"/>
    <mergeCell ref="E80:H80"/>
    <mergeCell ref="E84:H84"/>
    <mergeCell ref="J59:J60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SheetLayoutView="100" workbookViewId="0" topLeftCell="A1">
      <selection activeCell="C32" sqref="C32"/>
    </sheetView>
  </sheetViews>
  <sheetFormatPr defaultColWidth="9.33203125" defaultRowHeight="13.5"/>
  <cols>
    <col min="1" max="1" width="45.83203125" style="337" bestFit="1" customWidth="1"/>
    <col min="2" max="3" width="19.16015625" style="338" customWidth="1"/>
    <col min="4" max="5" width="9.33203125" style="324" customWidth="1"/>
    <col min="6" max="6" width="9.33203125" style="339" hidden="1" customWidth="1"/>
    <col min="7" max="256" width="9.33203125" style="324" customWidth="1"/>
    <col min="257" max="257" width="45.83203125" style="324" bestFit="1" customWidth="1"/>
    <col min="258" max="259" width="16.66015625" style="324" customWidth="1"/>
    <col min="260" max="261" width="9.33203125" style="324" customWidth="1"/>
    <col min="262" max="262" width="9.33203125" style="324" hidden="1" customWidth="1"/>
    <col min="263" max="512" width="9.33203125" style="324" customWidth="1"/>
    <col min="513" max="513" width="45.83203125" style="324" bestFit="1" customWidth="1"/>
    <col min="514" max="515" width="16.66015625" style="324" customWidth="1"/>
    <col min="516" max="517" width="9.33203125" style="324" customWidth="1"/>
    <col min="518" max="518" width="9.33203125" style="324" hidden="1" customWidth="1"/>
    <col min="519" max="768" width="9.33203125" style="324" customWidth="1"/>
    <col min="769" max="769" width="45.83203125" style="324" bestFit="1" customWidth="1"/>
    <col min="770" max="771" width="16.66015625" style="324" customWidth="1"/>
    <col min="772" max="773" width="9.33203125" style="324" customWidth="1"/>
    <col min="774" max="774" width="9.33203125" style="324" hidden="1" customWidth="1"/>
    <col min="775" max="1024" width="9.33203125" style="324" customWidth="1"/>
    <col min="1025" max="1025" width="45.83203125" style="324" bestFit="1" customWidth="1"/>
    <col min="1026" max="1027" width="16.66015625" style="324" customWidth="1"/>
    <col min="1028" max="1029" width="9.33203125" style="324" customWidth="1"/>
    <col min="1030" max="1030" width="9.33203125" style="324" hidden="1" customWidth="1"/>
    <col min="1031" max="1280" width="9.33203125" style="324" customWidth="1"/>
    <col min="1281" max="1281" width="45.83203125" style="324" bestFit="1" customWidth="1"/>
    <col min="1282" max="1283" width="16.66015625" style="324" customWidth="1"/>
    <col min="1284" max="1285" width="9.33203125" style="324" customWidth="1"/>
    <col min="1286" max="1286" width="9.33203125" style="324" hidden="1" customWidth="1"/>
    <col min="1287" max="1536" width="9.33203125" style="324" customWidth="1"/>
    <col min="1537" max="1537" width="45.83203125" style="324" bestFit="1" customWidth="1"/>
    <col min="1538" max="1539" width="16.66015625" style="324" customWidth="1"/>
    <col min="1540" max="1541" width="9.33203125" style="324" customWidth="1"/>
    <col min="1542" max="1542" width="9.33203125" style="324" hidden="1" customWidth="1"/>
    <col min="1543" max="1792" width="9.33203125" style="324" customWidth="1"/>
    <col min="1793" max="1793" width="45.83203125" style="324" bestFit="1" customWidth="1"/>
    <col min="1794" max="1795" width="16.66015625" style="324" customWidth="1"/>
    <col min="1796" max="1797" width="9.33203125" style="324" customWidth="1"/>
    <col min="1798" max="1798" width="9.33203125" style="324" hidden="1" customWidth="1"/>
    <col min="1799" max="2048" width="9.33203125" style="324" customWidth="1"/>
    <col min="2049" max="2049" width="45.83203125" style="324" bestFit="1" customWidth="1"/>
    <col min="2050" max="2051" width="16.66015625" style="324" customWidth="1"/>
    <col min="2052" max="2053" width="9.33203125" style="324" customWidth="1"/>
    <col min="2054" max="2054" width="9.33203125" style="324" hidden="1" customWidth="1"/>
    <col min="2055" max="2304" width="9.33203125" style="324" customWidth="1"/>
    <col min="2305" max="2305" width="45.83203125" style="324" bestFit="1" customWidth="1"/>
    <col min="2306" max="2307" width="16.66015625" style="324" customWidth="1"/>
    <col min="2308" max="2309" width="9.33203125" style="324" customWidth="1"/>
    <col min="2310" max="2310" width="9.33203125" style="324" hidden="1" customWidth="1"/>
    <col min="2311" max="2560" width="9.33203125" style="324" customWidth="1"/>
    <col min="2561" max="2561" width="45.83203125" style="324" bestFit="1" customWidth="1"/>
    <col min="2562" max="2563" width="16.66015625" style="324" customWidth="1"/>
    <col min="2564" max="2565" width="9.33203125" style="324" customWidth="1"/>
    <col min="2566" max="2566" width="9.33203125" style="324" hidden="1" customWidth="1"/>
    <col min="2567" max="2816" width="9.33203125" style="324" customWidth="1"/>
    <col min="2817" max="2817" width="45.83203125" style="324" bestFit="1" customWidth="1"/>
    <col min="2818" max="2819" width="16.66015625" style="324" customWidth="1"/>
    <col min="2820" max="2821" width="9.33203125" style="324" customWidth="1"/>
    <col min="2822" max="2822" width="9.33203125" style="324" hidden="1" customWidth="1"/>
    <col min="2823" max="3072" width="9.33203125" style="324" customWidth="1"/>
    <col min="3073" max="3073" width="45.83203125" style="324" bestFit="1" customWidth="1"/>
    <col min="3074" max="3075" width="16.66015625" style="324" customWidth="1"/>
    <col min="3076" max="3077" width="9.33203125" style="324" customWidth="1"/>
    <col min="3078" max="3078" width="9.33203125" style="324" hidden="1" customWidth="1"/>
    <col min="3079" max="3328" width="9.33203125" style="324" customWidth="1"/>
    <col min="3329" max="3329" width="45.83203125" style="324" bestFit="1" customWidth="1"/>
    <col min="3330" max="3331" width="16.66015625" style="324" customWidth="1"/>
    <col min="3332" max="3333" width="9.33203125" style="324" customWidth="1"/>
    <col min="3334" max="3334" width="9.33203125" style="324" hidden="1" customWidth="1"/>
    <col min="3335" max="3584" width="9.33203125" style="324" customWidth="1"/>
    <col min="3585" max="3585" width="45.83203125" style="324" bestFit="1" customWidth="1"/>
    <col min="3586" max="3587" width="16.66015625" style="324" customWidth="1"/>
    <col min="3588" max="3589" width="9.33203125" style="324" customWidth="1"/>
    <col min="3590" max="3590" width="9.33203125" style="324" hidden="1" customWidth="1"/>
    <col min="3591" max="3840" width="9.33203125" style="324" customWidth="1"/>
    <col min="3841" max="3841" width="45.83203125" style="324" bestFit="1" customWidth="1"/>
    <col min="3842" max="3843" width="16.66015625" style="324" customWidth="1"/>
    <col min="3844" max="3845" width="9.33203125" style="324" customWidth="1"/>
    <col min="3846" max="3846" width="9.33203125" style="324" hidden="1" customWidth="1"/>
    <col min="3847" max="4096" width="9.33203125" style="324" customWidth="1"/>
    <col min="4097" max="4097" width="45.83203125" style="324" bestFit="1" customWidth="1"/>
    <col min="4098" max="4099" width="16.66015625" style="324" customWidth="1"/>
    <col min="4100" max="4101" width="9.33203125" style="324" customWidth="1"/>
    <col min="4102" max="4102" width="9.33203125" style="324" hidden="1" customWidth="1"/>
    <col min="4103" max="4352" width="9.33203125" style="324" customWidth="1"/>
    <col min="4353" max="4353" width="45.83203125" style="324" bestFit="1" customWidth="1"/>
    <col min="4354" max="4355" width="16.66015625" style="324" customWidth="1"/>
    <col min="4356" max="4357" width="9.33203125" style="324" customWidth="1"/>
    <col min="4358" max="4358" width="9.33203125" style="324" hidden="1" customWidth="1"/>
    <col min="4359" max="4608" width="9.33203125" style="324" customWidth="1"/>
    <col min="4609" max="4609" width="45.83203125" style="324" bestFit="1" customWidth="1"/>
    <col min="4610" max="4611" width="16.66015625" style="324" customWidth="1"/>
    <col min="4612" max="4613" width="9.33203125" style="324" customWidth="1"/>
    <col min="4614" max="4614" width="9.33203125" style="324" hidden="1" customWidth="1"/>
    <col min="4615" max="4864" width="9.33203125" style="324" customWidth="1"/>
    <col min="4865" max="4865" width="45.83203125" style="324" bestFit="1" customWidth="1"/>
    <col min="4866" max="4867" width="16.66015625" style="324" customWidth="1"/>
    <col min="4868" max="4869" width="9.33203125" style="324" customWidth="1"/>
    <col min="4870" max="4870" width="9.33203125" style="324" hidden="1" customWidth="1"/>
    <col min="4871" max="5120" width="9.33203125" style="324" customWidth="1"/>
    <col min="5121" max="5121" width="45.83203125" style="324" bestFit="1" customWidth="1"/>
    <col min="5122" max="5123" width="16.66015625" style="324" customWidth="1"/>
    <col min="5124" max="5125" width="9.33203125" style="324" customWidth="1"/>
    <col min="5126" max="5126" width="9.33203125" style="324" hidden="1" customWidth="1"/>
    <col min="5127" max="5376" width="9.33203125" style="324" customWidth="1"/>
    <col min="5377" max="5377" width="45.83203125" style="324" bestFit="1" customWidth="1"/>
    <col min="5378" max="5379" width="16.66015625" style="324" customWidth="1"/>
    <col min="5380" max="5381" width="9.33203125" style="324" customWidth="1"/>
    <col min="5382" max="5382" width="9.33203125" style="324" hidden="1" customWidth="1"/>
    <col min="5383" max="5632" width="9.33203125" style="324" customWidth="1"/>
    <col min="5633" max="5633" width="45.83203125" style="324" bestFit="1" customWidth="1"/>
    <col min="5634" max="5635" width="16.66015625" style="324" customWidth="1"/>
    <col min="5636" max="5637" width="9.33203125" style="324" customWidth="1"/>
    <col min="5638" max="5638" width="9.33203125" style="324" hidden="1" customWidth="1"/>
    <col min="5639" max="5888" width="9.33203125" style="324" customWidth="1"/>
    <col min="5889" max="5889" width="45.83203125" style="324" bestFit="1" customWidth="1"/>
    <col min="5890" max="5891" width="16.66015625" style="324" customWidth="1"/>
    <col min="5892" max="5893" width="9.33203125" style="324" customWidth="1"/>
    <col min="5894" max="5894" width="9.33203125" style="324" hidden="1" customWidth="1"/>
    <col min="5895" max="6144" width="9.33203125" style="324" customWidth="1"/>
    <col min="6145" max="6145" width="45.83203125" style="324" bestFit="1" customWidth="1"/>
    <col min="6146" max="6147" width="16.66015625" style="324" customWidth="1"/>
    <col min="6148" max="6149" width="9.33203125" style="324" customWidth="1"/>
    <col min="6150" max="6150" width="9.33203125" style="324" hidden="1" customWidth="1"/>
    <col min="6151" max="6400" width="9.33203125" style="324" customWidth="1"/>
    <col min="6401" max="6401" width="45.83203125" style="324" bestFit="1" customWidth="1"/>
    <col min="6402" max="6403" width="16.66015625" style="324" customWidth="1"/>
    <col min="6404" max="6405" width="9.33203125" style="324" customWidth="1"/>
    <col min="6406" max="6406" width="9.33203125" style="324" hidden="1" customWidth="1"/>
    <col min="6407" max="6656" width="9.33203125" style="324" customWidth="1"/>
    <col min="6657" max="6657" width="45.83203125" style="324" bestFit="1" customWidth="1"/>
    <col min="6658" max="6659" width="16.66015625" style="324" customWidth="1"/>
    <col min="6660" max="6661" width="9.33203125" style="324" customWidth="1"/>
    <col min="6662" max="6662" width="9.33203125" style="324" hidden="1" customWidth="1"/>
    <col min="6663" max="6912" width="9.33203125" style="324" customWidth="1"/>
    <col min="6913" max="6913" width="45.83203125" style="324" bestFit="1" customWidth="1"/>
    <col min="6914" max="6915" width="16.66015625" style="324" customWidth="1"/>
    <col min="6916" max="6917" width="9.33203125" style="324" customWidth="1"/>
    <col min="6918" max="6918" width="9.33203125" style="324" hidden="1" customWidth="1"/>
    <col min="6919" max="7168" width="9.33203125" style="324" customWidth="1"/>
    <col min="7169" max="7169" width="45.83203125" style="324" bestFit="1" customWidth="1"/>
    <col min="7170" max="7171" width="16.66015625" style="324" customWidth="1"/>
    <col min="7172" max="7173" width="9.33203125" style="324" customWidth="1"/>
    <col min="7174" max="7174" width="9.33203125" style="324" hidden="1" customWidth="1"/>
    <col min="7175" max="7424" width="9.33203125" style="324" customWidth="1"/>
    <col min="7425" max="7425" width="45.83203125" style="324" bestFit="1" customWidth="1"/>
    <col min="7426" max="7427" width="16.66015625" style="324" customWidth="1"/>
    <col min="7428" max="7429" width="9.33203125" style="324" customWidth="1"/>
    <col min="7430" max="7430" width="9.33203125" style="324" hidden="1" customWidth="1"/>
    <col min="7431" max="7680" width="9.33203125" style="324" customWidth="1"/>
    <col min="7681" max="7681" width="45.83203125" style="324" bestFit="1" customWidth="1"/>
    <col min="7682" max="7683" width="16.66015625" style="324" customWidth="1"/>
    <col min="7684" max="7685" width="9.33203125" style="324" customWidth="1"/>
    <col min="7686" max="7686" width="9.33203125" style="324" hidden="1" customWidth="1"/>
    <col min="7687" max="7936" width="9.33203125" style="324" customWidth="1"/>
    <col min="7937" max="7937" width="45.83203125" style="324" bestFit="1" customWidth="1"/>
    <col min="7938" max="7939" width="16.66015625" style="324" customWidth="1"/>
    <col min="7940" max="7941" width="9.33203125" style="324" customWidth="1"/>
    <col min="7942" max="7942" width="9.33203125" style="324" hidden="1" customWidth="1"/>
    <col min="7943" max="8192" width="9.33203125" style="324" customWidth="1"/>
    <col min="8193" max="8193" width="45.83203125" style="324" bestFit="1" customWidth="1"/>
    <col min="8194" max="8195" width="16.66015625" style="324" customWidth="1"/>
    <col min="8196" max="8197" width="9.33203125" style="324" customWidth="1"/>
    <col min="8198" max="8198" width="9.33203125" style="324" hidden="1" customWidth="1"/>
    <col min="8199" max="8448" width="9.33203125" style="324" customWidth="1"/>
    <col min="8449" max="8449" width="45.83203125" style="324" bestFit="1" customWidth="1"/>
    <col min="8450" max="8451" width="16.66015625" style="324" customWidth="1"/>
    <col min="8452" max="8453" width="9.33203125" style="324" customWidth="1"/>
    <col min="8454" max="8454" width="9.33203125" style="324" hidden="1" customWidth="1"/>
    <col min="8455" max="8704" width="9.33203125" style="324" customWidth="1"/>
    <col min="8705" max="8705" width="45.83203125" style="324" bestFit="1" customWidth="1"/>
    <col min="8706" max="8707" width="16.66015625" style="324" customWidth="1"/>
    <col min="8708" max="8709" width="9.33203125" style="324" customWidth="1"/>
    <col min="8710" max="8710" width="9.33203125" style="324" hidden="1" customWidth="1"/>
    <col min="8711" max="8960" width="9.33203125" style="324" customWidth="1"/>
    <col min="8961" max="8961" width="45.83203125" style="324" bestFit="1" customWidth="1"/>
    <col min="8962" max="8963" width="16.66015625" style="324" customWidth="1"/>
    <col min="8964" max="8965" width="9.33203125" style="324" customWidth="1"/>
    <col min="8966" max="8966" width="9.33203125" style="324" hidden="1" customWidth="1"/>
    <col min="8967" max="9216" width="9.33203125" style="324" customWidth="1"/>
    <col min="9217" max="9217" width="45.83203125" style="324" bestFit="1" customWidth="1"/>
    <col min="9218" max="9219" width="16.66015625" style="324" customWidth="1"/>
    <col min="9220" max="9221" width="9.33203125" style="324" customWidth="1"/>
    <col min="9222" max="9222" width="9.33203125" style="324" hidden="1" customWidth="1"/>
    <col min="9223" max="9472" width="9.33203125" style="324" customWidth="1"/>
    <col min="9473" max="9473" width="45.83203125" style="324" bestFit="1" customWidth="1"/>
    <col min="9474" max="9475" width="16.66015625" style="324" customWidth="1"/>
    <col min="9476" max="9477" width="9.33203125" style="324" customWidth="1"/>
    <col min="9478" max="9478" width="9.33203125" style="324" hidden="1" customWidth="1"/>
    <col min="9479" max="9728" width="9.33203125" style="324" customWidth="1"/>
    <col min="9729" max="9729" width="45.83203125" style="324" bestFit="1" customWidth="1"/>
    <col min="9730" max="9731" width="16.66015625" style="324" customWidth="1"/>
    <col min="9732" max="9733" width="9.33203125" style="324" customWidth="1"/>
    <col min="9734" max="9734" width="9.33203125" style="324" hidden="1" customWidth="1"/>
    <col min="9735" max="9984" width="9.33203125" style="324" customWidth="1"/>
    <col min="9985" max="9985" width="45.83203125" style="324" bestFit="1" customWidth="1"/>
    <col min="9986" max="9987" width="16.66015625" style="324" customWidth="1"/>
    <col min="9988" max="9989" width="9.33203125" style="324" customWidth="1"/>
    <col min="9990" max="9990" width="9.33203125" style="324" hidden="1" customWidth="1"/>
    <col min="9991" max="10240" width="9.33203125" style="324" customWidth="1"/>
    <col min="10241" max="10241" width="45.83203125" style="324" bestFit="1" customWidth="1"/>
    <col min="10242" max="10243" width="16.66015625" style="324" customWidth="1"/>
    <col min="10244" max="10245" width="9.33203125" style="324" customWidth="1"/>
    <col min="10246" max="10246" width="9.33203125" style="324" hidden="1" customWidth="1"/>
    <col min="10247" max="10496" width="9.33203125" style="324" customWidth="1"/>
    <col min="10497" max="10497" width="45.83203125" style="324" bestFit="1" customWidth="1"/>
    <col min="10498" max="10499" width="16.66015625" style="324" customWidth="1"/>
    <col min="10500" max="10501" width="9.33203125" style="324" customWidth="1"/>
    <col min="10502" max="10502" width="9.33203125" style="324" hidden="1" customWidth="1"/>
    <col min="10503" max="10752" width="9.33203125" style="324" customWidth="1"/>
    <col min="10753" max="10753" width="45.83203125" style="324" bestFit="1" customWidth="1"/>
    <col min="10754" max="10755" width="16.66015625" style="324" customWidth="1"/>
    <col min="10756" max="10757" width="9.33203125" style="324" customWidth="1"/>
    <col min="10758" max="10758" width="9.33203125" style="324" hidden="1" customWidth="1"/>
    <col min="10759" max="11008" width="9.33203125" style="324" customWidth="1"/>
    <col min="11009" max="11009" width="45.83203125" style="324" bestFit="1" customWidth="1"/>
    <col min="11010" max="11011" width="16.66015625" style="324" customWidth="1"/>
    <col min="11012" max="11013" width="9.33203125" style="324" customWidth="1"/>
    <col min="11014" max="11014" width="9.33203125" style="324" hidden="1" customWidth="1"/>
    <col min="11015" max="11264" width="9.33203125" style="324" customWidth="1"/>
    <col min="11265" max="11265" width="45.83203125" style="324" bestFit="1" customWidth="1"/>
    <col min="11266" max="11267" width="16.66015625" style="324" customWidth="1"/>
    <col min="11268" max="11269" width="9.33203125" style="324" customWidth="1"/>
    <col min="11270" max="11270" width="9.33203125" style="324" hidden="1" customWidth="1"/>
    <col min="11271" max="11520" width="9.33203125" style="324" customWidth="1"/>
    <col min="11521" max="11521" width="45.83203125" style="324" bestFit="1" customWidth="1"/>
    <col min="11522" max="11523" width="16.66015625" style="324" customWidth="1"/>
    <col min="11524" max="11525" width="9.33203125" style="324" customWidth="1"/>
    <col min="11526" max="11526" width="9.33203125" style="324" hidden="1" customWidth="1"/>
    <col min="11527" max="11776" width="9.33203125" style="324" customWidth="1"/>
    <col min="11777" max="11777" width="45.83203125" style="324" bestFit="1" customWidth="1"/>
    <col min="11778" max="11779" width="16.66015625" style="324" customWidth="1"/>
    <col min="11780" max="11781" width="9.33203125" style="324" customWidth="1"/>
    <col min="11782" max="11782" width="9.33203125" style="324" hidden="1" customWidth="1"/>
    <col min="11783" max="12032" width="9.33203125" style="324" customWidth="1"/>
    <col min="12033" max="12033" width="45.83203125" style="324" bestFit="1" customWidth="1"/>
    <col min="12034" max="12035" width="16.66015625" style="324" customWidth="1"/>
    <col min="12036" max="12037" width="9.33203125" style="324" customWidth="1"/>
    <col min="12038" max="12038" width="9.33203125" style="324" hidden="1" customWidth="1"/>
    <col min="12039" max="12288" width="9.33203125" style="324" customWidth="1"/>
    <col min="12289" max="12289" width="45.83203125" style="324" bestFit="1" customWidth="1"/>
    <col min="12290" max="12291" width="16.66015625" style="324" customWidth="1"/>
    <col min="12292" max="12293" width="9.33203125" style="324" customWidth="1"/>
    <col min="12294" max="12294" width="9.33203125" style="324" hidden="1" customWidth="1"/>
    <col min="12295" max="12544" width="9.33203125" style="324" customWidth="1"/>
    <col min="12545" max="12545" width="45.83203125" style="324" bestFit="1" customWidth="1"/>
    <col min="12546" max="12547" width="16.66015625" style="324" customWidth="1"/>
    <col min="12548" max="12549" width="9.33203125" style="324" customWidth="1"/>
    <col min="12550" max="12550" width="9.33203125" style="324" hidden="1" customWidth="1"/>
    <col min="12551" max="12800" width="9.33203125" style="324" customWidth="1"/>
    <col min="12801" max="12801" width="45.83203125" style="324" bestFit="1" customWidth="1"/>
    <col min="12802" max="12803" width="16.66015625" style="324" customWidth="1"/>
    <col min="12804" max="12805" width="9.33203125" style="324" customWidth="1"/>
    <col min="12806" max="12806" width="9.33203125" style="324" hidden="1" customWidth="1"/>
    <col min="12807" max="13056" width="9.33203125" style="324" customWidth="1"/>
    <col min="13057" max="13057" width="45.83203125" style="324" bestFit="1" customWidth="1"/>
    <col min="13058" max="13059" width="16.66015625" style="324" customWidth="1"/>
    <col min="13060" max="13061" width="9.33203125" style="324" customWidth="1"/>
    <col min="13062" max="13062" width="9.33203125" style="324" hidden="1" customWidth="1"/>
    <col min="13063" max="13312" width="9.33203125" style="324" customWidth="1"/>
    <col min="13313" max="13313" width="45.83203125" style="324" bestFit="1" customWidth="1"/>
    <col min="13314" max="13315" width="16.66015625" style="324" customWidth="1"/>
    <col min="13316" max="13317" width="9.33203125" style="324" customWidth="1"/>
    <col min="13318" max="13318" width="9.33203125" style="324" hidden="1" customWidth="1"/>
    <col min="13319" max="13568" width="9.33203125" style="324" customWidth="1"/>
    <col min="13569" max="13569" width="45.83203125" style="324" bestFit="1" customWidth="1"/>
    <col min="13570" max="13571" width="16.66015625" style="324" customWidth="1"/>
    <col min="13572" max="13573" width="9.33203125" style="324" customWidth="1"/>
    <col min="13574" max="13574" width="9.33203125" style="324" hidden="1" customWidth="1"/>
    <col min="13575" max="13824" width="9.33203125" style="324" customWidth="1"/>
    <col min="13825" max="13825" width="45.83203125" style="324" bestFit="1" customWidth="1"/>
    <col min="13826" max="13827" width="16.66015625" style="324" customWidth="1"/>
    <col min="13828" max="13829" width="9.33203125" style="324" customWidth="1"/>
    <col min="13830" max="13830" width="9.33203125" style="324" hidden="1" customWidth="1"/>
    <col min="13831" max="14080" width="9.33203125" style="324" customWidth="1"/>
    <col min="14081" max="14081" width="45.83203125" style="324" bestFit="1" customWidth="1"/>
    <col min="14082" max="14083" width="16.66015625" style="324" customWidth="1"/>
    <col min="14084" max="14085" width="9.33203125" style="324" customWidth="1"/>
    <col min="14086" max="14086" width="9.33203125" style="324" hidden="1" customWidth="1"/>
    <col min="14087" max="14336" width="9.33203125" style="324" customWidth="1"/>
    <col min="14337" max="14337" width="45.83203125" style="324" bestFit="1" customWidth="1"/>
    <col min="14338" max="14339" width="16.66015625" style="324" customWidth="1"/>
    <col min="14340" max="14341" width="9.33203125" style="324" customWidth="1"/>
    <col min="14342" max="14342" width="9.33203125" style="324" hidden="1" customWidth="1"/>
    <col min="14343" max="14592" width="9.33203125" style="324" customWidth="1"/>
    <col min="14593" max="14593" width="45.83203125" style="324" bestFit="1" customWidth="1"/>
    <col min="14594" max="14595" width="16.66015625" style="324" customWidth="1"/>
    <col min="14596" max="14597" width="9.33203125" style="324" customWidth="1"/>
    <col min="14598" max="14598" width="9.33203125" style="324" hidden="1" customWidth="1"/>
    <col min="14599" max="14848" width="9.33203125" style="324" customWidth="1"/>
    <col min="14849" max="14849" width="45.83203125" style="324" bestFit="1" customWidth="1"/>
    <col min="14850" max="14851" width="16.66015625" style="324" customWidth="1"/>
    <col min="14852" max="14853" width="9.33203125" style="324" customWidth="1"/>
    <col min="14854" max="14854" width="9.33203125" style="324" hidden="1" customWidth="1"/>
    <col min="14855" max="15104" width="9.33203125" style="324" customWidth="1"/>
    <col min="15105" max="15105" width="45.83203125" style="324" bestFit="1" customWidth="1"/>
    <col min="15106" max="15107" width="16.66015625" style="324" customWidth="1"/>
    <col min="15108" max="15109" width="9.33203125" style="324" customWidth="1"/>
    <col min="15110" max="15110" width="9.33203125" style="324" hidden="1" customWidth="1"/>
    <col min="15111" max="15360" width="9.33203125" style="324" customWidth="1"/>
    <col min="15361" max="15361" width="45.83203125" style="324" bestFit="1" customWidth="1"/>
    <col min="15362" max="15363" width="16.66015625" style="324" customWidth="1"/>
    <col min="15364" max="15365" width="9.33203125" style="324" customWidth="1"/>
    <col min="15366" max="15366" width="9.33203125" style="324" hidden="1" customWidth="1"/>
    <col min="15367" max="15616" width="9.33203125" style="324" customWidth="1"/>
    <col min="15617" max="15617" width="45.83203125" style="324" bestFit="1" customWidth="1"/>
    <col min="15618" max="15619" width="16.66015625" style="324" customWidth="1"/>
    <col min="15620" max="15621" width="9.33203125" style="324" customWidth="1"/>
    <col min="15622" max="15622" width="9.33203125" style="324" hidden="1" customWidth="1"/>
    <col min="15623" max="15872" width="9.33203125" style="324" customWidth="1"/>
    <col min="15873" max="15873" width="45.83203125" style="324" bestFit="1" customWidth="1"/>
    <col min="15874" max="15875" width="16.66015625" style="324" customWidth="1"/>
    <col min="15876" max="15877" width="9.33203125" style="324" customWidth="1"/>
    <col min="15878" max="15878" width="9.33203125" style="324" hidden="1" customWidth="1"/>
    <col min="15879" max="16128" width="9.33203125" style="324" customWidth="1"/>
    <col min="16129" max="16129" width="45.83203125" style="324" bestFit="1" customWidth="1"/>
    <col min="16130" max="16131" width="16.66015625" style="324" customWidth="1"/>
    <col min="16132" max="16133" width="9.33203125" style="324" customWidth="1"/>
    <col min="16134" max="16134" width="9.33203125" style="324" hidden="1" customWidth="1"/>
    <col min="16135" max="16384" width="9.33203125" style="324" customWidth="1"/>
  </cols>
  <sheetData>
    <row r="1" spans="1:3" ht="13.5">
      <c r="A1" s="321" t="s">
        <v>2080</v>
      </c>
      <c r="B1" s="322"/>
      <c r="C1" s="323"/>
    </row>
    <row r="2" spans="1:4" ht="13.5">
      <c r="A2" s="325" t="s">
        <v>1876</v>
      </c>
      <c r="B2" s="326" t="s">
        <v>1996</v>
      </c>
      <c r="C2" s="326" t="s">
        <v>1997</v>
      </c>
      <c r="D2" s="327"/>
    </row>
    <row r="3" spans="1:4" ht="13.5">
      <c r="A3" s="328" t="s">
        <v>1998</v>
      </c>
      <c r="B3" s="329"/>
      <c r="C3" s="329"/>
      <c r="D3" s="327"/>
    </row>
    <row r="4" spans="1:4" ht="13.5">
      <c r="A4" s="330" t="s">
        <v>1999</v>
      </c>
      <c r="B4" s="331">
        <f>('DPS 01.2.1 Rzp'!E16)</f>
        <v>0</v>
      </c>
      <c r="C4" s="331"/>
      <c r="D4" s="327"/>
    </row>
    <row r="5" spans="1:4" ht="13.5">
      <c r="A5" s="330" t="s">
        <v>2000</v>
      </c>
      <c r="B5" s="331">
        <f>C6*'[3]Parametry'!B16/100</f>
        <v>0</v>
      </c>
      <c r="C5" s="331">
        <f>B4*'[3]Parametry'!B17/100</f>
        <v>0</v>
      </c>
      <c r="D5" s="327"/>
    </row>
    <row r="6" spans="1:4" ht="13.5">
      <c r="A6" s="330" t="s">
        <v>2001</v>
      </c>
      <c r="B6" s="331"/>
      <c r="C6" s="331">
        <f>('DPS 01.2.1 Rzp'!E57)+0</f>
        <v>0</v>
      </c>
      <c r="D6" s="327"/>
    </row>
    <row r="7" spans="1:4" ht="13.5">
      <c r="A7" s="330" t="s">
        <v>2002</v>
      </c>
      <c r="B7" s="331"/>
      <c r="C7" s="331">
        <f>('DPS 01.2.1 Rzp'!G16)+('DPS 01.2.1 Rzp'!G57)+0</f>
        <v>0</v>
      </c>
      <c r="D7" s="327"/>
    </row>
    <row r="8" spans="1:4" ht="13.5">
      <c r="A8" s="332" t="s">
        <v>2003</v>
      </c>
      <c r="B8" s="333">
        <f>B4+B5</f>
        <v>0</v>
      </c>
      <c r="C8" s="333">
        <f>C4+C5+C6+C7</f>
        <v>0</v>
      </c>
      <c r="D8" s="327"/>
    </row>
    <row r="9" spans="1:4" ht="13.5">
      <c r="A9" s="330" t="s">
        <v>2004</v>
      </c>
      <c r="B9" s="331"/>
      <c r="C9" s="331">
        <f>(C6+C7)*'[3]Parametry'!B18/100</f>
        <v>0</v>
      </c>
      <c r="D9" s="327"/>
    </row>
    <row r="10" spans="1:4" ht="13.5">
      <c r="A10" s="330" t="s">
        <v>2005</v>
      </c>
      <c r="B10" s="331"/>
      <c r="C10" s="331">
        <f>0+0</f>
        <v>0</v>
      </c>
      <c r="D10" s="327"/>
    </row>
    <row r="11" spans="1:4" ht="13.5">
      <c r="A11" s="330" t="s">
        <v>162</v>
      </c>
      <c r="B11" s="331"/>
      <c r="C11" s="331">
        <f>0+0</f>
        <v>0</v>
      </c>
      <c r="D11" s="327"/>
    </row>
    <row r="12" spans="1:4" ht="13.5">
      <c r="A12" s="330" t="s">
        <v>2006</v>
      </c>
      <c r="B12" s="331"/>
      <c r="C12" s="331">
        <f>(C10+C11)*'[3]Parametry'!B19/100</f>
        <v>0</v>
      </c>
      <c r="D12" s="327"/>
    </row>
    <row r="13" spans="1:4" ht="13.5">
      <c r="A13" s="332" t="s">
        <v>2007</v>
      </c>
      <c r="B13" s="333">
        <f>B8</f>
        <v>0</v>
      </c>
      <c r="C13" s="333">
        <f>C8+C9+C10+C11+C12</f>
        <v>0</v>
      </c>
      <c r="D13" s="327"/>
    </row>
    <row r="14" spans="1:4" ht="13.5">
      <c r="A14" s="330" t="s">
        <v>2008</v>
      </c>
      <c r="B14" s="331"/>
      <c r="C14" s="331">
        <f>(B13+C13)*'[3]Parametry'!B20/100</f>
        <v>0</v>
      </c>
      <c r="D14" s="327"/>
    </row>
    <row r="15" spans="1:4" ht="13.5">
      <c r="A15" s="330" t="s">
        <v>2009</v>
      </c>
      <c r="B15" s="331"/>
      <c r="C15" s="331">
        <f>(B13+C13)*'[3]Parametry'!B21/100</f>
        <v>0</v>
      </c>
      <c r="D15" s="327"/>
    </row>
    <row r="16" spans="1:4" ht="13.5">
      <c r="A16" s="330" t="s">
        <v>2010</v>
      </c>
      <c r="B16" s="331"/>
      <c r="C16" s="331">
        <f>(B8+C8)*'[3]Parametry'!B22/100</f>
        <v>0</v>
      </c>
      <c r="D16" s="327"/>
    </row>
    <row r="17" spans="1:4" ht="13.5">
      <c r="A17" s="328" t="s">
        <v>2011</v>
      </c>
      <c r="B17" s="329"/>
      <c r="C17" s="329">
        <f>B13+C13+C14+C15+C16</f>
        <v>0</v>
      </c>
      <c r="D17" s="327"/>
    </row>
    <row r="18" spans="1:4" ht="13.5">
      <c r="A18" s="330" t="s">
        <v>5</v>
      </c>
      <c r="B18" s="331"/>
      <c r="C18" s="331"/>
      <c r="D18" s="327"/>
    </row>
    <row r="19" spans="1:4" ht="13.5">
      <c r="A19" s="328" t="s">
        <v>2012</v>
      </c>
      <c r="B19" s="329"/>
      <c r="C19" s="329"/>
      <c r="D19" s="327"/>
    </row>
    <row r="20" spans="1:4" ht="13.5">
      <c r="A20" s="330" t="s">
        <v>2013</v>
      </c>
      <c r="B20" s="331"/>
      <c r="C20" s="331">
        <v>0</v>
      </c>
      <c r="D20" s="327"/>
    </row>
    <row r="21" spans="1:4" ht="13.5">
      <c r="A21" s="330" t="s">
        <v>2014</v>
      </c>
      <c r="B21" s="331"/>
      <c r="C21" s="331">
        <f>C13*'[3]Parametry'!B24/100</f>
        <v>0</v>
      </c>
      <c r="D21" s="327"/>
    </row>
    <row r="22" spans="1:4" ht="13.5">
      <c r="A22" s="328" t="s">
        <v>2015</v>
      </c>
      <c r="B22" s="329"/>
      <c r="C22" s="329">
        <f>C20+C21</f>
        <v>0</v>
      </c>
      <c r="D22" s="327"/>
    </row>
    <row r="23" spans="1:4" ht="13.5">
      <c r="A23" s="330" t="s">
        <v>2016</v>
      </c>
      <c r="B23" s="331"/>
      <c r="C23" s="331">
        <f>'[3]Parametry'!B25*'[3]Parametry'!B28*(C17*'[3]Parametry'!B27)^'[3]Parametry'!B26</f>
        <v>0</v>
      </c>
      <c r="D23" s="327"/>
    </row>
    <row r="24" spans="1:4" ht="13.5">
      <c r="A24" s="330" t="s">
        <v>5</v>
      </c>
      <c r="B24" s="331"/>
      <c r="C24" s="331"/>
      <c r="D24" s="327"/>
    </row>
    <row r="25" spans="1:4" ht="13.5">
      <c r="A25" s="334" t="s">
        <v>2017</v>
      </c>
      <c r="B25" s="335"/>
      <c r="C25" s="335">
        <f>C17+C22+C23</f>
        <v>0</v>
      </c>
      <c r="D25" s="327"/>
    </row>
    <row r="26" spans="1:4" ht="13.5">
      <c r="A26" s="330" t="s">
        <v>5</v>
      </c>
      <c r="B26" s="331"/>
      <c r="C26" s="331"/>
      <c r="D26" s="327"/>
    </row>
    <row r="27" spans="1:4" ht="13.5">
      <c r="A27" s="330" t="s">
        <v>2018</v>
      </c>
      <c r="B27" s="331"/>
      <c r="C27" s="331">
        <f>C25*'[3]Parametry'!B29/100</f>
        <v>0</v>
      </c>
      <c r="D27" s="327"/>
    </row>
    <row r="28" spans="1:4" ht="13.5">
      <c r="A28" s="330" t="s">
        <v>2018</v>
      </c>
      <c r="B28" s="331"/>
      <c r="C28" s="331">
        <f>C25*'[3]Parametry'!B30/100</f>
        <v>0</v>
      </c>
      <c r="D28" s="327"/>
    </row>
    <row r="29" spans="1:4" ht="13.5">
      <c r="A29" s="328" t="s">
        <v>2019</v>
      </c>
      <c r="B29" s="336" t="s">
        <v>2020</v>
      </c>
      <c r="C29" s="336" t="s">
        <v>2021</v>
      </c>
      <c r="D29" s="327"/>
    </row>
    <row r="30" spans="1:4" ht="13.5">
      <c r="A30" s="330" t="s">
        <v>2022</v>
      </c>
      <c r="B30" s="331">
        <f>('DPS 01.2.1 Rzp'!E11)</f>
        <v>0</v>
      </c>
      <c r="C30" s="331">
        <f>('DPS 01.2.1 Rzp'!G11)</f>
        <v>0</v>
      </c>
      <c r="D30" s="327"/>
    </row>
    <row r="31" spans="1:4" ht="13.5">
      <c r="A31" s="330" t="s">
        <v>2081</v>
      </c>
      <c r="B31" s="331">
        <f>('DPS 01.2.1 Rzp'!E6)</f>
        <v>0</v>
      </c>
      <c r="C31" s="331">
        <f>('DPS 01.2.1 Rzp'!G6)</f>
        <v>0</v>
      </c>
      <c r="D31" s="327"/>
    </row>
    <row r="32" spans="1:4" ht="13.5">
      <c r="A32" s="330" t="s">
        <v>2082</v>
      </c>
      <c r="B32" s="331">
        <f>('DPS 01.2.1 Rzp'!E10)</f>
        <v>0</v>
      </c>
      <c r="C32" s="331">
        <f>('DPS 01.2.1 Rzp'!G10)</f>
        <v>0</v>
      </c>
      <c r="D32" s="327"/>
    </row>
    <row r="33" spans="1:4" ht="13.5">
      <c r="A33" s="330" t="s">
        <v>2024</v>
      </c>
      <c r="B33" s="331">
        <f>('DPS 01.2.1 Rzp'!E16)</f>
        <v>0</v>
      </c>
      <c r="C33" s="331">
        <f>('DPS 01.2.1 Rzp'!G16)</f>
        <v>0</v>
      </c>
      <c r="D33" s="327"/>
    </row>
    <row r="34" spans="1:4" ht="13.5">
      <c r="A34" s="330" t="s">
        <v>2025</v>
      </c>
      <c r="B34" s="331">
        <f>('DPS 01.2.1 Rzp'!E57)</f>
        <v>0</v>
      </c>
      <c r="C34" s="331">
        <f>('DPS 01.2.1 Rzp'!G57)</f>
        <v>0</v>
      </c>
      <c r="D34" s="327"/>
    </row>
    <row r="35" spans="1:4" ht="13.5">
      <c r="A35" s="330" t="s">
        <v>2051</v>
      </c>
      <c r="B35" s="331">
        <f>('DPS 01.2.1 Rzp'!E34)</f>
        <v>0</v>
      </c>
      <c r="C35" s="331">
        <f>('DPS 01.2.1 Rzp'!G34)</f>
        <v>0</v>
      </c>
      <c r="D35" s="327"/>
    </row>
    <row r="36" spans="1:4" ht="13.5">
      <c r="A36" s="330" t="s">
        <v>2083</v>
      </c>
      <c r="B36" s="331">
        <f>('DPS 01.2.1 Rzp'!E44)</f>
        <v>0</v>
      </c>
      <c r="C36" s="331">
        <f>('DPS 01.2.1 Rzp'!G44)</f>
        <v>0</v>
      </c>
      <c r="D36" s="327"/>
    </row>
    <row r="37" spans="1:4" ht="13.5">
      <c r="A37" s="330" t="s">
        <v>2053</v>
      </c>
      <c r="B37" s="331">
        <f>('DPS 01.2.1 Rzp'!E55)</f>
        <v>0</v>
      </c>
      <c r="C37" s="331">
        <f>('DPS 01.2.1 Rzp'!G55)</f>
        <v>0</v>
      </c>
      <c r="D37" s="3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SheetLayoutView="100" workbookViewId="0" topLeftCell="A1">
      <selection activeCell="C32" sqref="C32"/>
    </sheetView>
  </sheetViews>
  <sheetFormatPr defaultColWidth="9.33203125" defaultRowHeight="13.5"/>
  <cols>
    <col min="1" max="1" width="64" style="337" customWidth="1"/>
    <col min="2" max="2" width="5.83203125" style="337" bestFit="1" customWidth="1"/>
    <col min="3" max="3" width="6.33203125" style="338" bestFit="1" customWidth="1"/>
    <col min="4" max="9" width="18.5" style="338" customWidth="1"/>
    <col min="10" max="10" width="11.66015625" style="324" hidden="1" customWidth="1"/>
    <col min="11" max="11" width="11.66015625" style="339" hidden="1" customWidth="1"/>
    <col min="12" max="256" width="9.33203125" style="324" customWidth="1"/>
    <col min="257" max="257" width="64" style="324" customWidth="1"/>
    <col min="258" max="258" width="5.83203125" style="324" bestFit="1" customWidth="1"/>
    <col min="259" max="259" width="6.33203125" style="324" bestFit="1" customWidth="1"/>
    <col min="260" max="265" width="16.66015625" style="324" customWidth="1"/>
    <col min="266" max="267" width="9.33203125" style="324" hidden="1" customWidth="1"/>
    <col min="268" max="512" width="9.33203125" style="324" customWidth="1"/>
    <col min="513" max="513" width="64" style="324" customWidth="1"/>
    <col min="514" max="514" width="5.83203125" style="324" bestFit="1" customWidth="1"/>
    <col min="515" max="515" width="6.33203125" style="324" bestFit="1" customWidth="1"/>
    <col min="516" max="521" width="16.66015625" style="324" customWidth="1"/>
    <col min="522" max="523" width="9.33203125" style="324" hidden="1" customWidth="1"/>
    <col min="524" max="768" width="9.33203125" style="324" customWidth="1"/>
    <col min="769" max="769" width="64" style="324" customWidth="1"/>
    <col min="770" max="770" width="5.83203125" style="324" bestFit="1" customWidth="1"/>
    <col min="771" max="771" width="6.33203125" style="324" bestFit="1" customWidth="1"/>
    <col min="772" max="777" width="16.66015625" style="324" customWidth="1"/>
    <col min="778" max="779" width="9.33203125" style="324" hidden="1" customWidth="1"/>
    <col min="780" max="1024" width="9.33203125" style="324" customWidth="1"/>
    <col min="1025" max="1025" width="64" style="324" customWidth="1"/>
    <col min="1026" max="1026" width="5.83203125" style="324" bestFit="1" customWidth="1"/>
    <col min="1027" max="1027" width="6.33203125" style="324" bestFit="1" customWidth="1"/>
    <col min="1028" max="1033" width="16.66015625" style="324" customWidth="1"/>
    <col min="1034" max="1035" width="9.33203125" style="324" hidden="1" customWidth="1"/>
    <col min="1036" max="1280" width="9.33203125" style="324" customWidth="1"/>
    <col min="1281" max="1281" width="64" style="324" customWidth="1"/>
    <col min="1282" max="1282" width="5.83203125" style="324" bestFit="1" customWidth="1"/>
    <col min="1283" max="1283" width="6.33203125" style="324" bestFit="1" customWidth="1"/>
    <col min="1284" max="1289" width="16.66015625" style="324" customWidth="1"/>
    <col min="1290" max="1291" width="9.33203125" style="324" hidden="1" customWidth="1"/>
    <col min="1292" max="1536" width="9.33203125" style="324" customWidth="1"/>
    <col min="1537" max="1537" width="64" style="324" customWidth="1"/>
    <col min="1538" max="1538" width="5.83203125" style="324" bestFit="1" customWidth="1"/>
    <col min="1539" max="1539" width="6.33203125" style="324" bestFit="1" customWidth="1"/>
    <col min="1540" max="1545" width="16.66015625" style="324" customWidth="1"/>
    <col min="1546" max="1547" width="9.33203125" style="324" hidden="1" customWidth="1"/>
    <col min="1548" max="1792" width="9.33203125" style="324" customWidth="1"/>
    <col min="1793" max="1793" width="64" style="324" customWidth="1"/>
    <col min="1794" max="1794" width="5.83203125" style="324" bestFit="1" customWidth="1"/>
    <col min="1795" max="1795" width="6.33203125" style="324" bestFit="1" customWidth="1"/>
    <col min="1796" max="1801" width="16.66015625" style="324" customWidth="1"/>
    <col min="1802" max="1803" width="9.33203125" style="324" hidden="1" customWidth="1"/>
    <col min="1804" max="2048" width="9.33203125" style="324" customWidth="1"/>
    <col min="2049" max="2049" width="64" style="324" customWidth="1"/>
    <col min="2050" max="2050" width="5.83203125" style="324" bestFit="1" customWidth="1"/>
    <col min="2051" max="2051" width="6.33203125" style="324" bestFit="1" customWidth="1"/>
    <col min="2052" max="2057" width="16.66015625" style="324" customWidth="1"/>
    <col min="2058" max="2059" width="9.33203125" style="324" hidden="1" customWidth="1"/>
    <col min="2060" max="2304" width="9.33203125" style="324" customWidth="1"/>
    <col min="2305" max="2305" width="64" style="324" customWidth="1"/>
    <col min="2306" max="2306" width="5.83203125" style="324" bestFit="1" customWidth="1"/>
    <col min="2307" max="2307" width="6.33203125" style="324" bestFit="1" customWidth="1"/>
    <col min="2308" max="2313" width="16.66015625" style="324" customWidth="1"/>
    <col min="2314" max="2315" width="9.33203125" style="324" hidden="1" customWidth="1"/>
    <col min="2316" max="2560" width="9.33203125" style="324" customWidth="1"/>
    <col min="2561" max="2561" width="64" style="324" customWidth="1"/>
    <col min="2562" max="2562" width="5.83203125" style="324" bestFit="1" customWidth="1"/>
    <col min="2563" max="2563" width="6.33203125" style="324" bestFit="1" customWidth="1"/>
    <col min="2564" max="2569" width="16.66015625" style="324" customWidth="1"/>
    <col min="2570" max="2571" width="9.33203125" style="324" hidden="1" customWidth="1"/>
    <col min="2572" max="2816" width="9.33203125" style="324" customWidth="1"/>
    <col min="2817" max="2817" width="64" style="324" customWidth="1"/>
    <col min="2818" max="2818" width="5.83203125" style="324" bestFit="1" customWidth="1"/>
    <col min="2819" max="2819" width="6.33203125" style="324" bestFit="1" customWidth="1"/>
    <col min="2820" max="2825" width="16.66015625" style="324" customWidth="1"/>
    <col min="2826" max="2827" width="9.33203125" style="324" hidden="1" customWidth="1"/>
    <col min="2828" max="3072" width="9.33203125" style="324" customWidth="1"/>
    <col min="3073" max="3073" width="64" style="324" customWidth="1"/>
    <col min="3074" max="3074" width="5.83203125" style="324" bestFit="1" customWidth="1"/>
    <col min="3075" max="3075" width="6.33203125" style="324" bestFit="1" customWidth="1"/>
    <col min="3076" max="3081" width="16.66015625" style="324" customWidth="1"/>
    <col min="3082" max="3083" width="9.33203125" style="324" hidden="1" customWidth="1"/>
    <col min="3084" max="3328" width="9.33203125" style="324" customWidth="1"/>
    <col min="3329" max="3329" width="64" style="324" customWidth="1"/>
    <col min="3330" max="3330" width="5.83203125" style="324" bestFit="1" customWidth="1"/>
    <col min="3331" max="3331" width="6.33203125" style="324" bestFit="1" customWidth="1"/>
    <col min="3332" max="3337" width="16.66015625" style="324" customWidth="1"/>
    <col min="3338" max="3339" width="9.33203125" style="324" hidden="1" customWidth="1"/>
    <col min="3340" max="3584" width="9.33203125" style="324" customWidth="1"/>
    <col min="3585" max="3585" width="64" style="324" customWidth="1"/>
    <col min="3586" max="3586" width="5.83203125" style="324" bestFit="1" customWidth="1"/>
    <col min="3587" max="3587" width="6.33203125" style="324" bestFit="1" customWidth="1"/>
    <col min="3588" max="3593" width="16.66015625" style="324" customWidth="1"/>
    <col min="3594" max="3595" width="9.33203125" style="324" hidden="1" customWidth="1"/>
    <col min="3596" max="3840" width="9.33203125" style="324" customWidth="1"/>
    <col min="3841" max="3841" width="64" style="324" customWidth="1"/>
    <col min="3842" max="3842" width="5.83203125" style="324" bestFit="1" customWidth="1"/>
    <col min="3843" max="3843" width="6.33203125" style="324" bestFit="1" customWidth="1"/>
    <col min="3844" max="3849" width="16.66015625" style="324" customWidth="1"/>
    <col min="3850" max="3851" width="9.33203125" style="324" hidden="1" customWidth="1"/>
    <col min="3852" max="4096" width="9.33203125" style="324" customWidth="1"/>
    <col min="4097" max="4097" width="64" style="324" customWidth="1"/>
    <col min="4098" max="4098" width="5.83203125" style="324" bestFit="1" customWidth="1"/>
    <col min="4099" max="4099" width="6.33203125" style="324" bestFit="1" customWidth="1"/>
    <col min="4100" max="4105" width="16.66015625" style="324" customWidth="1"/>
    <col min="4106" max="4107" width="9.33203125" style="324" hidden="1" customWidth="1"/>
    <col min="4108" max="4352" width="9.33203125" style="324" customWidth="1"/>
    <col min="4353" max="4353" width="64" style="324" customWidth="1"/>
    <col min="4354" max="4354" width="5.83203125" style="324" bestFit="1" customWidth="1"/>
    <col min="4355" max="4355" width="6.33203125" style="324" bestFit="1" customWidth="1"/>
    <col min="4356" max="4361" width="16.66015625" style="324" customWidth="1"/>
    <col min="4362" max="4363" width="9.33203125" style="324" hidden="1" customWidth="1"/>
    <col min="4364" max="4608" width="9.33203125" style="324" customWidth="1"/>
    <col min="4609" max="4609" width="64" style="324" customWidth="1"/>
    <col min="4610" max="4610" width="5.83203125" style="324" bestFit="1" customWidth="1"/>
    <col min="4611" max="4611" width="6.33203125" style="324" bestFit="1" customWidth="1"/>
    <col min="4612" max="4617" width="16.66015625" style="324" customWidth="1"/>
    <col min="4618" max="4619" width="9.33203125" style="324" hidden="1" customWidth="1"/>
    <col min="4620" max="4864" width="9.33203125" style="324" customWidth="1"/>
    <col min="4865" max="4865" width="64" style="324" customWidth="1"/>
    <col min="4866" max="4866" width="5.83203125" style="324" bestFit="1" customWidth="1"/>
    <col min="4867" max="4867" width="6.33203125" style="324" bestFit="1" customWidth="1"/>
    <col min="4868" max="4873" width="16.66015625" style="324" customWidth="1"/>
    <col min="4874" max="4875" width="9.33203125" style="324" hidden="1" customWidth="1"/>
    <col min="4876" max="5120" width="9.33203125" style="324" customWidth="1"/>
    <col min="5121" max="5121" width="64" style="324" customWidth="1"/>
    <col min="5122" max="5122" width="5.83203125" style="324" bestFit="1" customWidth="1"/>
    <col min="5123" max="5123" width="6.33203125" style="324" bestFit="1" customWidth="1"/>
    <col min="5124" max="5129" width="16.66015625" style="324" customWidth="1"/>
    <col min="5130" max="5131" width="9.33203125" style="324" hidden="1" customWidth="1"/>
    <col min="5132" max="5376" width="9.33203125" style="324" customWidth="1"/>
    <col min="5377" max="5377" width="64" style="324" customWidth="1"/>
    <col min="5378" max="5378" width="5.83203125" style="324" bestFit="1" customWidth="1"/>
    <col min="5379" max="5379" width="6.33203125" style="324" bestFit="1" customWidth="1"/>
    <col min="5380" max="5385" width="16.66015625" style="324" customWidth="1"/>
    <col min="5386" max="5387" width="9.33203125" style="324" hidden="1" customWidth="1"/>
    <col min="5388" max="5632" width="9.33203125" style="324" customWidth="1"/>
    <col min="5633" max="5633" width="64" style="324" customWidth="1"/>
    <col min="5634" max="5634" width="5.83203125" style="324" bestFit="1" customWidth="1"/>
    <col min="5635" max="5635" width="6.33203125" style="324" bestFit="1" customWidth="1"/>
    <col min="5636" max="5641" width="16.66015625" style="324" customWidth="1"/>
    <col min="5642" max="5643" width="9.33203125" style="324" hidden="1" customWidth="1"/>
    <col min="5644" max="5888" width="9.33203125" style="324" customWidth="1"/>
    <col min="5889" max="5889" width="64" style="324" customWidth="1"/>
    <col min="5890" max="5890" width="5.83203125" style="324" bestFit="1" customWidth="1"/>
    <col min="5891" max="5891" width="6.33203125" style="324" bestFit="1" customWidth="1"/>
    <col min="5892" max="5897" width="16.66015625" style="324" customWidth="1"/>
    <col min="5898" max="5899" width="9.33203125" style="324" hidden="1" customWidth="1"/>
    <col min="5900" max="6144" width="9.33203125" style="324" customWidth="1"/>
    <col min="6145" max="6145" width="64" style="324" customWidth="1"/>
    <col min="6146" max="6146" width="5.83203125" style="324" bestFit="1" customWidth="1"/>
    <col min="6147" max="6147" width="6.33203125" style="324" bestFit="1" customWidth="1"/>
    <col min="6148" max="6153" width="16.66015625" style="324" customWidth="1"/>
    <col min="6154" max="6155" width="9.33203125" style="324" hidden="1" customWidth="1"/>
    <col min="6156" max="6400" width="9.33203125" style="324" customWidth="1"/>
    <col min="6401" max="6401" width="64" style="324" customWidth="1"/>
    <col min="6402" max="6402" width="5.83203125" style="324" bestFit="1" customWidth="1"/>
    <col min="6403" max="6403" width="6.33203125" style="324" bestFit="1" customWidth="1"/>
    <col min="6404" max="6409" width="16.66015625" style="324" customWidth="1"/>
    <col min="6410" max="6411" width="9.33203125" style="324" hidden="1" customWidth="1"/>
    <col min="6412" max="6656" width="9.33203125" style="324" customWidth="1"/>
    <col min="6657" max="6657" width="64" style="324" customWidth="1"/>
    <col min="6658" max="6658" width="5.83203125" style="324" bestFit="1" customWidth="1"/>
    <col min="6659" max="6659" width="6.33203125" style="324" bestFit="1" customWidth="1"/>
    <col min="6660" max="6665" width="16.66015625" style="324" customWidth="1"/>
    <col min="6666" max="6667" width="9.33203125" style="324" hidden="1" customWidth="1"/>
    <col min="6668" max="6912" width="9.33203125" style="324" customWidth="1"/>
    <col min="6913" max="6913" width="64" style="324" customWidth="1"/>
    <col min="6914" max="6914" width="5.83203125" style="324" bestFit="1" customWidth="1"/>
    <col min="6915" max="6915" width="6.33203125" style="324" bestFit="1" customWidth="1"/>
    <col min="6916" max="6921" width="16.66015625" style="324" customWidth="1"/>
    <col min="6922" max="6923" width="9.33203125" style="324" hidden="1" customWidth="1"/>
    <col min="6924" max="7168" width="9.33203125" style="324" customWidth="1"/>
    <col min="7169" max="7169" width="64" style="324" customWidth="1"/>
    <col min="7170" max="7170" width="5.83203125" style="324" bestFit="1" customWidth="1"/>
    <col min="7171" max="7171" width="6.33203125" style="324" bestFit="1" customWidth="1"/>
    <col min="7172" max="7177" width="16.66015625" style="324" customWidth="1"/>
    <col min="7178" max="7179" width="9.33203125" style="324" hidden="1" customWidth="1"/>
    <col min="7180" max="7424" width="9.33203125" style="324" customWidth="1"/>
    <col min="7425" max="7425" width="64" style="324" customWidth="1"/>
    <col min="7426" max="7426" width="5.83203125" style="324" bestFit="1" customWidth="1"/>
    <col min="7427" max="7427" width="6.33203125" style="324" bestFit="1" customWidth="1"/>
    <col min="7428" max="7433" width="16.66015625" style="324" customWidth="1"/>
    <col min="7434" max="7435" width="9.33203125" style="324" hidden="1" customWidth="1"/>
    <col min="7436" max="7680" width="9.33203125" style="324" customWidth="1"/>
    <col min="7681" max="7681" width="64" style="324" customWidth="1"/>
    <col min="7682" max="7682" width="5.83203125" style="324" bestFit="1" customWidth="1"/>
    <col min="7683" max="7683" width="6.33203125" style="324" bestFit="1" customWidth="1"/>
    <col min="7684" max="7689" width="16.66015625" style="324" customWidth="1"/>
    <col min="7690" max="7691" width="9.33203125" style="324" hidden="1" customWidth="1"/>
    <col min="7692" max="7936" width="9.33203125" style="324" customWidth="1"/>
    <col min="7937" max="7937" width="64" style="324" customWidth="1"/>
    <col min="7938" max="7938" width="5.83203125" style="324" bestFit="1" customWidth="1"/>
    <col min="7939" max="7939" width="6.33203125" style="324" bestFit="1" customWidth="1"/>
    <col min="7940" max="7945" width="16.66015625" style="324" customWidth="1"/>
    <col min="7946" max="7947" width="9.33203125" style="324" hidden="1" customWidth="1"/>
    <col min="7948" max="8192" width="9.33203125" style="324" customWidth="1"/>
    <col min="8193" max="8193" width="64" style="324" customWidth="1"/>
    <col min="8194" max="8194" width="5.83203125" style="324" bestFit="1" customWidth="1"/>
    <col min="8195" max="8195" width="6.33203125" style="324" bestFit="1" customWidth="1"/>
    <col min="8196" max="8201" width="16.66015625" style="324" customWidth="1"/>
    <col min="8202" max="8203" width="9.33203125" style="324" hidden="1" customWidth="1"/>
    <col min="8204" max="8448" width="9.33203125" style="324" customWidth="1"/>
    <col min="8449" max="8449" width="64" style="324" customWidth="1"/>
    <col min="8450" max="8450" width="5.83203125" style="324" bestFit="1" customWidth="1"/>
    <col min="8451" max="8451" width="6.33203125" style="324" bestFit="1" customWidth="1"/>
    <col min="8452" max="8457" width="16.66015625" style="324" customWidth="1"/>
    <col min="8458" max="8459" width="9.33203125" style="324" hidden="1" customWidth="1"/>
    <col min="8460" max="8704" width="9.33203125" style="324" customWidth="1"/>
    <col min="8705" max="8705" width="64" style="324" customWidth="1"/>
    <col min="8706" max="8706" width="5.83203125" style="324" bestFit="1" customWidth="1"/>
    <col min="8707" max="8707" width="6.33203125" style="324" bestFit="1" customWidth="1"/>
    <col min="8708" max="8713" width="16.66015625" style="324" customWidth="1"/>
    <col min="8714" max="8715" width="9.33203125" style="324" hidden="1" customWidth="1"/>
    <col min="8716" max="8960" width="9.33203125" style="324" customWidth="1"/>
    <col min="8961" max="8961" width="64" style="324" customWidth="1"/>
    <col min="8962" max="8962" width="5.83203125" style="324" bestFit="1" customWidth="1"/>
    <col min="8963" max="8963" width="6.33203125" style="324" bestFit="1" customWidth="1"/>
    <col min="8964" max="8969" width="16.66015625" style="324" customWidth="1"/>
    <col min="8970" max="8971" width="9.33203125" style="324" hidden="1" customWidth="1"/>
    <col min="8972" max="9216" width="9.33203125" style="324" customWidth="1"/>
    <col min="9217" max="9217" width="64" style="324" customWidth="1"/>
    <col min="9218" max="9218" width="5.83203125" style="324" bestFit="1" customWidth="1"/>
    <col min="9219" max="9219" width="6.33203125" style="324" bestFit="1" customWidth="1"/>
    <col min="9220" max="9225" width="16.66015625" style="324" customWidth="1"/>
    <col min="9226" max="9227" width="9.33203125" style="324" hidden="1" customWidth="1"/>
    <col min="9228" max="9472" width="9.33203125" style="324" customWidth="1"/>
    <col min="9473" max="9473" width="64" style="324" customWidth="1"/>
    <col min="9474" max="9474" width="5.83203125" style="324" bestFit="1" customWidth="1"/>
    <col min="9475" max="9475" width="6.33203125" style="324" bestFit="1" customWidth="1"/>
    <col min="9476" max="9481" width="16.66015625" style="324" customWidth="1"/>
    <col min="9482" max="9483" width="9.33203125" style="324" hidden="1" customWidth="1"/>
    <col min="9484" max="9728" width="9.33203125" style="324" customWidth="1"/>
    <col min="9729" max="9729" width="64" style="324" customWidth="1"/>
    <col min="9730" max="9730" width="5.83203125" style="324" bestFit="1" customWidth="1"/>
    <col min="9731" max="9731" width="6.33203125" style="324" bestFit="1" customWidth="1"/>
    <col min="9732" max="9737" width="16.66015625" style="324" customWidth="1"/>
    <col min="9738" max="9739" width="9.33203125" style="324" hidden="1" customWidth="1"/>
    <col min="9740" max="9984" width="9.33203125" style="324" customWidth="1"/>
    <col min="9985" max="9985" width="64" style="324" customWidth="1"/>
    <col min="9986" max="9986" width="5.83203125" style="324" bestFit="1" customWidth="1"/>
    <col min="9987" max="9987" width="6.33203125" style="324" bestFit="1" customWidth="1"/>
    <col min="9988" max="9993" width="16.66015625" style="324" customWidth="1"/>
    <col min="9994" max="9995" width="9.33203125" style="324" hidden="1" customWidth="1"/>
    <col min="9996" max="10240" width="9.33203125" style="324" customWidth="1"/>
    <col min="10241" max="10241" width="64" style="324" customWidth="1"/>
    <col min="10242" max="10242" width="5.83203125" style="324" bestFit="1" customWidth="1"/>
    <col min="10243" max="10243" width="6.33203125" style="324" bestFit="1" customWidth="1"/>
    <col min="10244" max="10249" width="16.66015625" style="324" customWidth="1"/>
    <col min="10250" max="10251" width="9.33203125" style="324" hidden="1" customWidth="1"/>
    <col min="10252" max="10496" width="9.33203125" style="324" customWidth="1"/>
    <col min="10497" max="10497" width="64" style="324" customWidth="1"/>
    <col min="10498" max="10498" width="5.83203125" style="324" bestFit="1" customWidth="1"/>
    <col min="10499" max="10499" width="6.33203125" style="324" bestFit="1" customWidth="1"/>
    <col min="10500" max="10505" width="16.66015625" style="324" customWidth="1"/>
    <col min="10506" max="10507" width="9.33203125" style="324" hidden="1" customWidth="1"/>
    <col min="10508" max="10752" width="9.33203125" style="324" customWidth="1"/>
    <col min="10753" max="10753" width="64" style="324" customWidth="1"/>
    <col min="10754" max="10754" width="5.83203125" style="324" bestFit="1" customWidth="1"/>
    <col min="10755" max="10755" width="6.33203125" style="324" bestFit="1" customWidth="1"/>
    <col min="10756" max="10761" width="16.66015625" style="324" customWidth="1"/>
    <col min="10762" max="10763" width="9.33203125" style="324" hidden="1" customWidth="1"/>
    <col min="10764" max="11008" width="9.33203125" style="324" customWidth="1"/>
    <col min="11009" max="11009" width="64" style="324" customWidth="1"/>
    <col min="11010" max="11010" width="5.83203125" style="324" bestFit="1" customWidth="1"/>
    <col min="11011" max="11011" width="6.33203125" style="324" bestFit="1" customWidth="1"/>
    <col min="11012" max="11017" width="16.66015625" style="324" customWidth="1"/>
    <col min="11018" max="11019" width="9.33203125" style="324" hidden="1" customWidth="1"/>
    <col min="11020" max="11264" width="9.33203125" style="324" customWidth="1"/>
    <col min="11265" max="11265" width="64" style="324" customWidth="1"/>
    <col min="11266" max="11266" width="5.83203125" style="324" bestFit="1" customWidth="1"/>
    <col min="11267" max="11267" width="6.33203125" style="324" bestFit="1" customWidth="1"/>
    <col min="11268" max="11273" width="16.66015625" style="324" customWidth="1"/>
    <col min="11274" max="11275" width="9.33203125" style="324" hidden="1" customWidth="1"/>
    <col min="11276" max="11520" width="9.33203125" style="324" customWidth="1"/>
    <col min="11521" max="11521" width="64" style="324" customWidth="1"/>
    <col min="11522" max="11522" width="5.83203125" style="324" bestFit="1" customWidth="1"/>
    <col min="11523" max="11523" width="6.33203125" style="324" bestFit="1" customWidth="1"/>
    <col min="11524" max="11529" width="16.66015625" style="324" customWidth="1"/>
    <col min="11530" max="11531" width="9.33203125" style="324" hidden="1" customWidth="1"/>
    <col min="11532" max="11776" width="9.33203125" style="324" customWidth="1"/>
    <col min="11777" max="11777" width="64" style="324" customWidth="1"/>
    <col min="11778" max="11778" width="5.83203125" style="324" bestFit="1" customWidth="1"/>
    <col min="11779" max="11779" width="6.33203125" style="324" bestFit="1" customWidth="1"/>
    <col min="11780" max="11785" width="16.66015625" style="324" customWidth="1"/>
    <col min="11786" max="11787" width="9.33203125" style="324" hidden="1" customWidth="1"/>
    <col min="11788" max="12032" width="9.33203125" style="324" customWidth="1"/>
    <col min="12033" max="12033" width="64" style="324" customWidth="1"/>
    <col min="12034" max="12034" width="5.83203125" style="324" bestFit="1" customWidth="1"/>
    <col min="12035" max="12035" width="6.33203125" style="324" bestFit="1" customWidth="1"/>
    <col min="12036" max="12041" width="16.66015625" style="324" customWidth="1"/>
    <col min="12042" max="12043" width="9.33203125" style="324" hidden="1" customWidth="1"/>
    <col min="12044" max="12288" width="9.33203125" style="324" customWidth="1"/>
    <col min="12289" max="12289" width="64" style="324" customWidth="1"/>
    <col min="12290" max="12290" width="5.83203125" style="324" bestFit="1" customWidth="1"/>
    <col min="12291" max="12291" width="6.33203125" style="324" bestFit="1" customWidth="1"/>
    <col min="12292" max="12297" width="16.66015625" style="324" customWidth="1"/>
    <col min="12298" max="12299" width="9.33203125" style="324" hidden="1" customWidth="1"/>
    <col min="12300" max="12544" width="9.33203125" style="324" customWidth="1"/>
    <col min="12545" max="12545" width="64" style="324" customWidth="1"/>
    <col min="12546" max="12546" width="5.83203125" style="324" bestFit="1" customWidth="1"/>
    <col min="12547" max="12547" width="6.33203125" style="324" bestFit="1" customWidth="1"/>
    <col min="12548" max="12553" width="16.66015625" style="324" customWidth="1"/>
    <col min="12554" max="12555" width="9.33203125" style="324" hidden="1" customWidth="1"/>
    <col min="12556" max="12800" width="9.33203125" style="324" customWidth="1"/>
    <col min="12801" max="12801" width="64" style="324" customWidth="1"/>
    <col min="12802" max="12802" width="5.83203125" style="324" bestFit="1" customWidth="1"/>
    <col min="12803" max="12803" width="6.33203125" style="324" bestFit="1" customWidth="1"/>
    <col min="12804" max="12809" width="16.66015625" style="324" customWidth="1"/>
    <col min="12810" max="12811" width="9.33203125" style="324" hidden="1" customWidth="1"/>
    <col min="12812" max="13056" width="9.33203125" style="324" customWidth="1"/>
    <col min="13057" max="13057" width="64" style="324" customWidth="1"/>
    <col min="13058" max="13058" width="5.83203125" style="324" bestFit="1" customWidth="1"/>
    <col min="13059" max="13059" width="6.33203125" style="324" bestFit="1" customWidth="1"/>
    <col min="13060" max="13065" width="16.66015625" style="324" customWidth="1"/>
    <col min="13066" max="13067" width="9.33203125" style="324" hidden="1" customWidth="1"/>
    <col min="13068" max="13312" width="9.33203125" style="324" customWidth="1"/>
    <col min="13313" max="13313" width="64" style="324" customWidth="1"/>
    <col min="13314" max="13314" width="5.83203125" style="324" bestFit="1" customWidth="1"/>
    <col min="13315" max="13315" width="6.33203125" style="324" bestFit="1" customWidth="1"/>
    <col min="13316" max="13321" width="16.66015625" style="324" customWidth="1"/>
    <col min="13322" max="13323" width="9.33203125" style="324" hidden="1" customWidth="1"/>
    <col min="13324" max="13568" width="9.33203125" style="324" customWidth="1"/>
    <col min="13569" max="13569" width="64" style="324" customWidth="1"/>
    <col min="13570" max="13570" width="5.83203125" style="324" bestFit="1" customWidth="1"/>
    <col min="13571" max="13571" width="6.33203125" style="324" bestFit="1" customWidth="1"/>
    <col min="13572" max="13577" width="16.66015625" style="324" customWidth="1"/>
    <col min="13578" max="13579" width="9.33203125" style="324" hidden="1" customWidth="1"/>
    <col min="13580" max="13824" width="9.33203125" style="324" customWidth="1"/>
    <col min="13825" max="13825" width="64" style="324" customWidth="1"/>
    <col min="13826" max="13826" width="5.83203125" style="324" bestFit="1" customWidth="1"/>
    <col min="13827" max="13827" width="6.33203125" style="324" bestFit="1" customWidth="1"/>
    <col min="13828" max="13833" width="16.66015625" style="324" customWidth="1"/>
    <col min="13834" max="13835" width="9.33203125" style="324" hidden="1" customWidth="1"/>
    <col min="13836" max="14080" width="9.33203125" style="324" customWidth="1"/>
    <col min="14081" max="14081" width="64" style="324" customWidth="1"/>
    <col min="14082" max="14082" width="5.83203125" style="324" bestFit="1" customWidth="1"/>
    <col min="14083" max="14083" width="6.33203125" style="324" bestFit="1" customWidth="1"/>
    <col min="14084" max="14089" width="16.66015625" style="324" customWidth="1"/>
    <col min="14090" max="14091" width="9.33203125" style="324" hidden="1" customWidth="1"/>
    <col min="14092" max="14336" width="9.33203125" style="324" customWidth="1"/>
    <col min="14337" max="14337" width="64" style="324" customWidth="1"/>
    <col min="14338" max="14338" width="5.83203125" style="324" bestFit="1" customWidth="1"/>
    <col min="14339" max="14339" width="6.33203125" style="324" bestFit="1" customWidth="1"/>
    <col min="14340" max="14345" width="16.66015625" style="324" customWidth="1"/>
    <col min="14346" max="14347" width="9.33203125" style="324" hidden="1" customWidth="1"/>
    <col min="14348" max="14592" width="9.33203125" style="324" customWidth="1"/>
    <col min="14593" max="14593" width="64" style="324" customWidth="1"/>
    <col min="14594" max="14594" width="5.83203125" style="324" bestFit="1" customWidth="1"/>
    <col min="14595" max="14595" width="6.33203125" style="324" bestFit="1" customWidth="1"/>
    <col min="14596" max="14601" width="16.66015625" style="324" customWidth="1"/>
    <col min="14602" max="14603" width="9.33203125" style="324" hidden="1" customWidth="1"/>
    <col min="14604" max="14848" width="9.33203125" style="324" customWidth="1"/>
    <col min="14849" max="14849" width="64" style="324" customWidth="1"/>
    <col min="14850" max="14850" width="5.83203125" style="324" bestFit="1" customWidth="1"/>
    <col min="14851" max="14851" width="6.33203125" style="324" bestFit="1" customWidth="1"/>
    <col min="14852" max="14857" width="16.66015625" style="324" customWidth="1"/>
    <col min="14858" max="14859" width="9.33203125" style="324" hidden="1" customWidth="1"/>
    <col min="14860" max="15104" width="9.33203125" style="324" customWidth="1"/>
    <col min="15105" max="15105" width="64" style="324" customWidth="1"/>
    <col min="15106" max="15106" width="5.83203125" style="324" bestFit="1" customWidth="1"/>
    <col min="15107" max="15107" width="6.33203125" style="324" bestFit="1" customWidth="1"/>
    <col min="15108" max="15113" width="16.66015625" style="324" customWidth="1"/>
    <col min="15114" max="15115" width="9.33203125" style="324" hidden="1" customWidth="1"/>
    <col min="15116" max="15360" width="9.33203125" style="324" customWidth="1"/>
    <col min="15361" max="15361" width="64" style="324" customWidth="1"/>
    <col min="15362" max="15362" width="5.83203125" style="324" bestFit="1" customWidth="1"/>
    <col min="15363" max="15363" width="6.33203125" style="324" bestFit="1" customWidth="1"/>
    <col min="15364" max="15369" width="16.66015625" style="324" customWidth="1"/>
    <col min="15370" max="15371" width="9.33203125" style="324" hidden="1" customWidth="1"/>
    <col min="15372" max="15616" width="9.33203125" style="324" customWidth="1"/>
    <col min="15617" max="15617" width="64" style="324" customWidth="1"/>
    <col min="15618" max="15618" width="5.83203125" style="324" bestFit="1" customWidth="1"/>
    <col min="15619" max="15619" width="6.33203125" style="324" bestFit="1" customWidth="1"/>
    <col min="15620" max="15625" width="16.66015625" style="324" customWidth="1"/>
    <col min="15626" max="15627" width="9.33203125" style="324" hidden="1" customWidth="1"/>
    <col min="15628" max="15872" width="9.33203125" style="324" customWidth="1"/>
    <col min="15873" max="15873" width="64" style="324" customWidth="1"/>
    <col min="15874" max="15874" width="5.83203125" style="324" bestFit="1" customWidth="1"/>
    <col min="15875" max="15875" width="6.33203125" style="324" bestFit="1" customWidth="1"/>
    <col min="15876" max="15881" width="16.66015625" style="324" customWidth="1"/>
    <col min="15882" max="15883" width="9.33203125" style="324" hidden="1" customWidth="1"/>
    <col min="15884" max="16128" width="9.33203125" style="324" customWidth="1"/>
    <col min="16129" max="16129" width="64" style="324" customWidth="1"/>
    <col min="16130" max="16130" width="5.83203125" style="324" bestFit="1" customWidth="1"/>
    <col min="16131" max="16131" width="6.33203125" style="324" bestFit="1" customWidth="1"/>
    <col min="16132" max="16137" width="16.66015625" style="324" customWidth="1"/>
    <col min="16138" max="16139" width="9.33203125" style="324" hidden="1" customWidth="1"/>
    <col min="16140" max="16384" width="9.33203125" style="324" customWidth="1"/>
  </cols>
  <sheetData>
    <row r="1" spans="1:9" ht="13.5">
      <c r="A1" s="321" t="s">
        <v>2080</v>
      </c>
      <c r="B1" s="322"/>
      <c r="C1" s="323"/>
      <c r="D1" s="323"/>
      <c r="E1" s="323"/>
      <c r="F1" s="323"/>
      <c r="G1" s="323"/>
      <c r="H1" s="323"/>
      <c r="I1" s="323"/>
    </row>
    <row r="2" spans="1:11" ht="13.5">
      <c r="A2" s="325" t="s">
        <v>1876</v>
      </c>
      <c r="B2" s="325" t="s">
        <v>2027</v>
      </c>
      <c r="C2" s="326" t="s">
        <v>2028</v>
      </c>
      <c r="D2" s="326" t="s">
        <v>2020</v>
      </c>
      <c r="E2" s="326" t="s">
        <v>2029</v>
      </c>
      <c r="F2" s="326" t="s">
        <v>2021</v>
      </c>
      <c r="G2" s="326" t="s">
        <v>2030</v>
      </c>
      <c r="H2" s="326" t="s">
        <v>2031</v>
      </c>
      <c r="I2" s="326" t="s">
        <v>1945</v>
      </c>
      <c r="J2" s="327"/>
      <c r="K2" s="339">
        <f>'[3]Parametry'!B31/100*E21+'[3]Parametry'!B31/100*E22+'[3]Parametry'!B31/100*E23+'[3]Parametry'!B31/100*E24+'[3]Parametry'!B31/100*E25+'[3]Parametry'!B31/100*E26+'[3]Parametry'!B31/100*E28+'[3]Parametry'!B31/100*E29+'[3]Parametry'!B31/100*E30+'[3]Parametry'!B31/100*E31+'[3]Parametry'!B31/100*E32+'[3]Parametry'!B31/100*E33+'[3]Parametry'!B31/100*E37+'[3]Parametry'!B31/100*E38+'[3]Parametry'!B31/100*E39+'[3]Parametry'!B31/100*E40+'[3]Parametry'!B31/100*E41+'[3]Parametry'!B31/100*E42+'[3]Parametry'!B31/100*E43+'[3]Parametry'!B31/100*E47+'[3]Parametry'!B31/100*E48+'[3]Parametry'!B31/100*E49+'[3]Parametry'!B31/100*E50</f>
        <v>0</v>
      </c>
    </row>
    <row r="3" spans="1:10" ht="13.5">
      <c r="A3" s="334" t="s">
        <v>2022</v>
      </c>
      <c r="B3" s="334" t="s">
        <v>5</v>
      </c>
      <c r="C3" s="335"/>
      <c r="D3" s="335"/>
      <c r="E3" s="335"/>
      <c r="F3" s="335"/>
      <c r="G3" s="335"/>
      <c r="H3" s="335"/>
      <c r="I3" s="335"/>
      <c r="J3" s="327"/>
    </row>
    <row r="4" spans="1:10" ht="13.5">
      <c r="A4" s="328" t="s">
        <v>2084</v>
      </c>
      <c r="B4" s="328" t="s">
        <v>5</v>
      </c>
      <c r="C4" s="329"/>
      <c r="D4" s="329"/>
      <c r="E4" s="329"/>
      <c r="F4" s="329"/>
      <c r="G4" s="329"/>
      <c r="H4" s="329"/>
      <c r="I4" s="329"/>
      <c r="J4" s="327"/>
    </row>
    <row r="5" spans="1:11" s="343" customFormat="1" ht="36">
      <c r="A5" s="340" t="s">
        <v>2085</v>
      </c>
      <c r="B5" s="340" t="s">
        <v>1771</v>
      </c>
      <c r="C5" s="341">
        <v>1</v>
      </c>
      <c r="D5" s="341"/>
      <c r="E5" s="341">
        <f>C5*D5</f>
        <v>0</v>
      </c>
      <c r="F5" s="341"/>
      <c r="G5" s="341">
        <f>C5*F5</f>
        <v>0</v>
      </c>
      <c r="H5" s="341">
        <f>D5+F5</f>
        <v>0</v>
      </c>
      <c r="I5" s="341">
        <f>E5+G5</f>
        <v>0</v>
      </c>
      <c r="J5" s="346"/>
      <c r="K5" s="342"/>
    </row>
    <row r="6" spans="1:13" ht="13.5">
      <c r="A6" s="328" t="s">
        <v>2086</v>
      </c>
      <c r="B6" s="328" t="s">
        <v>5</v>
      </c>
      <c r="C6" s="329"/>
      <c r="D6" s="329"/>
      <c r="E6" s="329">
        <f>SUM(E5:E5)</f>
        <v>0</v>
      </c>
      <c r="F6" s="329"/>
      <c r="G6" s="329">
        <f>SUM(G5:G5)</f>
        <v>0</v>
      </c>
      <c r="H6" s="329"/>
      <c r="I6" s="329">
        <f>SUM(I5:I5)</f>
        <v>0</v>
      </c>
      <c r="J6" s="327"/>
      <c r="M6" s="343"/>
    </row>
    <row r="7" spans="1:13" ht="13.5">
      <c r="A7" s="330" t="s">
        <v>5</v>
      </c>
      <c r="B7" s="330" t="s">
        <v>5</v>
      </c>
      <c r="C7" s="331"/>
      <c r="D7" s="331"/>
      <c r="E7" s="331"/>
      <c r="F7" s="331"/>
      <c r="G7" s="331"/>
      <c r="H7" s="331">
        <f>D7+F7</f>
        <v>0</v>
      </c>
      <c r="I7" s="331">
        <f>E7+G7</f>
        <v>0</v>
      </c>
      <c r="J7" s="327"/>
      <c r="M7" s="343"/>
    </row>
    <row r="8" spans="1:13" ht="13.5">
      <c r="A8" s="328" t="s">
        <v>2087</v>
      </c>
      <c r="B8" s="328" t="s">
        <v>5</v>
      </c>
      <c r="C8" s="329"/>
      <c r="D8" s="329"/>
      <c r="E8" s="329"/>
      <c r="F8" s="329"/>
      <c r="G8" s="329"/>
      <c r="H8" s="329"/>
      <c r="I8" s="329"/>
      <c r="J8" s="327"/>
      <c r="M8" s="343"/>
    </row>
    <row r="9" spans="1:13" ht="13.5">
      <c r="A9" s="330" t="s">
        <v>2088</v>
      </c>
      <c r="B9" s="330" t="s">
        <v>1771</v>
      </c>
      <c r="C9" s="331">
        <v>1</v>
      </c>
      <c r="D9" s="331"/>
      <c r="E9" s="331">
        <f>C9*D9</f>
        <v>0</v>
      </c>
      <c r="F9" s="331"/>
      <c r="G9" s="331">
        <f>C9*F9</f>
        <v>0</v>
      </c>
      <c r="H9" s="331">
        <f>D9+F9</f>
        <v>0</v>
      </c>
      <c r="I9" s="331">
        <f>E9+G9</f>
        <v>0</v>
      </c>
      <c r="J9" s="327"/>
      <c r="M9" s="343"/>
    </row>
    <row r="10" spans="1:13" ht="13.5">
      <c r="A10" s="328" t="s">
        <v>2089</v>
      </c>
      <c r="B10" s="328" t="s">
        <v>5</v>
      </c>
      <c r="C10" s="329"/>
      <c r="D10" s="329"/>
      <c r="E10" s="329">
        <f>SUM(E9:E9)</f>
        <v>0</v>
      </c>
      <c r="F10" s="329"/>
      <c r="G10" s="329">
        <f>SUM(G9:G9)</f>
        <v>0</v>
      </c>
      <c r="H10" s="329"/>
      <c r="I10" s="329">
        <f>SUM(I9:I9)</f>
        <v>0</v>
      </c>
      <c r="J10" s="327"/>
      <c r="M10" s="343"/>
    </row>
    <row r="11" spans="1:13" ht="13.5">
      <c r="A11" s="334" t="s">
        <v>2040</v>
      </c>
      <c r="B11" s="334" t="s">
        <v>5</v>
      </c>
      <c r="C11" s="335"/>
      <c r="D11" s="335"/>
      <c r="E11" s="335">
        <f>SUM(E4:E5,E7,E9)</f>
        <v>0</v>
      </c>
      <c r="F11" s="335"/>
      <c r="G11" s="335">
        <f>SUM(G4:G5,G7,G9)</f>
        <v>0</v>
      </c>
      <c r="H11" s="335"/>
      <c r="I11" s="335">
        <f>SUM(I4:I5,I7,I9)</f>
        <v>0</v>
      </c>
      <c r="J11" s="327"/>
      <c r="M11" s="343"/>
    </row>
    <row r="12" spans="1:13" ht="13.5">
      <c r="A12" s="330" t="s">
        <v>5</v>
      </c>
      <c r="B12" s="330" t="s">
        <v>5</v>
      </c>
      <c r="C12" s="331"/>
      <c r="D12" s="331"/>
      <c r="E12" s="331"/>
      <c r="F12" s="331"/>
      <c r="G12" s="331"/>
      <c r="H12" s="331">
        <f>D12+F12</f>
        <v>0</v>
      </c>
      <c r="I12" s="331">
        <f>E12+G12</f>
        <v>0</v>
      </c>
      <c r="J12" s="327"/>
      <c r="M12" s="343"/>
    </row>
    <row r="13" spans="1:13" ht="13.5">
      <c r="A13" s="334" t="s">
        <v>2024</v>
      </c>
      <c r="B13" s="334" t="s">
        <v>5</v>
      </c>
      <c r="C13" s="335"/>
      <c r="D13" s="335"/>
      <c r="E13" s="335"/>
      <c r="F13" s="335"/>
      <c r="G13" s="335"/>
      <c r="H13" s="335"/>
      <c r="I13" s="335"/>
      <c r="J13" s="327"/>
      <c r="M13" s="343"/>
    </row>
    <row r="14" spans="1:13" ht="13.5">
      <c r="A14" s="330" t="s">
        <v>2084</v>
      </c>
      <c r="B14" s="330" t="s">
        <v>231</v>
      </c>
      <c r="C14" s="331">
        <v>1</v>
      </c>
      <c r="D14" s="331">
        <f>I6</f>
        <v>0</v>
      </c>
      <c r="E14" s="331">
        <f>C14*D14</f>
        <v>0</v>
      </c>
      <c r="F14" s="331"/>
      <c r="G14" s="331">
        <f>C14*F14</f>
        <v>0</v>
      </c>
      <c r="H14" s="331">
        <f>D14+F14</f>
        <v>0</v>
      </c>
      <c r="I14" s="331">
        <f>E14+G14</f>
        <v>0</v>
      </c>
      <c r="J14" s="327"/>
      <c r="M14" s="343"/>
    </row>
    <row r="15" spans="1:13" ht="13.5">
      <c r="A15" s="330" t="s">
        <v>2087</v>
      </c>
      <c r="B15" s="330" t="s">
        <v>231</v>
      </c>
      <c r="C15" s="331">
        <v>1</v>
      </c>
      <c r="D15" s="331">
        <f>I10</f>
        <v>0</v>
      </c>
      <c r="E15" s="331">
        <f>C15*D15</f>
        <v>0</v>
      </c>
      <c r="F15" s="331"/>
      <c r="G15" s="331">
        <f>C15*F15</f>
        <v>0</v>
      </c>
      <c r="H15" s="331">
        <f>D15+F15</f>
        <v>0</v>
      </c>
      <c r="I15" s="331">
        <f>E15+G15</f>
        <v>0</v>
      </c>
      <c r="J15" s="327"/>
      <c r="M15" s="343"/>
    </row>
    <row r="16" spans="1:13" ht="13.5">
      <c r="A16" s="334" t="s">
        <v>2041</v>
      </c>
      <c r="B16" s="334" t="s">
        <v>5</v>
      </c>
      <c r="C16" s="335"/>
      <c r="D16" s="335"/>
      <c r="E16" s="335">
        <f>SUM(E14:E15)</f>
        <v>0</v>
      </c>
      <c r="F16" s="335"/>
      <c r="G16" s="335">
        <f>SUM(G14:G15)</f>
        <v>0</v>
      </c>
      <c r="H16" s="335"/>
      <c r="I16" s="335">
        <f>SUM(I14:I15)</f>
        <v>0</v>
      </c>
      <c r="J16" s="327"/>
      <c r="M16" s="343"/>
    </row>
    <row r="17" spans="1:13" ht="13.5">
      <c r="A17" s="330" t="s">
        <v>5</v>
      </c>
      <c r="B17" s="330" t="s">
        <v>5</v>
      </c>
      <c r="C17" s="331"/>
      <c r="D17" s="331"/>
      <c r="E17" s="331"/>
      <c r="F17" s="331"/>
      <c r="G17" s="331"/>
      <c r="H17" s="331">
        <f>D17+F17</f>
        <v>0</v>
      </c>
      <c r="I17" s="331">
        <f>E17+G17</f>
        <v>0</v>
      </c>
      <c r="J17" s="327"/>
      <c r="M17" s="343"/>
    </row>
    <row r="18" spans="1:13" ht="13.5">
      <c r="A18" s="334" t="s">
        <v>2025</v>
      </c>
      <c r="B18" s="334" t="s">
        <v>5</v>
      </c>
      <c r="C18" s="335"/>
      <c r="D18" s="335"/>
      <c r="E18" s="335"/>
      <c r="F18" s="335"/>
      <c r="G18" s="335"/>
      <c r="H18" s="335"/>
      <c r="I18" s="335"/>
      <c r="J18" s="327"/>
      <c r="M18" s="343"/>
    </row>
    <row r="19" spans="1:13" ht="13.5">
      <c r="A19" s="330" t="s">
        <v>5</v>
      </c>
      <c r="B19" s="330" t="s">
        <v>5</v>
      </c>
      <c r="C19" s="331"/>
      <c r="D19" s="331"/>
      <c r="E19" s="331"/>
      <c r="F19" s="331"/>
      <c r="G19" s="331"/>
      <c r="H19" s="331">
        <f>D19+F19</f>
        <v>0</v>
      </c>
      <c r="I19" s="331">
        <f>E19+G19</f>
        <v>0</v>
      </c>
      <c r="J19" s="327"/>
      <c r="M19" s="343"/>
    </row>
    <row r="20" spans="1:13" ht="13.5">
      <c r="A20" s="328" t="s">
        <v>2057</v>
      </c>
      <c r="B20" s="328" t="s">
        <v>5</v>
      </c>
      <c r="C20" s="329"/>
      <c r="D20" s="329"/>
      <c r="E20" s="329"/>
      <c r="F20" s="329"/>
      <c r="G20" s="329"/>
      <c r="H20" s="329"/>
      <c r="I20" s="329"/>
      <c r="J20" s="327"/>
      <c r="M20" s="343"/>
    </row>
    <row r="21" spans="1:13" ht="13.5">
      <c r="A21" s="330" t="s">
        <v>2090</v>
      </c>
      <c r="B21" s="330" t="s">
        <v>224</v>
      </c>
      <c r="C21" s="331">
        <v>30</v>
      </c>
      <c r="D21" s="331"/>
      <c r="E21" s="331">
        <f aca="true" t="shared" si="0" ref="E21:E33">C21*D21</f>
        <v>0</v>
      </c>
      <c r="F21" s="331"/>
      <c r="G21" s="331">
        <f aca="true" t="shared" si="1" ref="G21:G33">C21*F21</f>
        <v>0</v>
      </c>
      <c r="H21" s="331">
        <f aca="true" t="shared" si="2" ref="H21:I33">D21+F21</f>
        <v>0</v>
      </c>
      <c r="I21" s="331">
        <f t="shared" si="2"/>
        <v>0</v>
      </c>
      <c r="J21" s="327"/>
      <c r="M21" s="343"/>
    </row>
    <row r="22" spans="1:13" ht="13.5">
      <c r="A22" s="330" t="s">
        <v>2091</v>
      </c>
      <c r="B22" s="330" t="s">
        <v>224</v>
      </c>
      <c r="C22" s="331">
        <v>55</v>
      </c>
      <c r="D22" s="331"/>
      <c r="E22" s="331">
        <f t="shared" si="0"/>
        <v>0</v>
      </c>
      <c r="F22" s="331"/>
      <c r="G22" s="331">
        <f t="shared" si="1"/>
        <v>0</v>
      </c>
      <c r="H22" s="331">
        <f t="shared" si="2"/>
        <v>0</v>
      </c>
      <c r="I22" s="331">
        <f t="shared" si="2"/>
        <v>0</v>
      </c>
      <c r="J22" s="327"/>
      <c r="M22" s="343"/>
    </row>
    <row r="23" spans="1:13" ht="13.5">
      <c r="A23" s="330" t="s">
        <v>2092</v>
      </c>
      <c r="B23" s="330" t="s">
        <v>224</v>
      </c>
      <c r="C23" s="331">
        <v>30</v>
      </c>
      <c r="D23" s="331"/>
      <c r="E23" s="331">
        <f t="shared" si="0"/>
        <v>0</v>
      </c>
      <c r="F23" s="331"/>
      <c r="G23" s="331">
        <f t="shared" si="1"/>
        <v>0</v>
      </c>
      <c r="H23" s="331">
        <f t="shared" si="2"/>
        <v>0</v>
      </c>
      <c r="I23" s="331">
        <f t="shared" si="2"/>
        <v>0</v>
      </c>
      <c r="J23" s="327"/>
      <c r="M23" s="343"/>
    </row>
    <row r="24" spans="1:13" ht="13.5">
      <c r="A24" s="330" t="s">
        <v>2093</v>
      </c>
      <c r="B24" s="330" t="s">
        <v>224</v>
      </c>
      <c r="C24" s="331">
        <v>15</v>
      </c>
      <c r="D24" s="331"/>
      <c r="E24" s="331">
        <f t="shared" si="0"/>
        <v>0</v>
      </c>
      <c r="F24" s="331"/>
      <c r="G24" s="331">
        <f t="shared" si="1"/>
        <v>0</v>
      </c>
      <c r="H24" s="331">
        <f t="shared" si="2"/>
        <v>0</v>
      </c>
      <c r="I24" s="331">
        <f t="shared" si="2"/>
        <v>0</v>
      </c>
      <c r="J24" s="327"/>
      <c r="M24" s="343"/>
    </row>
    <row r="25" spans="1:13" ht="13.5">
      <c r="A25" s="330" t="s">
        <v>2094</v>
      </c>
      <c r="B25" s="330" t="s">
        <v>231</v>
      </c>
      <c r="C25" s="331">
        <v>15</v>
      </c>
      <c r="D25" s="331"/>
      <c r="E25" s="331">
        <f t="shared" si="0"/>
        <v>0</v>
      </c>
      <c r="F25" s="331"/>
      <c r="G25" s="331">
        <f t="shared" si="1"/>
        <v>0</v>
      </c>
      <c r="H25" s="331">
        <f t="shared" si="2"/>
        <v>0</v>
      </c>
      <c r="I25" s="331">
        <f t="shared" si="2"/>
        <v>0</v>
      </c>
      <c r="J25" s="327"/>
      <c r="M25" s="343"/>
    </row>
    <row r="26" spans="1:13" ht="13.5">
      <c r="A26" s="330" t="s">
        <v>2095</v>
      </c>
      <c r="B26" s="330" t="s">
        <v>231</v>
      </c>
      <c r="C26" s="331">
        <v>1</v>
      </c>
      <c r="D26" s="331"/>
      <c r="E26" s="331">
        <f t="shared" si="0"/>
        <v>0</v>
      </c>
      <c r="F26" s="331"/>
      <c r="G26" s="331">
        <f t="shared" si="1"/>
        <v>0</v>
      </c>
      <c r="H26" s="331">
        <f t="shared" si="2"/>
        <v>0</v>
      </c>
      <c r="I26" s="331">
        <f t="shared" si="2"/>
        <v>0</v>
      </c>
      <c r="J26" s="327"/>
      <c r="M26" s="343"/>
    </row>
    <row r="27" spans="1:13" ht="13.5">
      <c r="A27" s="330" t="s">
        <v>2096</v>
      </c>
      <c r="B27" s="330" t="s">
        <v>231</v>
      </c>
      <c r="C27" s="331">
        <v>2</v>
      </c>
      <c r="D27" s="331"/>
      <c r="E27" s="331">
        <f t="shared" si="0"/>
        <v>0</v>
      </c>
      <c r="F27" s="331"/>
      <c r="G27" s="331">
        <f t="shared" si="1"/>
        <v>0</v>
      </c>
      <c r="H27" s="331">
        <f t="shared" si="2"/>
        <v>0</v>
      </c>
      <c r="I27" s="331">
        <f t="shared" si="2"/>
        <v>0</v>
      </c>
      <c r="J27" s="327"/>
      <c r="M27" s="343"/>
    </row>
    <row r="28" spans="1:13" ht="13.5">
      <c r="A28" s="330" t="s">
        <v>2097</v>
      </c>
      <c r="B28" s="330" t="s">
        <v>231</v>
      </c>
      <c r="C28" s="331">
        <v>4</v>
      </c>
      <c r="D28" s="331"/>
      <c r="E28" s="331">
        <f t="shared" si="0"/>
        <v>0</v>
      </c>
      <c r="F28" s="331"/>
      <c r="G28" s="331">
        <f t="shared" si="1"/>
        <v>0</v>
      </c>
      <c r="H28" s="331">
        <f t="shared" si="2"/>
        <v>0</v>
      </c>
      <c r="I28" s="331">
        <f t="shared" si="2"/>
        <v>0</v>
      </c>
      <c r="J28" s="327"/>
      <c r="M28" s="343"/>
    </row>
    <row r="29" spans="1:13" ht="13.5">
      <c r="A29" s="330" t="s">
        <v>2098</v>
      </c>
      <c r="B29" s="330" t="s">
        <v>231</v>
      </c>
      <c r="C29" s="331">
        <v>4</v>
      </c>
      <c r="D29" s="331"/>
      <c r="E29" s="331">
        <f t="shared" si="0"/>
        <v>0</v>
      </c>
      <c r="F29" s="331"/>
      <c r="G29" s="331">
        <f t="shared" si="1"/>
        <v>0</v>
      </c>
      <c r="H29" s="331">
        <f t="shared" si="2"/>
        <v>0</v>
      </c>
      <c r="I29" s="331">
        <f t="shared" si="2"/>
        <v>0</v>
      </c>
      <c r="J29" s="327"/>
      <c r="M29" s="343"/>
    </row>
    <row r="30" spans="1:13" ht="13.5">
      <c r="A30" s="330" t="s">
        <v>2099</v>
      </c>
      <c r="B30" s="330" t="s">
        <v>231</v>
      </c>
      <c r="C30" s="331">
        <v>5</v>
      </c>
      <c r="D30" s="331"/>
      <c r="E30" s="331">
        <f t="shared" si="0"/>
        <v>0</v>
      </c>
      <c r="F30" s="331"/>
      <c r="G30" s="331">
        <f t="shared" si="1"/>
        <v>0</v>
      </c>
      <c r="H30" s="331">
        <f t="shared" si="2"/>
        <v>0</v>
      </c>
      <c r="I30" s="331">
        <f t="shared" si="2"/>
        <v>0</v>
      </c>
      <c r="J30" s="327"/>
      <c r="M30" s="343"/>
    </row>
    <row r="31" spans="1:13" ht="13.5">
      <c r="A31" s="330" t="s">
        <v>2100</v>
      </c>
      <c r="B31" s="330" t="s">
        <v>231</v>
      </c>
      <c r="C31" s="331">
        <v>5</v>
      </c>
      <c r="D31" s="331"/>
      <c r="E31" s="331">
        <f t="shared" si="0"/>
        <v>0</v>
      </c>
      <c r="F31" s="331"/>
      <c r="G31" s="331">
        <f t="shared" si="1"/>
        <v>0</v>
      </c>
      <c r="H31" s="331">
        <f t="shared" si="2"/>
        <v>0</v>
      </c>
      <c r="I31" s="331">
        <f t="shared" si="2"/>
        <v>0</v>
      </c>
      <c r="J31" s="327"/>
      <c r="M31" s="343"/>
    </row>
    <row r="32" spans="1:13" ht="13.5">
      <c r="A32" s="330" t="s">
        <v>2101</v>
      </c>
      <c r="B32" s="330" t="s">
        <v>231</v>
      </c>
      <c r="C32" s="331">
        <v>1</v>
      </c>
      <c r="D32" s="331"/>
      <c r="E32" s="331">
        <f t="shared" si="0"/>
        <v>0</v>
      </c>
      <c r="F32" s="331"/>
      <c r="G32" s="331">
        <f t="shared" si="1"/>
        <v>0</v>
      </c>
      <c r="H32" s="331">
        <f t="shared" si="2"/>
        <v>0</v>
      </c>
      <c r="I32" s="331">
        <f t="shared" si="2"/>
        <v>0</v>
      </c>
      <c r="J32" s="327"/>
      <c r="M32" s="343"/>
    </row>
    <row r="33" spans="1:13" ht="13.5">
      <c r="A33" s="330" t="s">
        <v>2065</v>
      </c>
      <c r="B33" s="330" t="s">
        <v>231</v>
      </c>
      <c r="C33" s="331">
        <v>15</v>
      </c>
      <c r="D33" s="331"/>
      <c r="E33" s="331">
        <f t="shared" si="0"/>
        <v>0</v>
      </c>
      <c r="F33" s="331"/>
      <c r="G33" s="331">
        <f t="shared" si="1"/>
        <v>0</v>
      </c>
      <c r="H33" s="331">
        <f t="shared" si="2"/>
        <v>0</v>
      </c>
      <c r="I33" s="331">
        <f t="shared" si="2"/>
        <v>0</v>
      </c>
      <c r="J33" s="327"/>
      <c r="M33" s="343"/>
    </row>
    <row r="34" spans="1:13" ht="13.5">
      <c r="A34" s="328" t="s">
        <v>2067</v>
      </c>
      <c r="B34" s="328" t="s">
        <v>5</v>
      </c>
      <c r="C34" s="329"/>
      <c r="D34" s="329"/>
      <c r="E34" s="329">
        <f>SUM(E21:E33)</f>
        <v>0</v>
      </c>
      <c r="F34" s="329"/>
      <c r="G34" s="329">
        <f>SUM(G21:G33)</f>
        <v>0</v>
      </c>
      <c r="H34" s="329"/>
      <c r="I34" s="329">
        <f>SUM(I21:I33)</f>
        <v>0</v>
      </c>
      <c r="J34" s="327"/>
      <c r="M34" s="343"/>
    </row>
    <row r="35" spans="1:13" ht="13.5">
      <c r="A35" s="330" t="s">
        <v>5</v>
      </c>
      <c r="B35" s="330" t="s">
        <v>5</v>
      </c>
      <c r="C35" s="331"/>
      <c r="D35" s="331"/>
      <c r="E35" s="331"/>
      <c r="F35" s="331"/>
      <c r="G35" s="331"/>
      <c r="H35" s="331">
        <f>D35+F35</f>
        <v>0</v>
      </c>
      <c r="I35" s="331">
        <f>E35+G35</f>
        <v>0</v>
      </c>
      <c r="J35" s="327"/>
      <c r="M35" s="343"/>
    </row>
    <row r="36" spans="1:13" ht="13.5">
      <c r="A36" s="328" t="s">
        <v>2102</v>
      </c>
      <c r="B36" s="328" t="s">
        <v>5</v>
      </c>
      <c r="C36" s="329"/>
      <c r="D36" s="329"/>
      <c r="E36" s="329"/>
      <c r="F36" s="329"/>
      <c r="G36" s="329"/>
      <c r="H36" s="329"/>
      <c r="I36" s="329"/>
      <c r="J36" s="327"/>
      <c r="M36" s="343"/>
    </row>
    <row r="37" spans="1:13" ht="13.5">
      <c r="A37" s="330" t="s">
        <v>2103</v>
      </c>
      <c r="B37" s="330" t="s">
        <v>231</v>
      </c>
      <c r="C37" s="331">
        <v>1</v>
      </c>
      <c r="D37" s="331"/>
      <c r="E37" s="331">
        <f aca="true" t="shared" si="3" ref="E37:E43">C37*D37</f>
        <v>0</v>
      </c>
      <c r="F37" s="331"/>
      <c r="G37" s="331">
        <f aca="true" t="shared" si="4" ref="G37:G43">C37*F37</f>
        <v>0</v>
      </c>
      <c r="H37" s="331">
        <f aca="true" t="shared" si="5" ref="H37:I43">D37+F37</f>
        <v>0</v>
      </c>
      <c r="I37" s="331">
        <f t="shared" si="5"/>
        <v>0</v>
      </c>
      <c r="J37" s="327"/>
      <c r="M37" s="343"/>
    </row>
    <row r="38" spans="1:13" ht="13.5">
      <c r="A38" s="330" t="s">
        <v>2104</v>
      </c>
      <c r="B38" s="330" t="s">
        <v>231</v>
      </c>
      <c r="C38" s="331">
        <v>1</v>
      </c>
      <c r="D38" s="331"/>
      <c r="E38" s="331">
        <f t="shared" si="3"/>
        <v>0</v>
      </c>
      <c r="F38" s="331"/>
      <c r="G38" s="331">
        <f t="shared" si="4"/>
        <v>0</v>
      </c>
      <c r="H38" s="331">
        <f t="shared" si="5"/>
        <v>0</v>
      </c>
      <c r="I38" s="331">
        <f t="shared" si="5"/>
        <v>0</v>
      </c>
      <c r="J38" s="327"/>
      <c r="M38" s="343"/>
    </row>
    <row r="39" spans="1:13" ht="13.5">
      <c r="A39" s="330" t="s">
        <v>2105</v>
      </c>
      <c r="B39" s="330" t="s">
        <v>231</v>
      </c>
      <c r="C39" s="331">
        <v>1</v>
      </c>
      <c r="D39" s="331"/>
      <c r="E39" s="331">
        <f t="shared" si="3"/>
        <v>0</v>
      </c>
      <c r="F39" s="331"/>
      <c r="G39" s="331">
        <f t="shared" si="4"/>
        <v>0</v>
      </c>
      <c r="H39" s="331">
        <f t="shared" si="5"/>
        <v>0</v>
      </c>
      <c r="I39" s="331">
        <f t="shared" si="5"/>
        <v>0</v>
      </c>
      <c r="J39" s="327"/>
      <c r="M39" s="343"/>
    </row>
    <row r="40" spans="1:11" s="343" customFormat="1" ht="36">
      <c r="A40" s="340" t="s">
        <v>2106</v>
      </c>
      <c r="B40" s="340" t="s">
        <v>231</v>
      </c>
      <c r="C40" s="341">
        <v>2</v>
      </c>
      <c r="D40" s="341"/>
      <c r="E40" s="341">
        <f t="shared" si="3"/>
        <v>0</v>
      </c>
      <c r="F40" s="341"/>
      <c r="G40" s="341">
        <f t="shared" si="4"/>
        <v>0</v>
      </c>
      <c r="H40" s="341">
        <f t="shared" si="5"/>
        <v>0</v>
      </c>
      <c r="I40" s="341">
        <f t="shared" si="5"/>
        <v>0</v>
      </c>
      <c r="J40" s="346"/>
      <c r="K40" s="342"/>
    </row>
    <row r="41" spans="1:11" s="343" customFormat="1" ht="24">
      <c r="A41" s="340" t="s">
        <v>2107</v>
      </c>
      <c r="B41" s="340" t="s">
        <v>2108</v>
      </c>
      <c r="C41" s="341">
        <v>1</v>
      </c>
      <c r="D41" s="341"/>
      <c r="E41" s="341">
        <f t="shared" si="3"/>
        <v>0</v>
      </c>
      <c r="F41" s="341"/>
      <c r="G41" s="341">
        <f t="shared" si="4"/>
        <v>0</v>
      </c>
      <c r="H41" s="341">
        <f t="shared" si="5"/>
        <v>0</v>
      </c>
      <c r="I41" s="341">
        <f t="shared" si="5"/>
        <v>0</v>
      </c>
      <c r="J41" s="346"/>
      <c r="K41" s="342"/>
    </row>
    <row r="42" spans="1:13" ht="13.5">
      <c r="A42" s="330" t="s">
        <v>2109</v>
      </c>
      <c r="B42" s="330" t="s">
        <v>231</v>
      </c>
      <c r="C42" s="331">
        <v>5</v>
      </c>
      <c r="D42" s="331"/>
      <c r="E42" s="331">
        <f t="shared" si="3"/>
        <v>0</v>
      </c>
      <c r="F42" s="331"/>
      <c r="G42" s="331">
        <f t="shared" si="4"/>
        <v>0</v>
      </c>
      <c r="H42" s="331">
        <f t="shared" si="5"/>
        <v>0</v>
      </c>
      <c r="I42" s="331">
        <f t="shared" si="5"/>
        <v>0</v>
      </c>
      <c r="J42" s="327"/>
      <c r="M42" s="343"/>
    </row>
    <row r="43" spans="1:13" ht="13.5">
      <c r="A43" s="330" t="s">
        <v>2110</v>
      </c>
      <c r="B43" s="330" t="s">
        <v>231</v>
      </c>
      <c r="C43" s="331">
        <v>1</v>
      </c>
      <c r="D43" s="331"/>
      <c r="E43" s="331">
        <f t="shared" si="3"/>
        <v>0</v>
      </c>
      <c r="F43" s="331"/>
      <c r="G43" s="331">
        <f t="shared" si="4"/>
        <v>0</v>
      </c>
      <c r="H43" s="331">
        <f t="shared" si="5"/>
        <v>0</v>
      </c>
      <c r="I43" s="331">
        <f t="shared" si="5"/>
        <v>0</v>
      </c>
      <c r="J43" s="327"/>
      <c r="M43" s="343"/>
    </row>
    <row r="44" spans="1:13" ht="13.5">
      <c r="A44" s="328" t="s">
        <v>2111</v>
      </c>
      <c r="B44" s="328" t="s">
        <v>5</v>
      </c>
      <c r="C44" s="329"/>
      <c r="D44" s="329"/>
      <c r="E44" s="329">
        <f>SUM(E37:E43)</f>
        <v>0</v>
      </c>
      <c r="F44" s="329"/>
      <c r="G44" s="329">
        <f>SUM(G37:G43)</f>
        <v>0</v>
      </c>
      <c r="H44" s="329"/>
      <c r="I44" s="329">
        <f>SUM(I37:I43)</f>
        <v>0</v>
      </c>
      <c r="J44" s="327"/>
      <c r="M44" s="343"/>
    </row>
    <row r="45" spans="1:13" ht="13.5">
      <c r="A45" s="330" t="s">
        <v>5</v>
      </c>
      <c r="B45" s="330" t="s">
        <v>5</v>
      </c>
      <c r="C45" s="331"/>
      <c r="D45" s="331"/>
      <c r="E45" s="331"/>
      <c r="F45" s="331"/>
      <c r="G45" s="331"/>
      <c r="H45" s="331">
        <f>D45+F45</f>
        <v>0</v>
      </c>
      <c r="I45" s="331">
        <f>E45+G45</f>
        <v>0</v>
      </c>
      <c r="J45" s="327"/>
      <c r="M45" s="343"/>
    </row>
    <row r="46" spans="1:13" ht="13.5">
      <c r="A46" s="328" t="s">
        <v>2075</v>
      </c>
      <c r="B46" s="328" t="s">
        <v>5</v>
      </c>
      <c r="C46" s="329"/>
      <c r="D46" s="329"/>
      <c r="E46" s="329"/>
      <c r="F46" s="329"/>
      <c r="G46" s="329"/>
      <c r="H46" s="329"/>
      <c r="I46" s="329"/>
      <c r="J46" s="327"/>
      <c r="M46" s="343"/>
    </row>
    <row r="47" spans="1:13" ht="13.5">
      <c r="A47" s="330" t="s">
        <v>2112</v>
      </c>
      <c r="B47" s="330" t="s">
        <v>248</v>
      </c>
      <c r="C47" s="331">
        <v>40</v>
      </c>
      <c r="D47" s="331"/>
      <c r="E47" s="331">
        <f aca="true" t="shared" si="6" ref="E47:E54">C47*D47</f>
        <v>0</v>
      </c>
      <c r="F47" s="331"/>
      <c r="G47" s="331">
        <f aca="true" t="shared" si="7" ref="G47:G54">C47*F47</f>
        <v>0</v>
      </c>
      <c r="H47" s="331">
        <f aca="true" t="shared" si="8" ref="H47:I54">D47+F47</f>
        <v>0</v>
      </c>
      <c r="I47" s="331">
        <f t="shared" si="8"/>
        <v>0</v>
      </c>
      <c r="J47" s="327"/>
      <c r="M47" s="343"/>
    </row>
    <row r="48" spans="1:13" ht="13.5">
      <c r="A48" s="330" t="s">
        <v>2113</v>
      </c>
      <c r="B48" s="330" t="s">
        <v>1771</v>
      </c>
      <c r="C48" s="331">
        <v>1</v>
      </c>
      <c r="D48" s="331"/>
      <c r="E48" s="331">
        <f t="shared" si="6"/>
        <v>0</v>
      </c>
      <c r="F48" s="331"/>
      <c r="G48" s="331">
        <f t="shared" si="7"/>
        <v>0</v>
      </c>
      <c r="H48" s="331">
        <f t="shared" si="8"/>
        <v>0</v>
      </c>
      <c r="I48" s="331">
        <f t="shared" si="8"/>
        <v>0</v>
      </c>
      <c r="J48" s="327"/>
      <c r="M48" s="343"/>
    </row>
    <row r="49" spans="1:13" ht="13.5">
      <c r="A49" s="330" t="s">
        <v>2114</v>
      </c>
      <c r="B49" s="330" t="s">
        <v>248</v>
      </c>
      <c r="C49" s="331">
        <v>12</v>
      </c>
      <c r="D49" s="331"/>
      <c r="E49" s="331">
        <f t="shared" si="6"/>
        <v>0</v>
      </c>
      <c r="F49" s="331"/>
      <c r="G49" s="331">
        <f t="shared" si="7"/>
        <v>0</v>
      </c>
      <c r="H49" s="331">
        <f t="shared" si="8"/>
        <v>0</v>
      </c>
      <c r="I49" s="331">
        <f t="shared" si="8"/>
        <v>0</v>
      </c>
      <c r="J49" s="327"/>
      <c r="M49" s="343"/>
    </row>
    <row r="50" spans="1:13" ht="13.5">
      <c r="A50" s="330" t="s">
        <v>2115</v>
      </c>
      <c r="B50" s="330" t="s">
        <v>1771</v>
      </c>
      <c r="C50" s="331">
        <v>1</v>
      </c>
      <c r="D50" s="331"/>
      <c r="E50" s="331">
        <f t="shared" si="6"/>
        <v>0</v>
      </c>
      <c r="F50" s="331"/>
      <c r="G50" s="331">
        <f t="shared" si="7"/>
        <v>0</v>
      </c>
      <c r="H50" s="331">
        <f t="shared" si="8"/>
        <v>0</v>
      </c>
      <c r="I50" s="331">
        <f t="shared" si="8"/>
        <v>0</v>
      </c>
      <c r="J50" s="327"/>
      <c r="M50" s="343"/>
    </row>
    <row r="51" spans="1:13" ht="13.5">
      <c r="A51" s="330" t="s">
        <v>2116</v>
      </c>
      <c r="B51" s="330" t="s">
        <v>248</v>
      </c>
      <c r="C51" s="331">
        <v>12</v>
      </c>
      <c r="D51" s="331"/>
      <c r="E51" s="331">
        <f t="shared" si="6"/>
        <v>0</v>
      </c>
      <c r="F51" s="331"/>
      <c r="G51" s="331">
        <f t="shared" si="7"/>
        <v>0</v>
      </c>
      <c r="H51" s="331">
        <f t="shared" si="8"/>
        <v>0</v>
      </c>
      <c r="I51" s="331">
        <f t="shared" si="8"/>
        <v>0</v>
      </c>
      <c r="J51" s="327"/>
      <c r="M51" s="343"/>
    </row>
    <row r="52" spans="1:13" ht="13.5">
      <c r="A52" s="330" t="s">
        <v>2077</v>
      </c>
      <c r="B52" s="330" t="s">
        <v>248</v>
      </c>
      <c r="C52" s="331">
        <v>27</v>
      </c>
      <c r="D52" s="331"/>
      <c r="E52" s="331">
        <f t="shared" si="6"/>
        <v>0</v>
      </c>
      <c r="F52" s="331"/>
      <c r="G52" s="331">
        <f t="shared" si="7"/>
        <v>0</v>
      </c>
      <c r="H52" s="331">
        <f t="shared" si="8"/>
        <v>0</v>
      </c>
      <c r="I52" s="331">
        <f t="shared" si="8"/>
        <v>0</v>
      </c>
      <c r="J52" s="327"/>
      <c r="M52" s="343"/>
    </row>
    <row r="53" spans="1:13" ht="13.5">
      <c r="A53" s="330" t="s">
        <v>2076</v>
      </c>
      <c r="B53" s="330" t="s">
        <v>248</v>
      </c>
      <c r="C53" s="331">
        <v>12</v>
      </c>
      <c r="D53" s="331"/>
      <c r="E53" s="331">
        <f t="shared" si="6"/>
        <v>0</v>
      </c>
      <c r="F53" s="331"/>
      <c r="G53" s="331">
        <f t="shared" si="7"/>
        <v>0</v>
      </c>
      <c r="H53" s="331">
        <f t="shared" si="8"/>
        <v>0</v>
      </c>
      <c r="I53" s="331">
        <f t="shared" si="8"/>
        <v>0</v>
      </c>
      <c r="J53" s="327"/>
      <c r="M53" s="343"/>
    </row>
    <row r="54" spans="1:13" ht="13.5">
      <c r="A54" s="330" t="s">
        <v>2117</v>
      </c>
      <c r="B54" s="330" t="s">
        <v>248</v>
      </c>
      <c r="C54" s="331">
        <v>30</v>
      </c>
      <c r="D54" s="331"/>
      <c r="E54" s="331">
        <f t="shared" si="6"/>
        <v>0</v>
      </c>
      <c r="F54" s="331"/>
      <c r="G54" s="331">
        <f t="shared" si="7"/>
        <v>0</v>
      </c>
      <c r="H54" s="331">
        <f t="shared" si="8"/>
        <v>0</v>
      </c>
      <c r="I54" s="331">
        <f t="shared" si="8"/>
        <v>0</v>
      </c>
      <c r="J54" s="327"/>
      <c r="M54" s="343"/>
    </row>
    <row r="55" spans="1:13" ht="13.5">
      <c r="A55" s="328" t="s">
        <v>2078</v>
      </c>
      <c r="B55" s="328" t="s">
        <v>5</v>
      </c>
      <c r="C55" s="329"/>
      <c r="D55" s="329"/>
      <c r="E55" s="329">
        <f>SUM(E47:E54)</f>
        <v>0</v>
      </c>
      <c r="F55" s="329"/>
      <c r="G55" s="329">
        <f>SUM(G47:G54)</f>
        <v>0</v>
      </c>
      <c r="H55" s="329"/>
      <c r="I55" s="329">
        <f>SUM(I47:I54)</f>
        <v>0</v>
      </c>
      <c r="J55" s="327"/>
      <c r="M55" s="343"/>
    </row>
    <row r="56" spans="1:10" ht="13.5">
      <c r="A56" s="330" t="s">
        <v>2079</v>
      </c>
      <c r="B56" s="330" t="s">
        <v>5</v>
      </c>
      <c r="C56" s="331"/>
      <c r="D56" s="331"/>
      <c r="E56" s="331">
        <f>K2+'[3]Parametry'!B31/100*E51+'[3]Parametry'!B31/100*E52+'[3]Parametry'!B31/100*E53+'[3]Parametry'!B31/100*E54</f>
        <v>0</v>
      </c>
      <c r="F56" s="331"/>
      <c r="G56" s="331"/>
      <c r="H56" s="331">
        <f>D56+F56</f>
        <v>0</v>
      </c>
      <c r="I56" s="331">
        <f>E56+G56</f>
        <v>0</v>
      </c>
      <c r="J56" s="327"/>
    </row>
    <row r="57" spans="1:10" ht="13.5">
      <c r="A57" s="334" t="s">
        <v>2048</v>
      </c>
      <c r="B57" s="334" t="s">
        <v>5</v>
      </c>
      <c r="C57" s="335"/>
      <c r="D57" s="335"/>
      <c r="E57" s="335">
        <f>SUM(E19,E21:E33,E35,E37:E43,E45,E47:E54,E56:E56)</f>
        <v>0</v>
      </c>
      <c r="F57" s="335"/>
      <c r="G57" s="335">
        <f>SUM(G19,G21:G33,G35,G37:G43,G45,G47:G54,G56:G56)</f>
        <v>0</v>
      </c>
      <c r="H57" s="335"/>
      <c r="I57" s="335">
        <f>SUM(I19,I21:I33,I35,I37:I43,I45,I47:I54,I56:I56)</f>
        <v>0</v>
      </c>
      <c r="J57" s="327"/>
    </row>
  </sheetData>
  <printOptions/>
  <pageMargins left="0.4724409448818898" right="0.4724409448818898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8"/>
  <sheetViews>
    <sheetView showGridLines="0" workbookViewId="0" topLeftCell="A1">
      <pane ySplit="1" topLeftCell="A262" activePane="bottomLeft" state="frozen"/>
      <selection pane="bottomLeft" activeCell="F279" sqref="F27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119</v>
      </c>
      <c r="G1" s="714" t="s">
        <v>120</v>
      </c>
      <c r="H1" s="714"/>
      <c r="I1" s="110"/>
      <c r="J1" s="109" t="s">
        <v>121</v>
      </c>
      <c r="K1" s="108" t="s">
        <v>122</v>
      </c>
      <c r="L1" s="109" t="s">
        <v>123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67" t="s">
        <v>8</v>
      </c>
      <c r="M2" s="668"/>
      <c r="N2" s="668"/>
      <c r="O2" s="668"/>
      <c r="P2" s="668"/>
      <c r="Q2" s="668"/>
      <c r="R2" s="668"/>
      <c r="S2" s="668"/>
      <c r="T2" s="668"/>
      <c r="U2" s="668"/>
      <c r="V2" s="668"/>
      <c r="AT2" s="25" t="s">
        <v>114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15" t="str">
        <f>'Rekapitulace stavby'!K6</f>
        <v>Odkanalizování oblasti povodí Olešná, místní části Zelinkovice a Lysůvky, Frýdek - Místek</v>
      </c>
      <c r="F7" s="716"/>
      <c r="G7" s="716"/>
      <c r="H7" s="716"/>
      <c r="I7" s="112"/>
      <c r="J7" s="30"/>
      <c r="K7" s="32"/>
    </row>
    <row r="8" spans="2:11" ht="15">
      <c r="B8" s="29"/>
      <c r="C8" s="30"/>
      <c r="D8" s="38" t="s">
        <v>125</v>
      </c>
      <c r="E8" s="30"/>
      <c r="F8" s="30"/>
      <c r="G8" s="30"/>
      <c r="H8" s="30"/>
      <c r="I8" s="112"/>
      <c r="J8" s="30"/>
      <c r="K8" s="32"/>
    </row>
    <row r="9" spans="2:11" s="1" customFormat="1" ht="28.5" customHeight="1">
      <c r="B9" s="41"/>
      <c r="C9" s="42"/>
      <c r="D9" s="42"/>
      <c r="E9" s="715" t="s">
        <v>1775</v>
      </c>
      <c r="F9" s="717"/>
      <c r="G9" s="717"/>
      <c r="H9" s="717"/>
      <c r="I9" s="113"/>
      <c r="J9" s="42"/>
      <c r="K9" s="45"/>
    </row>
    <row r="10" spans="2:11" s="1" customFormat="1" ht="15">
      <c r="B10" s="41"/>
      <c r="C10" s="42"/>
      <c r="D10" s="38" t="s">
        <v>127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18" t="s">
        <v>1776</v>
      </c>
      <c r="F11" s="717"/>
      <c r="G11" s="717"/>
      <c r="H11" s="717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5" t="s">
        <v>5</v>
      </c>
      <c r="F26" s="705"/>
      <c r="G26" s="705"/>
      <c r="H26" s="705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ROUND(J91,2)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ROUND(SUM(BE91:BE337),2)</f>
        <v>0</v>
      </c>
      <c r="G32" s="42"/>
      <c r="H32" s="42"/>
      <c r="I32" s="126">
        <v>0.21</v>
      </c>
      <c r="J32" s="125">
        <f>ROUND(ROUND((SUM(BE91:BE337)),2)*I32,2)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ROUND(SUM(BF91:BF337),2)</f>
        <v>0</v>
      </c>
      <c r="G33" s="42"/>
      <c r="H33" s="42"/>
      <c r="I33" s="126">
        <v>0.15</v>
      </c>
      <c r="J33" s="125">
        <f>ROUND(ROUND((SUM(BF91:BF337)),2)*I33,2)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ROUND(SUM(BG91:BG337),2)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ROUND(SUM(BH91:BH337),2)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ROUND(SUM(BI91:BI337),2)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131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15" t="str">
        <f>E7</f>
        <v>Odkanalizování oblasti povodí Olešná, místní části Zelinkovice a Lysůvky, Frýdek - Místek</v>
      </c>
      <c r="F47" s="716"/>
      <c r="G47" s="716"/>
      <c r="H47" s="716"/>
      <c r="I47" s="113"/>
      <c r="J47" s="42"/>
      <c r="K47" s="45"/>
    </row>
    <row r="48" spans="2:11" ht="15">
      <c r="B48" s="29"/>
      <c r="C48" s="38" t="s">
        <v>125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28.5" customHeight="1">
      <c r="B49" s="41"/>
      <c r="C49" s="42"/>
      <c r="D49" s="42"/>
      <c r="E49" s="715" t="s">
        <v>1775</v>
      </c>
      <c r="F49" s="717"/>
      <c r="G49" s="717"/>
      <c r="H49" s="717"/>
      <c r="I49" s="113"/>
      <c r="J49" s="42"/>
      <c r="K49" s="45"/>
    </row>
    <row r="50" spans="2:11" s="1" customFormat="1" ht="14.45" customHeight="1">
      <c r="B50" s="41"/>
      <c r="C50" s="38" t="s">
        <v>127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18" t="str">
        <f>E11</f>
        <v>001 - SO 06 Kanalizační přípojky - neuznatelné náklady</v>
      </c>
      <c r="F51" s="717"/>
      <c r="G51" s="717"/>
      <c r="H51" s="717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5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13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132</v>
      </c>
      <c r="D58" s="127"/>
      <c r="E58" s="127"/>
      <c r="F58" s="127"/>
      <c r="G58" s="127"/>
      <c r="H58" s="127"/>
      <c r="I58" s="138"/>
      <c r="J58" s="139" t="s">
        <v>133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134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5" t="s">
        <v>135</v>
      </c>
    </row>
    <row r="61" spans="2:11" s="8" customFormat="1" ht="24.95" customHeight="1">
      <c r="B61" s="142"/>
      <c r="C61" s="143"/>
      <c r="D61" s="144" t="s">
        <v>136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11" s="9" customFormat="1" ht="19.9" customHeight="1">
      <c r="B62" s="149"/>
      <c r="C62" s="150"/>
      <c r="D62" s="151" t="s">
        <v>137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11" s="9" customFormat="1" ht="19.9" customHeight="1">
      <c r="B63" s="149"/>
      <c r="C63" s="150"/>
      <c r="D63" s="151" t="s">
        <v>138</v>
      </c>
      <c r="E63" s="152"/>
      <c r="F63" s="152"/>
      <c r="G63" s="152"/>
      <c r="H63" s="152"/>
      <c r="I63" s="153"/>
      <c r="J63" s="154">
        <f>J227</f>
        <v>0</v>
      </c>
      <c r="K63" s="155"/>
    </row>
    <row r="64" spans="2:11" s="9" customFormat="1" ht="19.9" customHeight="1">
      <c r="B64" s="149"/>
      <c r="C64" s="150"/>
      <c r="D64" s="151" t="s">
        <v>139</v>
      </c>
      <c r="E64" s="152"/>
      <c r="F64" s="152"/>
      <c r="G64" s="152"/>
      <c r="H64" s="152"/>
      <c r="I64" s="153"/>
      <c r="J64" s="154">
        <f>J237</f>
        <v>0</v>
      </c>
      <c r="K64" s="155"/>
    </row>
    <row r="65" spans="2:11" s="9" customFormat="1" ht="19.9" customHeight="1">
      <c r="B65" s="149"/>
      <c r="C65" s="150"/>
      <c r="D65" s="151" t="s">
        <v>140</v>
      </c>
      <c r="E65" s="152"/>
      <c r="F65" s="152"/>
      <c r="G65" s="152"/>
      <c r="H65" s="152"/>
      <c r="I65" s="153"/>
      <c r="J65" s="154">
        <f>J247</f>
        <v>0</v>
      </c>
      <c r="K65" s="155"/>
    </row>
    <row r="66" spans="2:11" s="9" customFormat="1" ht="19.9" customHeight="1">
      <c r="B66" s="149"/>
      <c r="C66" s="150"/>
      <c r="D66" s="151" t="s">
        <v>141</v>
      </c>
      <c r="E66" s="152"/>
      <c r="F66" s="152"/>
      <c r="G66" s="152"/>
      <c r="H66" s="152"/>
      <c r="I66" s="153"/>
      <c r="J66" s="154">
        <f>J266</f>
        <v>0</v>
      </c>
      <c r="K66" s="155"/>
    </row>
    <row r="67" spans="2:11" s="9" customFormat="1" ht="19.9" customHeight="1">
      <c r="B67" s="149"/>
      <c r="C67" s="150"/>
      <c r="D67" s="151" t="s">
        <v>142</v>
      </c>
      <c r="E67" s="152"/>
      <c r="F67" s="152"/>
      <c r="G67" s="152"/>
      <c r="H67" s="152"/>
      <c r="I67" s="153"/>
      <c r="J67" s="154">
        <f>J308</f>
        <v>0</v>
      </c>
      <c r="K67" s="155"/>
    </row>
    <row r="68" spans="2:11" s="9" customFormat="1" ht="19.9" customHeight="1">
      <c r="B68" s="149"/>
      <c r="C68" s="150"/>
      <c r="D68" s="151" t="s">
        <v>143</v>
      </c>
      <c r="E68" s="152"/>
      <c r="F68" s="152"/>
      <c r="G68" s="152"/>
      <c r="H68" s="152"/>
      <c r="I68" s="153"/>
      <c r="J68" s="154">
        <f>J321</f>
        <v>0</v>
      </c>
      <c r="K68" s="155"/>
    </row>
    <row r="69" spans="2:11" s="9" customFormat="1" ht="19.9" customHeight="1">
      <c r="B69" s="149"/>
      <c r="C69" s="150"/>
      <c r="D69" s="151" t="s">
        <v>144</v>
      </c>
      <c r="E69" s="152"/>
      <c r="F69" s="152"/>
      <c r="G69" s="152"/>
      <c r="H69" s="152"/>
      <c r="I69" s="153"/>
      <c r="J69" s="154">
        <f>J335</f>
        <v>0</v>
      </c>
      <c r="K69" s="155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" customHeight="1">
      <c r="B76" s="41"/>
      <c r="C76" s="61" t="s">
        <v>145</v>
      </c>
      <c r="L76" s="41"/>
    </row>
    <row r="77" spans="2:12" s="1" customFormat="1" ht="6.95" customHeight="1">
      <c r="B77" s="41"/>
      <c r="L77" s="41"/>
    </row>
    <row r="78" spans="2:12" s="1" customFormat="1" ht="14.45" customHeight="1">
      <c r="B78" s="41"/>
      <c r="C78" s="63" t="s">
        <v>19</v>
      </c>
      <c r="L78" s="41"/>
    </row>
    <row r="79" spans="2:12" s="1" customFormat="1" ht="16.5" customHeight="1">
      <c r="B79" s="41"/>
      <c r="E79" s="709" t="str">
        <f>E7</f>
        <v>Odkanalizování oblasti povodí Olešná, místní části Zelinkovice a Lysůvky, Frýdek - Místek</v>
      </c>
      <c r="F79" s="710"/>
      <c r="G79" s="710"/>
      <c r="H79" s="710"/>
      <c r="L79" s="41"/>
    </row>
    <row r="80" spans="2:12" ht="15">
      <c r="B80" s="29"/>
      <c r="C80" s="63" t="s">
        <v>125</v>
      </c>
      <c r="L80" s="29"/>
    </row>
    <row r="81" spans="2:12" s="1" customFormat="1" ht="28.5" customHeight="1">
      <c r="B81" s="41"/>
      <c r="E81" s="709" t="s">
        <v>1775</v>
      </c>
      <c r="F81" s="712"/>
      <c r="G81" s="712"/>
      <c r="H81" s="712"/>
      <c r="L81" s="41"/>
    </row>
    <row r="82" spans="2:12" s="1" customFormat="1" ht="14.45" customHeight="1">
      <c r="B82" s="41"/>
      <c r="C82" s="63" t="s">
        <v>127</v>
      </c>
      <c r="L82" s="41"/>
    </row>
    <row r="83" spans="2:12" s="1" customFormat="1" ht="17.25" customHeight="1">
      <c r="B83" s="41"/>
      <c r="E83" s="679" t="str">
        <f>E11</f>
        <v>001 - SO 06 Kanalizační přípojky - neuznatelné náklady</v>
      </c>
      <c r="F83" s="712"/>
      <c r="G83" s="712"/>
      <c r="H83" s="712"/>
      <c r="L83" s="41"/>
    </row>
    <row r="84" spans="2:12" s="1" customFormat="1" ht="6.95" customHeight="1">
      <c r="B84" s="41"/>
      <c r="L84" s="41"/>
    </row>
    <row r="85" spans="2:12" s="1" customFormat="1" ht="18" customHeight="1">
      <c r="B85" s="41"/>
      <c r="C85" s="63" t="s">
        <v>23</v>
      </c>
      <c r="F85" s="156" t="str">
        <f>F14</f>
        <v xml:space="preserve"> </v>
      </c>
      <c r="I85" s="157" t="s">
        <v>25</v>
      </c>
      <c r="J85" s="67">
        <f>IF(J14="","",J14)</f>
        <v>43069</v>
      </c>
      <c r="L85" s="41"/>
    </row>
    <row r="86" spans="2:12" s="1" customFormat="1" ht="6.95" customHeight="1">
      <c r="B86" s="41"/>
      <c r="L86" s="41"/>
    </row>
    <row r="87" spans="2:12" s="1" customFormat="1" ht="15">
      <c r="B87" s="41"/>
      <c r="C87" s="63" t="s">
        <v>26</v>
      </c>
      <c r="F87" s="156" t="str">
        <f>E17</f>
        <v>Město Frýdek-Místek</v>
      </c>
      <c r="I87" s="157" t="s">
        <v>32</v>
      </c>
      <c r="J87" s="156" t="str">
        <f>E23</f>
        <v>Sweco Hydroprojekt a.s., divize Morava</v>
      </c>
      <c r="L87" s="41"/>
    </row>
    <row r="88" spans="2:12" s="1" customFormat="1" ht="14.45" customHeight="1">
      <c r="B88" s="41"/>
      <c r="C88" s="63" t="s">
        <v>30</v>
      </c>
      <c r="F88" s="156" t="str">
        <f>IF(E20="","",E20)</f>
        <v/>
      </c>
      <c r="L88" s="41"/>
    </row>
    <row r="89" spans="2:12" s="1" customFormat="1" ht="10.35" customHeight="1">
      <c r="B89" s="41"/>
      <c r="L89" s="41"/>
    </row>
    <row r="90" spans="2:20" s="10" customFormat="1" ht="29.25" customHeight="1">
      <c r="B90" s="158"/>
      <c r="C90" s="159" t="s">
        <v>146</v>
      </c>
      <c r="D90" s="160" t="s">
        <v>55</v>
      </c>
      <c r="E90" s="160" t="s">
        <v>51</v>
      </c>
      <c r="F90" s="160" t="s">
        <v>147</v>
      </c>
      <c r="G90" s="160" t="s">
        <v>148</v>
      </c>
      <c r="H90" s="160" t="s">
        <v>149</v>
      </c>
      <c r="I90" s="161" t="s">
        <v>150</v>
      </c>
      <c r="J90" s="160" t="s">
        <v>133</v>
      </c>
      <c r="K90" s="162" t="s">
        <v>151</v>
      </c>
      <c r="L90" s="158"/>
      <c r="M90" s="73" t="s">
        <v>152</v>
      </c>
      <c r="N90" s="74" t="s">
        <v>40</v>
      </c>
      <c r="O90" s="74" t="s">
        <v>153</v>
      </c>
      <c r="P90" s="74" t="s">
        <v>154</v>
      </c>
      <c r="Q90" s="74" t="s">
        <v>155</v>
      </c>
      <c r="R90" s="74" t="s">
        <v>156</v>
      </c>
      <c r="S90" s="74" t="s">
        <v>157</v>
      </c>
      <c r="T90" s="75" t="s">
        <v>158</v>
      </c>
    </row>
    <row r="91" spans="2:63" s="1" customFormat="1" ht="29.25" customHeight="1">
      <c r="B91" s="41"/>
      <c r="C91" s="77" t="s">
        <v>134</v>
      </c>
      <c r="J91" s="163">
        <f>BK91</f>
        <v>0</v>
      </c>
      <c r="L91" s="41"/>
      <c r="M91" s="76"/>
      <c r="N91" s="68"/>
      <c r="O91" s="68"/>
      <c r="P91" s="164">
        <f>P92</f>
        <v>0</v>
      </c>
      <c r="Q91" s="68"/>
      <c r="R91" s="164">
        <f>R92</f>
        <v>6.970225500000001</v>
      </c>
      <c r="S91" s="68"/>
      <c r="T91" s="165">
        <f>T92</f>
        <v>2.9877000000000002</v>
      </c>
      <c r="AT91" s="25" t="s">
        <v>69</v>
      </c>
      <c r="AU91" s="25" t="s">
        <v>135</v>
      </c>
      <c r="BK91" s="166">
        <f>BK92</f>
        <v>0</v>
      </c>
    </row>
    <row r="92" spans="2:63" s="11" customFormat="1" ht="37.35" customHeight="1">
      <c r="B92" s="167"/>
      <c r="D92" s="168" t="s">
        <v>69</v>
      </c>
      <c r="E92" s="169" t="s">
        <v>159</v>
      </c>
      <c r="F92" s="169" t="s">
        <v>160</v>
      </c>
      <c r="I92" s="170"/>
      <c r="J92" s="171">
        <f>BK92</f>
        <v>0</v>
      </c>
      <c r="L92" s="167"/>
      <c r="M92" s="172"/>
      <c r="N92" s="173"/>
      <c r="O92" s="173"/>
      <c r="P92" s="174">
        <f>P93+P227+P237+P247+P266+P308+P321+P335</f>
        <v>0</v>
      </c>
      <c r="Q92" s="173"/>
      <c r="R92" s="174">
        <f>R93+R227+R237+R247+R266+R308+R321+R335</f>
        <v>6.970225500000001</v>
      </c>
      <c r="S92" s="173"/>
      <c r="T92" s="175">
        <f>T93+T227+T237+T247+T266+T308+T321+T335</f>
        <v>2.9877000000000002</v>
      </c>
      <c r="AR92" s="168" t="s">
        <v>77</v>
      </c>
      <c r="AT92" s="176" t="s">
        <v>69</v>
      </c>
      <c r="AU92" s="176" t="s">
        <v>70</v>
      </c>
      <c r="AY92" s="168" t="s">
        <v>161</v>
      </c>
      <c r="BK92" s="177">
        <f>BK93+BK227+BK237+BK247+BK266+BK308+BK321+BK335</f>
        <v>0</v>
      </c>
    </row>
    <row r="93" spans="2:63" s="11" customFormat="1" ht="19.9" customHeight="1">
      <c r="B93" s="167"/>
      <c r="D93" s="168" t="s">
        <v>69</v>
      </c>
      <c r="E93" s="178" t="s">
        <v>77</v>
      </c>
      <c r="F93" s="178" t="s">
        <v>162</v>
      </c>
      <c r="I93" s="170"/>
      <c r="J93" s="179">
        <f>BK93</f>
        <v>0</v>
      </c>
      <c r="L93" s="167"/>
      <c r="M93" s="172"/>
      <c r="N93" s="173"/>
      <c r="O93" s="173"/>
      <c r="P93" s="174">
        <f>SUM(P94:P226)</f>
        <v>0</v>
      </c>
      <c r="Q93" s="173"/>
      <c r="R93" s="174">
        <f>SUM(R94:R226)</f>
        <v>5.133298</v>
      </c>
      <c r="S93" s="173"/>
      <c r="T93" s="175">
        <f>SUM(T94:T226)</f>
        <v>2.9877000000000002</v>
      </c>
      <c r="AR93" s="168" t="s">
        <v>77</v>
      </c>
      <c r="AT93" s="176" t="s">
        <v>69</v>
      </c>
      <c r="AU93" s="176" t="s">
        <v>77</v>
      </c>
      <c r="AY93" s="168" t="s">
        <v>161</v>
      </c>
      <c r="BK93" s="177">
        <f>SUM(BK94:BK226)</f>
        <v>0</v>
      </c>
    </row>
    <row r="94" spans="2:65" s="1" customFormat="1" ht="25.5" customHeight="1">
      <c r="B94" s="180"/>
      <c r="C94" s="181" t="s">
        <v>77</v>
      </c>
      <c r="D94" s="181" t="s">
        <v>163</v>
      </c>
      <c r="E94" s="182" t="s">
        <v>189</v>
      </c>
      <c r="F94" s="183" t="s">
        <v>190</v>
      </c>
      <c r="G94" s="184" t="s">
        <v>166</v>
      </c>
      <c r="H94" s="185">
        <v>3.45</v>
      </c>
      <c r="I94" s="186"/>
      <c r="J94" s="187">
        <f>ROUND(I94*H94,2)</f>
        <v>0</v>
      </c>
      <c r="K94" s="183" t="s">
        <v>167</v>
      </c>
      <c r="L94" s="41"/>
      <c r="M94" s="188" t="s">
        <v>5</v>
      </c>
      <c r="N94" s="189" t="s">
        <v>41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0.44</v>
      </c>
      <c r="T94" s="191">
        <f>S94*H94</f>
        <v>1.518</v>
      </c>
      <c r="AR94" s="25" t="s">
        <v>168</v>
      </c>
      <c r="AT94" s="25" t="s">
        <v>163</v>
      </c>
      <c r="AU94" s="25" t="s">
        <v>79</v>
      </c>
      <c r="AY94" s="25" t="s">
        <v>161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5" t="s">
        <v>77</v>
      </c>
      <c r="BK94" s="192">
        <f>ROUND(I94*H94,2)</f>
        <v>0</v>
      </c>
      <c r="BL94" s="25" t="s">
        <v>168</v>
      </c>
      <c r="BM94" s="25" t="s">
        <v>1094</v>
      </c>
    </row>
    <row r="95" spans="2:47" s="1" customFormat="1" ht="40.5">
      <c r="B95" s="41"/>
      <c r="D95" s="193" t="s">
        <v>170</v>
      </c>
      <c r="F95" s="194" t="s">
        <v>192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5" t="s">
        <v>170</v>
      </c>
      <c r="AU95" s="25" t="s">
        <v>79</v>
      </c>
    </row>
    <row r="96" spans="2:47" s="1" customFormat="1" ht="27">
      <c r="B96" s="41"/>
      <c r="D96" s="193" t="s">
        <v>172</v>
      </c>
      <c r="F96" s="197" t="s">
        <v>1777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172</v>
      </c>
      <c r="AU96" s="25" t="s">
        <v>79</v>
      </c>
    </row>
    <row r="97" spans="2:51" s="13" customFormat="1" ht="13.5">
      <c r="B97" s="206"/>
      <c r="D97" s="193" t="s">
        <v>174</v>
      </c>
      <c r="E97" s="207" t="s">
        <v>5</v>
      </c>
      <c r="F97" s="208" t="s">
        <v>1096</v>
      </c>
      <c r="H97" s="207" t="s">
        <v>5</v>
      </c>
      <c r="I97" s="209"/>
      <c r="L97" s="206"/>
      <c r="M97" s="210"/>
      <c r="N97" s="211"/>
      <c r="O97" s="211"/>
      <c r="P97" s="211"/>
      <c r="Q97" s="211"/>
      <c r="R97" s="211"/>
      <c r="S97" s="211"/>
      <c r="T97" s="212"/>
      <c r="AT97" s="207" t="s">
        <v>174</v>
      </c>
      <c r="AU97" s="207" t="s">
        <v>79</v>
      </c>
      <c r="AV97" s="13" t="s">
        <v>77</v>
      </c>
      <c r="AW97" s="13" t="s">
        <v>34</v>
      </c>
      <c r="AX97" s="13" t="s">
        <v>70</v>
      </c>
      <c r="AY97" s="207" t="s">
        <v>161</v>
      </c>
    </row>
    <row r="98" spans="2:51" s="13" customFormat="1" ht="13.5">
      <c r="B98" s="206"/>
      <c r="D98" s="193" t="s">
        <v>174</v>
      </c>
      <c r="E98" s="207" t="s">
        <v>5</v>
      </c>
      <c r="F98" s="208" t="s">
        <v>1097</v>
      </c>
      <c r="H98" s="207" t="s">
        <v>5</v>
      </c>
      <c r="I98" s="209"/>
      <c r="L98" s="206"/>
      <c r="M98" s="210"/>
      <c r="N98" s="211"/>
      <c r="O98" s="211"/>
      <c r="P98" s="211"/>
      <c r="Q98" s="211"/>
      <c r="R98" s="211"/>
      <c r="S98" s="211"/>
      <c r="T98" s="212"/>
      <c r="AT98" s="207" t="s">
        <v>174</v>
      </c>
      <c r="AU98" s="207" t="s">
        <v>79</v>
      </c>
      <c r="AV98" s="13" t="s">
        <v>77</v>
      </c>
      <c r="AW98" s="13" t="s">
        <v>34</v>
      </c>
      <c r="AX98" s="13" t="s">
        <v>70</v>
      </c>
      <c r="AY98" s="207" t="s">
        <v>161</v>
      </c>
    </row>
    <row r="99" spans="2:51" s="12" customFormat="1" ht="13.5">
      <c r="B99" s="198"/>
      <c r="D99" s="193" t="s">
        <v>174</v>
      </c>
      <c r="E99" s="199" t="s">
        <v>5</v>
      </c>
      <c r="F99" s="200" t="s">
        <v>1778</v>
      </c>
      <c r="H99" s="201">
        <v>3.45</v>
      </c>
      <c r="I99" s="202"/>
      <c r="L99" s="198"/>
      <c r="M99" s="203"/>
      <c r="N99" s="204"/>
      <c r="O99" s="204"/>
      <c r="P99" s="204"/>
      <c r="Q99" s="204"/>
      <c r="R99" s="204"/>
      <c r="S99" s="204"/>
      <c r="T99" s="205"/>
      <c r="AT99" s="199" t="s">
        <v>174</v>
      </c>
      <c r="AU99" s="199" t="s">
        <v>79</v>
      </c>
      <c r="AV99" s="12" t="s">
        <v>79</v>
      </c>
      <c r="AW99" s="12" t="s">
        <v>34</v>
      </c>
      <c r="AX99" s="12" t="s">
        <v>77</v>
      </c>
      <c r="AY99" s="199" t="s">
        <v>161</v>
      </c>
    </row>
    <row r="100" spans="2:65" s="1" customFormat="1" ht="25.5" customHeight="1">
      <c r="B100" s="180"/>
      <c r="C100" s="181" t="s">
        <v>79</v>
      </c>
      <c r="D100" s="181" t="s">
        <v>163</v>
      </c>
      <c r="E100" s="182" t="s">
        <v>202</v>
      </c>
      <c r="F100" s="183" t="s">
        <v>203</v>
      </c>
      <c r="G100" s="184" t="s">
        <v>166</v>
      </c>
      <c r="H100" s="185">
        <v>3.45</v>
      </c>
      <c r="I100" s="186"/>
      <c r="J100" s="187">
        <f>ROUND(I100*H100,2)</f>
        <v>0</v>
      </c>
      <c r="K100" s="183" t="s">
        <v>167</v>
      </c>
      <c r="L100" s="41"/>
      <c r="M100" s="188" t="s">
        <v>5</v>
      </c>
      <c r="N100" s="189" t="s">
        <v>41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0.22</v>
      </c>
      <c r="T100" s="191">
        <f>S100*H100</f>
        <v>0.759</v>
      </c>
      <c r="AR100" s="25" t="s">
        <v>168</v>
      </c>
      <c r="AT100" s="25" t="s">
        <v>163</v>
      </c>
      <c r="AU100" s="25" t="s">
        <v>79</v>
      </c>
      <c r="AY100" s="25" t="s">
        <v>161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5" t="s">
        <v>77</v>
      </c>
      <c r="BK100" s="192">
        <f>ROUND(I100*H100,2)</f>
        <v>0</v>
      </c>
      <c r="BL100" s="25" t="s">
        <v>168</v>
      </c>
      <c r="BM100" s="25" t="s">
        <v>1099</v>
      </c>
    </row>
    <row r="101" spans="2:47" s="1" customFormat="1" ht="40.5">
      <c r="B101" s="41"/>
      <c r="D101" s="193" t="s">
        <v>170</v>
      </c>
      <c r="F101" s="194" t="s">
        <v>205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5" t="s">
        <v>170</v>
      </c>
      <c r="AU101" s="25" t="s">
        <v>79</v>
      </c>
    </row>
    <row r="102" spans="2:65" s="1" customFormat="1" ht="25.5" customHeight="1">
      <c r="B102" s="180"/>
      <c r="C102" s="181" t="s">
        <v>87</v>
      </c>
      <c r="D102" s="181" t="s">
        <v>163</v>
      </c>
      <c r="E102" s="182" t="s">
        <v>207</v>
      </c>
      <c r="F102" s="183" t="s">
        <v>208</v>
      </c>
      <c r="G102" s="184" t="s">
        <v>166</v>
      </c>
      <c r="H102" s="185">
        <v>6.9</v>
      </c>
      <c r="I102" s="186"/>
      <c r="J102" s="187">
        <f>ROUND(I102*H102,2)</f>
        <v>0</v>
      </c>
      <c r="K102" s="183" t="s">
        <v>167</v>
      </c>
      <c r="L102" s="41"/>
      <c r="M102" s="188" t="s">
        <v>5</v>
      </c>
      <c r="N102" s="189" t="s">
        <v>41</v>
      </c>
      <c r="O102" s="42"/>
      <c r="P102" s="190">
        <f>O102*H102</f>
        <v>0</v>
      </c>
      <c r="Q102" s="190">
        <v>6E-05</v>
      </c>
      <c r="R102" s="190">
        <f>Q102*H102</f>
        <v>0.00041400000000000003</v>
      </c>
      <c r="S102" s="190">
        <v>0.103</v>
      </c>
      <c r="T102" s="191">
        <f>S102*H102</f>
        <v>0.7107</v>
      </c>
      <c r="AR102" s="25" t="s">
        <v>168</v>
      </c>
      <c r="AT102" s="25" t="s">
        <v>163</v>
      </c>
      <c r="AU102" s="25" t="s">
        <v>79</v>
      </c>
      <c r="AY102" s="25" t="s">
        <v>161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25" t="s">
        <v>77</v>
      </c>
      <c r="BK102" s="192">
        <f>ROUND(I102*H102,2)</f>
        <v>0</v>
      </c>
      <c r="BL102" s="25" t="s">
        <v>168</v>
      </c>
      <c r="BM102" s="25" t="s">
        <v>1100</v>
      </c>
    </row>
    <row r="103" spans="2:47" s="1" customFormat="1" ht="27">
      <c r="B103" s="41"/>
      <c r="D103" s="193" t="s">
        <v>170</v>
      </c>
      <c r="F103" s="194" t="s">
        <v>210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170</v>
      </c>
      <c r="AU103" s="25" t="s">
        <v>79</v>
      </c>
    </row>
    <row r="104" spans="2:47" s="1" customFormat="1" ht="27">
      <c r="B104" s="41"/>
      <c r="D104" s="193" t="s">
        <v>172</v>
      </c>
      <c r="F104" s="197" t="s">
        <v>1777</v>
      </c>
      <c r="I104" s="195"/>
      <c r="L104" s="41"/>
      <c r="M104" s="196"/>
      <c r="N104" s="42"/>
      <c r="O104" s="42"/>
      <c r="P104" s="42"/>
      <c r="Q104" s="42"/>
      <c r="R104" s="42"/>
      <c r="S104" s="42"/>
      <c r="T104" s="70"/>
      <c r="AT104" s="25" t="s">
        <v>172</v>
      </c>
      <c r="AU104" s="25" t="s">
        <v>79</v>
      </c>
    </row>
    <row r="105" spans="2:51" s="13" customFormat="1" ht="13.5">
      <c r="B105" s="206"/>
      <c r="D105" s="193" t="s">
        <v>174</v>
      </c>
      <c r="E105" s="207" t="s">
        <v>5</v>
      </c>
      <c r="F105" s="208" t="s">
        <v>1096</v>
      </c>
      <c r="H105" s="207" t="s">
        <v>5</v>
      </c>
      <c r="I105" s="209"/>
      <c r="L105" s="206"/>
      <c r="M105" s="210"/>
      <c r="N105" s="211"/>
      <c r="O105" s="211"/>
      <c r="P105" s="211"/>
      <c r="Q105" s="211"/>
      <c r="R105" s="211"/>
      <c r="S105" s="211"/>
      <c r="T105" s="212"/>
      <c r="AT105" s="207" t="s">
        <v>174</v>
      </c>
      <c r="AU105" s="207" t="s">
        <v>79</v>
      </c>
      <c r="AV105" s="13" t="s">
        <v>77</v>
      </c>
      <c r="AW105" s="13" t="s">
        <v>34</v>
      </c>
      <c r="AX105" s="13" t="s">
        <v>70</v>
      </c>
      <c r="AY105" s="207" t="s">
        <v>161</v>
      </c>
    </row>
    <row r="106" spans="2:51" s="13" customFormat="1" ht="13.5">
      <c r="B106" s="206"/>
      <c r="D106" s="193" t="s">
        <v>174</v>
      </c>
      <c r="E106" s="207" t="s">
        <v>5</v>
      </c>
      <c r="F106" s="208" t="s">
        <v>1101</v>
      </c>
      <c r="H106" s="207" t="s">
        <v>5</v>
      </c>
      <c r="I106" s="209"/>
      <c r="L106" s="206"/>
      <c r="M106" s="210"/>
      <c r="N106" s="211"/>
      <c r="O106" s="211"/>
      <c r="P106" s="211"/>
      <c r="Q106" s="211"/>
      <c r="R106" s="211"/>
      <c r="S106" s="211"/>
      <c r="T106" s="212"/>
      <c r="AT106" s="207" t="s">
        <v>174</v>
      </c>
      <c r="AU106" s="207" t="s">
        <v>79</v>
      </c>
      <c r="AV106" s="13" t="s">
        <v>77</v>
      </c>
      <c r="AW106" s="13" t="s">
        <v>34</v>
      </c>
      <c r="AX106" s="13" t="s">
        <v>70</v>
      </c>
      <c r="AY106" s="207" t="s">
        <v>161</v>
      </c>
    </row>
    <row r="107" spans="2:51" s="12" customFormat="1" ht="13.5">
      <c r="B107" s="198"/>
      <c r="D107" s="193" t="s">
        <v>174</v>
      </c>
      <c r="E107" s="199" t="s">
        <v>5</v>
      </c>
      <c r="F107" s="200" t="s">
        <v>1779</v>
      </c>
      <c r="H107" s="201">
        <v>6.9</v>
      </c>
      <c r="I107" s="202"/>
      <c r="L107" s="198"/>
      <c r="M107" s="203"/>
      <c r="N107" s="204"/>
      <c r="O107" s="204"/>
      <c r="P107" s="204"/>
      <c r="Q107" s="204"/>
      <c r="R107" s="204"/>
      <c r="S107" s="204"/>
      <c r="T107" s="205"/>
      <c r="AT107" s="199" t="s">
        <v>174</v>
      </c>
      <c r="AU107" s="199" t="s">
        <v>79</v>
      </c>
      <c r="AV107" s="12" t="s">
        <v>79</v>
      </c>
      <c r="AW107" s="12" t="s">
        <v>34</v>
      </c>
      <c r="AX107" s="12" t="s">
        <v>77</v>
      </c>
      <c r="AY107" s="199" t="s">
        <v>161</v>
      </c>
    </row>
    <row r="108" spans="2:65" s="1" customFormat="1" ht="16.5" customHeight="1">
      <c r="B108" s="180"/>
      <c r="C108" s="181" t="s">
        <v>168</v>
      </c>
      <c r="D108" s="181" t="s">
        <v>163</v>
      </c>
      <c r="E108" s="182" t="s">
        <v>246</v>
      </c>
      <c r="F108" s="183" t="s">
        <v>247</v>
      </c>
      <c r="G108" s="184" t="s">
        <v>248</v>
      </c>
      <c r="H108" s="185">
        <v>24</v>
      </c>
      <c r="I108" s="186"/>
      <c r="J108" s="187">
        <f>ROUND(I108*H108,2)</f>
        <v>0</v>
      </c>
      <c r="K108" s="183" t="s">
        <v>167</v>
      </c>
      <c r="L108" s="41"/>
      <c r="M108" s="188" t="s">
        <v>5</v>
      </c>
      <c r="N108" s="189" t="s">
        <v>41</v>
      </c>
      <c r="O108" s="42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25" t="s">
        <v>168</v>
      </c>
      <c r="AT108" s="25" t="s">
        <v>163</v>
      </c>
      <c r="AU108" s="25" t="s">
        <v>79</v>
      </c>
      <c r="AY108" s="25" t="s">
        <v>161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5" t="s">
        <v>77</v>
      </c>
      <c r="BK108" s="192">
        <f>ROUND(I108*H108,2)</f>
        <v>0</v>
      </c>
      <c r="BL108" s="25" t="s">
        <v>168</v>
      </c>
      <c r="BM108" s="25" t="s">
        <v>1103</v>
      </c>
    </row>
    <row r="109" spans="2:47" s="1" customFormat="1" ht="13.5">
      <c r="B109" s="41"/>
      <c r="D109" s="193" t="s">
        <v>170</v>
      </c>
      <c r="F109" s="194" t="s">
        <v>250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170</v>
      </c>
      <c r="AU109" s="25" t="s">
        <v>79</v>
      </c>
    </row>
    <row r="110" spans="2:47" s="1" customFormat="1" ht="27">
      <c r="B110" s="41"/>
      <c r="D110" s="193" t="s">
        <v>172</v>
      </c>
      <c r="F110" s="197" t="s">
        <v>1777</v>
      </c>
      <c r="I110" s="195"/>
      <c r="L110" s="41"/>
      <c r="M110" s="196"/>
      <c r="N110" s="42"/>
      <c r="O110" s="42"/>
      <c r="P110" s="42"/>
      <c r="Q110" s="42"/>
      <c r="R110" s="42"/>
      <c r="S110" s="42"/>
      <c r="T110" s="70"/>
      <c r="AT110" s="25" t="s">
        <v>172</v>
      </c>
      <c r="AU110" s="25" t="s">
        <v>79</v>
      </c>
    </row>
    <row r="111" spans="2:51" s="12" customFormat="1" ht="13.5">
      <c r="B111" s="198"/>
      <c r="D111" s="193" t="s">
        <v>174</v>
      </c>
      <c r="E111" s="199" t="s">
        <v>5</v>
      </c>
      <c r="F111" s="200" t="s">
        <v>1780</v>
      </c>
      <c r="H111" s="201">
        <v>24</v>
      </c>
      <c r="I111" s="202"/>
      <c r="L111" s="198"/>
      <c r="M111" s="203"/>
      <c r="N111" s="204"/>
      <c r="O111" s="204"/>
      <c r="P111" s="204"/>
      <c r="Q111" s="204"/>
      <c r="R111" s="204"/>
      <c r="S111" s="204"/>
      <c r="T111" s="205"/>
      <c r="AT111" s="199" t="s">
        <v>174</v>
      </c>
      <c r="AU111" s="199" t="s">
        <v>79</v>
      </c>
      <c r="AV111" s="12" t="s">
        <v>79</v>
      </c>
      <c r="AW111" s="12" t="s">
        <v>34</v>
      </c>
      <c r="AX111" s="12" t="s">
        <v>77</v>
      </c>
      <c r="AY111" s="199" t="s">
        <v>161</v>
      </c>
    </row>
    <row r="112" spans="2:65" s="1" customFormat="1" ht="25.5" customHeight="1">
      <c r="B112" s="180"/>
      <c r="C112" s="181" t="s">
        <v>201</v>
      </c>
      <c r="D112" s="181" t="s">
        <v>163</v>
      </c>
      <c r="E112" s="182" t="s">
        <v>253</v>
      </c>
      <c r="F112" s="183" t="s">
        <v>254</v>
      </c>
      <c r="G112" s="184" t="s">
        <v>255</v>
      </c>
      <c r="H112" s="185">
        <v>2</v>
      </c>
      <c r="I112" s="186"/>
      <c r="J112" s="187">
        <f>ROUND(I112*H112,2)</f>
        <v>0</v>
      </c>
      <c r="K112" s="183" t="s">
        <v>167</v>
      </c>
      <c r="L112" s="41"/>
      <c r="M112" s="188" t="s">
        <v>5</v>
      </c>
      <c r="N112" s="189" t="s">
        <v>41</v>
      </c>
      <c r="O112" s="42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25" t="s">
        <v>168</v>
      </c>
      <c r="AT112" s="25" t="s">
        <v>163</v>
      </c>
      <c r="AU112" s="25" t="s">
        <v>79</v>
      </c>
      <c r="AY112" s="25" t="s">
        <v>161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5" t="s">
        <v>77</v>
      </c>
      <c r="BK112" s="192">
        <f>ROUND(I112*H112,2)</f>
        <v>0</v>
      </c>
      <c r="BL112" s="25" t="s">
        <v>168</v>
      </c>
      <c r="BM112" s="25" t="s">
        <v>1105</v>
      </c>
    </row>
    <row r="113" spans="2:47" s="1" customFormat="1" ht="27">
      <c r="B113" s="41"/>
      <c r="D113" s="193" t="s">
        <v>170</v>
      </c>
      <c r="F113" s="194" t="s">
        <v>257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170</v>
      </c>
      <c r="AU113" s="25" t="s">
        <v>79</v>
      </c>
    </row>
    <row r="114" spans="2:65" s="1" customFormat="1" ht="16.5" customHeight="1">
      <c r="B114" s="180"/>
      <c r="C114" s="181" t="s">
        <v>206</v>
      </c>
      <c r="D114" s="181" t="s">
        <v>163</v>
      </c>
      <c r="E114" s="182" t="s">
        <v>299</v>
      </c>
      <c r="F114" s="183" t="s">
        <v>300</v>
      </c>
      <c r="G114" s="184" t="s">
        <v>301</v>
      </c>
      <c r="H114" s="185">
        <v>1.553</v>
      </c>
      <c r="I114" s="186"/>
      <c r="J114" s="187">
        <f>ROUND(I114*H114,2)</f>
        <v>0</v>
      </c>
      <c r="K114" s="183" t="s">
        <v>167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5" t="s">
        <v>168</v>
      </c>
      <c r="AT114" s="25" t="s">
        <v>163</v>
      </c>
      <c r="AU114" s="25" t="s">
        <v>79</v>
      </c>
      <c r="AY114" s="25" t="s">
        <v>161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168</v>
      </c>
      <c r="BM114" s="25" t="s">
        <v>1106</v>
      </c>
    </row>
    <row r="115" spans="2:47" s="1" customFormat="1" ht="27">
      <c r="B115" s="41"/>
      <c r="D115" s="193" t="s">
        <v>170</v>
      </c>
      <c r="F115" s="194" t="s">
        <v>303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170</v>
      </c>
      <c r="AU115" s="25" t="s">
        <v>79</v>
      </c>
    </row>
    <row r="116" spans="2:47" s="1" customFormat="1" ht="27">
      <c r="B116" s="41"/>
      <c r="D116" s="193" t="s">
        <v>172</v>
      </c>
      <c r="F116" s="197" t="s">
        <v>1777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172</v>
      </c>
      <c r="AU116" s="25" t="s">
        <v>79</v>
      </c>
    </row>
    <row r="117" spans="2:51" s="13" customFormat="1" ht="13.5">
      <c r="B117" s="206"/>
      <c r="D117" s="193" t="s">
        <v>174</v>
      </c>
      <c r="E117" s="207" t="s">
        <v>5</v>
      </c>
      <c r="F117" s="208" t="s">
        <v>1107</v>
      </c>
      <c r="H117" s="207" t="s">
        <v>5</v>
      </c>
      <c r="I117" s="209"/>
      <c r="L117" s="206"/>
      <c r="M117" s="210"/>
      <c r="N117" s="211"/>
      <c r="O117" s="211"/>
      <c r="P117" s="211"/>
      <c r="Q117" s="211"/>
      <c r="R117" s="211"/>
      <c r="S117" s="211"/>
      <c r="T117" s="212"/>
      <c r="AT117" s="207" t="s">
        <v>174</v>
      </c>
      <c r="AU117" s="207" t="s">
        <v>79</v>
      </c>
      <c r="AV117" s="13" t="s">
        <v>77</v>
      </c>
      <c r="AW117" s="13" t="s">
        <v>34</v>
      </c>
      <c r="AX117" s="13" t="s">
        <v>70</v>
      </c>
      <c r="AY117" s="207" t="s">
        <v>161</v>
      </c>
    </row>
    <row r="118" spans="2:51" s="12" customFormat="1" ht="13.5">
      <c r="B118" s="198"/>
      <c r="D118" s="193" t="s">
        <v>174</v>
      </c>
      <c r="E118" s="199" t="s">
        <v>5</v>
      </c>
      <c r="F118" s="200" t="s">
        <v>1781</v>
      </c>
      <c r="H118" s="201">
        <v>1.553</v>
      </c>
      <c r="I118" s="202"/>
      <c r="L118" s="198"/>
      <c r="M118" s="203"/>
      <c r="N118" s="204"/>
      <c r="O118" s="204"/>
      <c r="P118" s="204"/>
      <c r="Q118" s="204"/>
      <c r="R118" s="204"/>
      <c r="S118" s="204"/>
      <c r="T118" s="205"/>
      <c r="AT118" s="199" t="s">
        <v>174</v>
      </c>
      <c r="AU118" s="199" t="s">
        <v>79</v>
      </c>
      <c r="AV118" s="12" t="s">
        <v>79</v>
      </c>
      <c r="AW118" s="12" t="s">
        <v>34</v>
      </c>
      <c r="AX118" s="12" t="s">
        <v>77</v>
      </c>
      <c r="AY118" s="199" t="s">
        <v>161</v>
      </c>
    </row>
    <row r="119" spans="2:65" s="1" customFormat="1" ht="16.5" customHeight="1">
      <c r="B119" s="180"/>
      <c r="C119" s="181" t="s">
        <v>217</v>
      </c>
      <c r="D119" s="181" t="s">
        <v>163</v>
      </c>
      <c r="E119" s="182" t="s">
        <v>311</v>
      </c>
      <c r="F119" s="183" t="s">
        <v>312</v>
      </c>
      <c r="G119" s="184" t="s">
        <v>301</v>
      </c>
      <c r="H119" s="185">
        <v>1.532</v>
      </c>
      <c r="I119" s="186"/>
      <c r="J119" s="187">
        <f>ROUND(I119*H119,2)</f>
        <v>0</v>
      </c>
      <c r="K119" s="183" t="s">
        <v>167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168</v>
      </c>
      <c r="AT119" s="25" t="s">
        <v>163</v>
      </c>
      <c r="AU119" s="25" t="s">
        <v>79</v>
      </c>
      <c r="AY119" s="25" t="s">
        <v>161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168</v>
      </c>
      <c r="BM119" s="25" t="s">
        <v>1109</v>
      </c>
    </row>
    <row r="120" spans="2:47" s="1" customFormat="1" ht="27">
      <c r="B120" s="41"/>
      <c r="D120" s="193" t="s">
        <v>170</v>
      </c>
      <c r="F120" s="194" t="s">
        <v>314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170</v>
      </c>
      <c r="AU120" s="25" t="s">
        <v>79</v>
      </c>
    </row>
    <row r="121" spans="2:51" s="13" customFormat="1" ht="13.5">
      <c r="B121" s="206"/>
      <c r="D121" s="193" t="s">
        <v>174</v>
      </c>
      <c r="E121" s="207" t="s">
        <v>5</v>
      </c>
      <c r="F121" s="208" t="s">
        <v>1110</v>
      </c>
      <c r="H121" s="207" t="s">
        <v>5</v>
      </c>
      <c r="I121" s="209"/>
      <c r="L121" s="206"/>
      <c r="M121" s="210"/>
      <c r="N121" s="211"/>
      <c r="O121" s="211"/>
      <c r="P121" s="211"/>
      <c r="Q121" s="211"/>
      <c r="R121" s="211"/>
      <c r="S121" s="211"/>
      <c r="T121" s="212"/>
      <c r="AT121" s="207" t="s">
        <v>174</v>
      </c>
      <c r="AU121" s="207" t="s">
        <v>79</v>
      </c>
      <c r="AV121" s="13" t="s">
        <v>77</v>
      </c>
      <c r="AW121" s="13" t="s">
        <v>34</v>
      </c>
      <c r="AX121" s="13" t="s">
        <v>70</v>
      </c>
      <c r="AY121" s="207" t="s">
        <v>161</v>
      </c>
    </row>
    <row r="122" spans="2:51" s="12" customFormat="1" ht="13.5">
      <c r="B122" s="198"/>
      <c r="D122" s="193" t="s">
        <v>174</v>
      </c>
      <c r="E122" s="199" t="s">
        <v>5</v>
      </c>
      <c r="F122" s="200" t="s">
        <v>1782</v>
      </c>
      <c r="H122" s="201">
        <v>1.532</v>
      </c>
      <c r="I122" s="202"/>
      <c r="L122" s="198"/>
      <c r="M122" s="203"/>
      <c r="N122" s="204"/>
      <c r="O122" s="204"/>
      <c r="P122" s="204"/>
      <c r="Q122" s="204"/>
      <c r="R122" s="204"/>
      <c r="S122" s="204"/>
      <c r="T122" s="205"/>
      <c r="AT122" s="199" t="s">
        <v>174</v>
      </c>
      <c r="AU122" s="199" t="s">
        <v>79</v>
      </c>
      <c r="AV122" s="12" t="s">
        <v>79</v>
      </c>
      <c r="AW122" s="12" t="s">
        <v>34</v>
      </c>
      <c r="AX122" s="12" t="s">
        <v>77</v>
      </c>
      <c r="AY122" s="199" t="s">
        <v>161</v>
      </c>
    </row>
    <row r="123" spans="2:65" s="1" customFormat="1" ht="16.5" customHeight="1">
      <c r="B123" s="180"/>
      <c r="C123" s="181" t="s">
        <v>221</v>
      </c>
      <c r="D123" s="181" t="s">
        <v>163</v>
      </c>
      <c r="E123" s="182" t="s">
        <v>1112</v>
      </c>
      <c r="F123" s="183" t="s">
        <v>1113</v>
      </c>
      <c r="G123" s="184" t="s">
        <v>301</v>
      </c>
      <c r="H123" s="185">
        <v>7.66</v>
      </c>
      <c r="I123" s="186"/>
      <c r="J123" s="187">
        <f>ROUND(I123*H123,2)</f>
        <v>0</v>
      </c>
      <c r="K123" s="183" t="s">
        <v>167</v>
      </c>
      <c r="L123" s="41"/>
      <c r="M123" s="188" t="s">
        <v>5</v>
      </c>
      <c r="N123" s="189" t="s">
        <v>41</v>
      </c>
      <c r="O123" s="42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25" t="s">
        <v>168</v>
      </c>
      <c r="AT123" s="25" t="s">
        <v>163</v>
      </c>
      <c r="AU123" s="25" t="s">
        <v>79</v>
      </c>
      <c r="AY123" s="25" t="s">
        <v>161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5" t="s">
        <v>77</v>
      </c>
      <c r="BK123" s="192">
        <f>ROUND(I123*H123,2)</f>
        <v>0</v>
      </c>
      <c r="BL123" s="25" t="s">
        <v>168</v>
      </c>
      <c r="BM123" s="25" t="s">
        <v>1114</v>
      </c>
    </row>
    <row r="124" spans="2:47" s="1" customFormat="1" ht="27">
      <c r="B124" s="41"/>
      <c r="D124" s="193" t="s">
        <v>170</v>
      </c>
      <c r="F124" s="194" t="s">
        <v>1115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170</v>
      </c>
      <c r="AU124" s="25" t="s">
        <v>79</v>
      </c>
    </row>
    <row r="125" spans="2:47" s="1" customFormat="1" ht="40.5">
      <c r="B125" s="41"/>
      <c r="D125" s="193" t="s">
        <v>172</v>
      </c>
      <c r="F125" s="197" t="s">
        <v>1783</v>
      </c>
      <c r="I125" s="195"/>
      <c r="L125" s="41"/>
      <c r="M125" s="196"/>
      <c r="N125" s="42"/>
      <c r="O125" s="42"/>
      <c r="P125" s="42"/>
      <c r="Q125" s="42"/>
      <c r="R125" s="42"/>
      <c r="S125" s="42"/>
      <c r="T125" s="70"/>
      <c r="AT125" s="25" t="s">
        <v>172</v>
      </c>
      <c r="AU125" s="25" t="s">
        <v>79</v>
      </c>
    </row>
    <row r="126" spans="2:51" s="13" customFormat="1" ht="13.5">
      <c r="B126" s="206"/>
      <c r="D126" s="193" t="s">
        <v>174</v>
      </c>
      <c r="E126" s="207" t="s">
        <v>5</v>
      </c>
      <c r="F126" s="208" t="s">
        <v>1117</v>
      </c>
      <c r="H126" s="207" t="s">
        <v>5</v>
      </c>
      <c r="I126" s="209"/>
      <c r="L126" s="206"/>
      <c r="M126" s="210"/>
      <c r="N126" s="211"/>
      <c r="O126" s="211"/>
      <c r="P126" s="211"/>
      <c r="Q126" s="211"/>
      <c r="R126" s="211"/>
      <c r="S126" s="211"/>
      <c r="T126" s="212"/>
      <c r="AT126" s="207" t="s">
        <v>174</v>
      </c>
      <c r="AU126" s="207" t="s">
        <v>79</v>
      </c>
      <c r="AV126" s="13" t="s">
        <v>77</v>
      </c>
      <c r="AW126" s="13" t="s">
        <v>34</v>
      </c>
      <c r="AX126" s="13" t="s">
        <v>70</v>
      </c>
      <c r="AY126" s="207" t="s">
        <v>161</v>
      </c>
    </row>
    <row r="127" spans="2:51" s="13" customFormat="1" ht="13.5">
      <c r="B127" s="206"/>
      <c r="D127" s="193" t="s">
        <v>174</v>
      </c>
      <c r="E127" s="207" t="s">
        <v>5</v>
      </c>
      <c r="F127" s="208" t="s">
        <v>1118</v>
      </c>
      <c r="H127" s="207" t="s">
        <v>5</v>
      </c>
      <c r="I127" s="209"/>
      <c r="L127" s="206"/>
      <c r="M127" s="210"/>
      <c r="N127" s="211"/>
      <c r="O127" s="211"/>
      <c r="P127" s="211"/>
      <c r="Q127" s="211"/>
      <c r="R127" s="211"/>
      <c r="S127" s="211"/>
      <c r="T127" s="212"/>
      <c r="AT127" s="207" t="s">
        <v>174</v>
      </c>
      <c r="AU127" s="207" t="s">
        <v>79</v>
      </c>
      <c r="AV127" s="13" t="s">
        <v>77</v>
      </c>
      <c r="AW127" s="13" t="s">
        <v>34</v>
      </c>
      <c r="AX127" s="13" t="s">
        <v>70</v>
      </c>
      <c r="AY127" s="207" t="s">
        <v>161</v>
      </c>
    </row>
    <row r="128" spans="2:51" s="12" customFormat="1" ht="13.5">
      <c r="B128" s="198"/>
      <c r="D128" s="193" t="s">
        <v>174</v>
      </c>
      <c r="E128" s="199" t="s">
        <v>5</v>
      </c>
      <c r="F128" s="200" t="s">
        <v>1784</v>
      </c>
      <c r="H128" s="201">
        <v>8.108</v>
      </c>
      <c r="I128" s="202"/>
      <c r="L128" s="198"/>
      <c r="M128" s="203"/>
      <c r="N128" s="204"/>
      <c r="O128" s="204"/>
      <c r="P128" s="204"/>
      <c r="Q128" s="204"/>
      <c r="R128" s="204"/>
      <c r="S128" s="204"/>
      <c r="T128" s="205"/>
      <c r="AT128" s="199" t="s">
        <v>174</v>
      </c>
      <c r="AU128" s="199" t="s">
        <v>79</v>
      </c>
      <c r="AV128" s="12" t="s">
        <v>79</v>
      </c>
      <c r="AW128" s="12" t="s">
        <v>34</v>
      </c>
      <c r="AX128" s="12" t="s">
        <v>70</v>
      </c>
      <c r="AY128" s="199" t="s">
        <v>161</v>
      </c>
    </row>
    <row r="129" spans="2:51" s="13" customFormat="1" ht="13.5">
      <c r="B129" s="206"/>
      <c r="D129" s="193" t="s">
        <v>174</v>
      </c>
      <c r="E129" s="207" t="s">
        <v>5</v>
      </c>
      <c r="F129" s="208" t="s">
        <v>1120</v>
      </c>
      <c r="H129" s="207" t="s">
        <v>5</v>
      </c>
      <c r="I129" s="209"/>
      <c r="L129" s="206"/>
      <c r="M129" s="210"/>
      <c r="N129" s="211"/>
      <c r="O129" s="211"/>
      <c r="P129" s="211"/>
      <c r="Q129" s="211"/>
      <c r="R129" s="211"/>
      <c r="S129" s="211"/>
      <c r="T129" s="212"/>
      <c r="AT129" s="207" t="s">
        <v>174</v>
      </c>
      <c r="AU129" s="207" t="s">
        <v>79</v>
      </c>
      <c r="AV129" s="13" t="s">
        <v>77</v>
      </c>
      <c r="AW129" s="13" t="s">
        <v>34</v>
      </c>
      <c r="AX129" s="13" t="s">
        <v>70</v>
      </c>
      <c r="AY129" s="207" t="s">
        <v>161</v>
      </c>
    </row>
    <row r="130" spans="2:51" s="12" customFormat="1" ht="13.5">
      <c r="B130" s="198"/>
      <c r="D130" s="193" t="s">
        <v>174</v>
      </c>
      <c r="E130" s="199" t="s">
        <v>5</v>
      </c>
      <c r="F130" s="200" t="s">
        <v>1785</v>
      </c>
      <c r="H130" s="201">
        <v>7.211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199" t="s">
        <v>174</v>
      </c>
      <c r="AU130" s="199" t="s">
        <v>79</v>
      </c>
      <c r="AV130" s="12" t="s">
        <v>79</v>
      </c>
      <c r="AW130" s="12" t="s">
        <v>34</v>
      </c>
      <c r="AX130" s="12" t="s">
        <v>70</v>
      </c>
      <c r="AY130" s="199" t="s">
        <v>161</v>
      </c>
    </row>
    <row r="131" spans="2:51" s="15" customFormat="1" ht="13.5">
      <c r="B131" s="221"/>
      <c r="D131" s="193" t="s">
        <v>174</v>
      </c>
      <c r="E131" s="222" t="s">
        <v>5</v>
      </c>
      <c r="F131" s="223" t="s">
        <v>326</v>
      </c>
      <c r="H131" s="224">
        <v>15.319</v>
      </c>
      <c r="I131" s="225"/>
      <c r="L131" s="221"/>
      <c r="M131" s="226"/>
      <c r="N131" s="227"/>
      <c r="O131" s="227"/>
      <c r="P131" s="227"/>
      <c r="Q131" s="227"/>
      <c r="R131" s="227"/>
      <c r="S131" s="227"/>
      <c r="T131" s="228"/>
      <c r="AT131" s="222" t="s">
        <v>174</v>
      </c>
      <c r="AU131" s="222" t="s">
        <v>79</v>
      </c>
      <c r="AV131" s="15" t="s">
        <v>87</v>
      </c>
      <c r="AW131" s="15" t="s">
        <v>34</v>
      </c>
      <c r="AX131" s="15" t="s">
        <v>70</v>
      </c>
      <c r="AY131" s="222" t="s">
        <v>161</v>
      </c>
    </row>
    <row r="132" spans="2:51" s="12" customFormat="1" ht="13.5">
      <c r="B132" s="198"/>
      <c r="D132" s="193" t="s">
        <v>174</v>
      </c>
      <c r="E132" s="199" t="s">
        <v>5</v>
      </c>
      <c r="F132" s="200" t="s">
        <v>1786</v>
      </c>
      <c r="H132" s="201">
        <v>7.66</v>
      </c>
      <c r="I132" s="202"/>
      <c r="L132" s="198"/>
      <c r="M132" s="203"/>
      <c r="N132" s="204"/>
      <c r="O132" s="204"/>
      <c r="P132" s="204"/>
      <c r="Q132" s="204"/>
      <c r="R132" s="204"/>
      <c r="S132" s="204"/>
      <c r="T132" s="205"/>
      <c r="AT132" s="199" t="s">
        <v>174</v>
      </c>
      <c r="AU132" s="199" t="s">
        <v>79</v>
      </c>
      <c r="AV132" s="12" t="s">
        <v>79</v>
      </c>
      <c r="AW132" s="12" t="s">
        <v>34</v>
      </c>
      <c r="AX132" s="12" t="s">
        <v>77</v>
      </c>
      <c r="AY132" s="199" t="s">
        <v>161</v>
      </c>
    </row>
    <row r="133" spans="2:65" s="1" customFormat="1" ht="16.5" customHeight="1">
      <c r="B133" s="180"/>
      <c r="C133" s="181" t="s">
        <v>228</v>
      </c>
      <c r="D133" s="181" t="s">
        <v>163</v>
      </c>
      <c r="E133" s="182" t="s">
        <v>1123</v>
      </c>
      <c r="F133" s="183" t="s">
        <v>1124</v>
      </c>
      <c r="G133" s="184" t="s">
        <v>301</v>
      </c>
      <c r="H133" s="185">
        <v>7.66</v>
      </c>
      <c r="I133" s="186"/>
      <c r="J133" s="187">
        <f>ROUND(I133*H133,2)</f>
        <v>0</v>
      </c>
      <c r="K133" s="183" t="s">
        <v>167</v>
      </c>
      <c r="L133" s="41"/>
      <c r="M133" s="188" t="s">
        <v>5</v>
      </c>
      <c r="N133" s="189" t="s">
        <v>41</v>
      </c>
      <c r="O133" s="4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25" t="s">
        <v>168</v>
      </c>
      <c r="AT133" s="25" t="s">
        <v>163</v>
      </c>
      <c r="AU133" s="25" t="s">
        <v>79</v>
      </c>
      <c r="AY133" s="25" t="s">
        <v>161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25" t="s">
        <v>77</v>
      </c>
      <c r="BK133" s="192">
        <f>ROUND(I133*H133,2)</f>
        <v>0</v>
      </c>
      <c r="BL133" s="25" t="s">
        <v>168</v>
      </c>
      <c r="BM133" s="25" t="s">
        <v>1125</v>
      </c>
    </row>
    <row r="134" spans="2:47" s="1" customFormat="1" ht="27">
      <c r="B134" s="41"/>
      <c r="D134" s="193" t="s">
        <v>170</v>
      </c>
      <c r="F134" s="194" t="s">
        <v>1126</v>
      </c>
      <c r="I134" s="195"/>
      <c r="L134" s="41"/>
      <c r="M134" s="196"/>
      <c r="N134" s="42"/>
      <c r="O134" s="42"/>
      <c r="P134" s="42"/>
      <c r="Q134" s="42"/>
      <c r="R134" s="42"/>
      <c r="S134" s="42"/>
      <c r="T134" s="70"/>
      <c r="AT134" s="25" t="s">
        <v>170</v>
      </c>
      <c r="AU134" s="25" t="s">
        <v>79</v>
      </c>
    </row>
    <row r="135" spans="2:47" s="1" customFormat="1" ht="40.5">
      <c r="B135" s="41"/>
      <c r="D135" s="193" t="s">
        <v>172</v>
      </c>
      <c r="F135" s="197" t="s">
        <v>1783</v>
      </c>
      <c r="I135" s="195"/>
      <c r="L135" s="41"/>
      <c r="M135" s="196"/>
      <c r="N135" s="42"/>
      <c r="O135" s="42"/>
      <c r="P135" s="42"/>
      <c r="Q135" s="42"/>
      <c r="R135" s="42"/>
      <c r="S135" s="42"/>
      <c r="T135" s="70"/>
      <c r="AT135" s="25" t="s">
        <v>172</v>
      </c>
      <c r="AU135" s="25" t="s">
        <v>79</v>
      </c>
    </row>
    <row r="136" spans="2:51" s="13" customFormat="1" ht="13.5">
      <c r="B136" s="206"/>
      <c r="D136" s="193" t="s">
        <v>174</v>
      </c>
      <c r="E136" s="207" t="s">
        <v>5</v>
      </c>
      <c r="F136" s="208" t="s">
        <v>370</v>
      </c>
      <c r="H136" s="207" t="s">
        <v>5</v>
      </c>
      <c r="I136" s="209"/>
      <c r="L136" s="206"/>
      <c r="M136" s="210"/>
      <c r="N136" s="211"/>
      <c r="O136" s="211"/>
      <c r="P136" s="211"/>
      <c r="Q136" s="211"/>
      <c r="R136" s="211"/>
      <c r="S136" s="211"/>
      <c r="T136" s="212"/>
      <c r="AT136" s="207" t="s">
        <v>174</v>
      </c>
      <c r="AU136" s="207" t="s">
        <v>79</v>
      </c>
      <c r="AV136" s="13" t="s">
        <v>77</v>
      </c>
      <c r="AW136" s="13" t="s">
        <v>34</v>
      </c>
      <c r="AX136" s="13" t="s">
        <v>70</v>
      </c>
      <c r="AY136" s="207" t="s">
        <v>161</v>
      </c>
    </row>
    <row r="137" spans="2:51" s="12" customFormat="1" ht="13.5">
      <c r="B137" s="198"/>
      <c r="D137" s="193" t="s">
        <v>174</v>
      </c>
      <c r="E137" s="199" t="s">
        <v>5</v>
      </c>
      <c r="F137" s="200" t="s">
        <v>1786</v>
      </c>
      <c r="H137" s="201">
        <v>7.66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199" t="s">
        <v>174</v>
      </c>
      <c r="AU137" s="199" t="s">
        <v>79</v>
      </c>
      <c r="AV137" s="12" t="s">
        <v>79</v>
      </c>
      <c r="AW137" s="12" t="s">
        <v>34</v>
      </c>
      <c r="AX137" s="12" t="s">
        <v>77</v>
      </c>
      <c r="AY137" s="199" t="s">
        <v>161</v>
      </c>
    </row>
    <row r="138" spans="2:65" s="1" customFormat="1" ht="16.5" customHeight="1">
      <c r="B138" s="180"/>
      <c r="C138" s="181" t="s">
        <v>234</v>
      </c>
      <c r="D138" s="181" t="s">
        <v>163</v>
      </c>
      <c r="E138" s="182" t="s">
        <v>372</v>
      </c>
      <c r="F138" s="183" t="s">
        <v>373</v>
      </c>
      <c r="G138" s="184" t="s">
        <v>301</v>
      </c>
      <c r="H138" s="185">
        <v>76.59</v>
      </c>
      <c r="I138" s="186"/>
      <c r="J138" s="187">
        <f>ROUND(I138*H138,2)</f>
        <v>0</v>
      </c>
      <c r="K138" s="183" t="s">
        <v>167</v>
      </c>
      <c r="L138" s="41"/>
      <c r="M138" s="188" t="s">
        <v>5</v>
      </c>
      <c r="N138" s="189" t="s">
        <v>41</v>
      </c>
      <c r="O138" s="4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25" t="s">
        <v>168</v>
      </c>
      <c r="AT138" s="25" t="s">
        <v>163</v>
      </c>
      <c r="AU138" s="25" t="s">
        <v>79</v>
      </c>
      <c r="AY138" s="25" t="s">
        <v>161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25" t="s">
        <v>77</v>
      </c>
      <c r="BK138" s="192">
        <f>ROUND(I138*H138,2)</f>
        <v>0</v>
      </c>
      <c r="BL138" s="25" t="s">
        <v>168</v>
      </c>
      <c r="BM138" s="25" t="s">
        <v>1127</v>
      </c>
    </row>
    <row r="139" spans="2:47" s="1" customFormat="1" ht="27">
      <c r="B139" s="41"/>
      <c r="D139" s="193" t="s">
        <v>170</v>
      </c>
      <c r="F139" s="194" t="s">
        <v>375</v>
      </c>
      <c r="I139" s="195"/>
      <c r="L139" s="41"/>
      <c r="M139" s="196"/>
      <c r="N139" s="42"/>
      <c r="O139" s="42"/>
      <c r="P139" s="42"/>
      <c r="Q139" s="42"/>
      <c r="R139" s="42"/>
      <c r="S139" s="42"/>
      <c r="T139" s="70"/>
      <c r="AT139" s="25" t="s">
        <v>170</v>
      </c>
      <c r="AU139" s="25" t="s">
        <v>79</v>
      </c>
    </row>
    <row r="140" spans="2:51" s="12" customFormat="1" ht="13.5">
      <c r="B140" s="198"/>
      <c r="D140" s="193" t="s">
        <v>174</v>
      </c>
      <c r="E140" s="199" t="s">
        <v>5</v>
      </c>
      <c r="F140" s="200" t="s">
        <v>1128</v>
      </c>
      <c r="H140" s="201">
        <v>76.59</v>
      </c>
      <c r="I140" s="202"/>
      <c r="L140" s="198"/>
      <c r="M140" s="203"/>
      <c r="N140" s="204"/>
      <c r="O140" s="204"/>
      <c r="P140" s="204"/>
      <c r="Q140" s="204"/>
      <c r="R140" s="204"/>
      <c r="S140" s="204"/>
      <c r="T140" s="205"/>
      <c r="AT140" s="199" t="s">
        <v>174</v>
      </c>
      <c r="AU140" s="199" t="s">
        <v>79</v>
      </c>
      <c r="AV140" s="12" t="s">
        <v>79</v>
      </c>
      <c r="AW140" s="12" t="s">
        <v>34</v>
      </c>
      <c r="AX140" s="12" t="s">
        <v>77</v>
      </c>
      <c r="AY140" s="199" t="s">
        <v>161</v>
      </c>
    </row>
    <row r="141" spans="2:65" s="1" customFormat="1" ht="25.5" customHeight="1">
      <c r="B141" s="180"/>
      <c r="C141" s="181" t="s">
        <v>239</v>
      </c>
      <c r="D141" s="181" t="s">
        <v>163</v>
      </c>
      <c r="E141" s="182" t="s">
        <v>397</v>
      </c>
      <c r="F141" s="183" t="s">
        <v>398</v>
      </c>
      <c r="G141" s="184" t="s">
        <v>166</v>
      </c>
      <c r="H141" s="185">
        <v>34.5</v>
      </c>
      <c r="I141" s="186"/>
      <c r="J141" s="187">
        <f>ROUND(I141*H141,2)</f>
        <v>0</v>
      </c>
      <c r="K141" s="183" t="s">
        <v>167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0.00085</v>
      </c>
      <c r="R141" s="190">
        <f>Q141*H141</f>
        <v>0.029324999999999997</v>
      </c>
      <c r="S141" s="190">
        <v>0</v>
      </c>
      <c r="T141" s="191">
        <f>S141*H141</f>
        <v>0</v>
      </c>
      <c r="AR141" s="25" t="s">
        <v>168</v>
      </c>
      <c r="AT141" s="25" t="s">
        <v>163</v>
      </c>
      <c r="AU141" s="25" t="s">
        <v>79</v>
      </c>
      <c r="AY141" s="25" t="s">
        <v>161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168</v>
      </c>
      <c r="BM141" s="25" t="s">
        <v>1129</v>
      </c>
    </row>
    <row r="142" spans="2:47" s="1" customFormat="1" ht="27">
      <c r="B142" s="41"/>
      <c r="D142" s="193" t="s">
        <v>170</v>
      </c>
      <c r="F142" s="194" t="s">
        <v>400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170</v>
      </c>
      <c r="AU142" s="25" t="s">
        <v>79</v>
      </c>
    </row>
    <row r="143" spans="2:47" s="1" customFormat="1" ht="27">
      <c r="B143" s="41"/>
      <c r="D143" s="193" t="s">
        <v>172</v>
      </c>
      <c r="F143" s="197" t="s">
        <v>1777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172</v>
      </c>
      <c r="AU143" s="25" t="s">
        <v>79</v>
      </c>
    </row>
    <row r="144" spans="2:51" s="13" customFormat="1" ht="13.5">
      <c r="B144" s="206"/>
      <c r="D144" s="193" t="s">
        <v>174</v>
      </c>
      <c r="E144" s="207" t="s">
        <v>5</v>
      </c>
      <c r="F144" s="208" t="s">
        <v>1130</v>
      </c>
      <c r="H144" s="207" t="s">
        <v>5</v>
      </c>
      <c r="I144" s="209"/>
      <c r="L144" s="206"/>
      <c r="M144" s="210"/>
      <c r="N144" s="211"/>
      <c r="O144" s="211"/>
      <c r="P144" s="211"/>
      <c r="Q144" s="211"/>
      <c r="R144" s="211"/>
      <c r="S144" s="211"/>
      <c r="T144" s="212"/>
      <c r="AT144" s="207" t="s">
        <v>174</v>
      </c>
      <c r="AU144" s="207" t="s">
        <v>79</v>
      </c>
      <c r="AV144" s="13" t="s">
        <v>77</v>
      </c>
      <c r="AW144" s="13" t="s">
        <v>34</v>
      </c>
      <c r="AX144" s="13" t="s">
        <v>70</v>
      </c>
      <c r="AY144" s="207" t="s">
        <v>161</v>
      </c>
    </row>
    <row r="145" spans="2:51" s="12" customFormat="1" ht="13.5">
      <c r="B145" s="198"/>
      <c r="D145" s="193" t="s">
        <v>174</v>
      </c>
      <c r="E145" s="199" t="s">
        <v>5</v>
      </c>
      <c r="F145" s="200" t="s">
        <v>1787</v>
      </c>
      <c r="H145" s="201">
        <v>34.5</v>
      </c>
      <c r="I145" s="202"/>
      <c r="L145" s="198"/>
      <c r="M145" s="203"/>
      <c r="N145" s="204"/>
      <c r="O145" s="204"/>
      <c r="P145" s="204"/>
      <c r="Q145" s="204"/>
      <c r="R145" s="204"/>
      <c r="S145" s="204"/>
      <c r="T145" s="205"/>
      <c r="AT145" s="199" t="s">
        <v>174</v>
      </c>
      <c r="AU145" s="199" t="s">
        <v>79</v>
      </c>
      <c r="AV145" s="12" t="s">
        <v>79</v>
      </c>
      <c r="AW145" s="12" t="s">
        <v>34</v>
      </c>
      <c r="AX145" s="12" t="s">
        <v>77</v>
      </c>
      <c r="AY145" s="199" t="s">
        <v>161</v>
      </c>
    </row>
    <row r="146" spans="2:65" s="1" customFormat="1" ht="25.5" customHeight="1">
      <c r="B146" s="180"/>
      <c r="C146" s="181" t="s">
        <v>245</v>
      </c>
      <c r="D146" s="181" t="s">
        <v>163</v>
      </c>
      <c r="E146" s="182" t="s">
        <v>419</v>
      </c>
      <c r="F146" s="183" t="s">
        <v>420</v>
      </c>
      <c r="G146" s="184" t="s">
        <v>166</v>
      </c>
      <c r="H146" s="185">
        <v>34.5</v>
      </c>
      <c r="I146" s="186"/>
      <c r="J146" s="187">
        <f>ROUND(I146*H146,2)</f>
        <v>0</v>
      </c>
      <c r="K146" s="183" t="s">
        <v>167</v>
      </c>
      <c r="L146" s="41"/>
      <c r="M146" s="188" t="s">
        <v>5</v>
      </c>
      <c r="N146" s="189" t="s">
        <v>41</v>
      </c>
      <c r="O146" s="4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25" t="s">
        <v>168</v>
      </c>
      <c r="AT146" s="25" t="s">
        <v>163</v>
      </c>
      <c r="AU146" s="25" t="s">
        <v>79</v>
      </c>
      <c r="AY146" s="25" t="s">
        <v>161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25" t="s">
        <v>77</v>
      </c>
      <c r="BK146" s="192">
        <f>ROUND(I146*H146,2)</f>
        <v>0</v>
      </c>
      <c r="BL146" s="25" t="s">
        <v>168</v>
      </c>
      <c r="BM146" s="25" t="s">
        <v>1132</v>
      </c>
    </row>
    <row r="147" spans="2:47" s="1" customFormat="1" ht="27">
      <c r="B147" s="41"/>
      <c r="D147" s="193" t="s">
        <v>170</v>
      </c>
      <c r="F147" s="194" t="s">
        <v>422</v>
      </c>
      <c r="I147" s="195"/>
      <c r="L147" s="41"/>
      <c r="M147" s="196"/>
      <c r="N147" s="42"/>
      <c r="O147" s="42"/>
      <c r="P147" s="42"/>
      <c r="Q147" s="42"/>
      <c r="R147" s="42"/>
      <c r="S147" s="42"/>
      <c r="T147" s="70"/>
      <c r="AT147" s="25" t="s">
        <v>170</v>
      </c>
      <c r="AU147" s="25" t="s">
        <v>79</v>
      </c>
    </row>
    <row r="148" spans="2:65" s="1" customFormat="1" ht="16.5" customHeight="1">
      <c r="B148" s="180"/>
      <c r="C148" s="181" t="s">
        <v>252</v>
      </c>
      <c r="D148" s="181" t="s">
        <v>163</v>
      </c>
      <c r="E148" s="182" t="s">
        <v>454</v>
      </c>
      <c r="F148" s="183" t="s">
        <v>455</v>
      </c>
      <c r="G148" s="184" t="s">
        <v>301</v>
      </c>
      <c r="H148" s="185">
        <v>8.426</v>
      </c>
      <c r="I148" s="186"/>
      <c r="J148" s="187">
        <f>ROUND(I148*H148,2)</f>
        <v>0</v>
      </c>
      <c r="K148" s="183" t="s">
        <v>167</v>
      </c>
      <c r="L148" s="41"/>
      <c r="M148" s="188" t="s">
        <v>5</v>
      </c>
      <c r="N148" s="189" t="s">
        <v>41</v>
      </c>
      <c r="O148" s="4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AR148" s="25" t="s">
        <v>168</v>
      </c>
      <c r="AT148" s="25" t="s">
        <v>163</v>
      </c>
      <c r="AU148" s="25" t="s">
        <v>79</v>
      </c>
      <c r="AY148" s="25" t="s">
        <v>161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25" t="s">
        <v>77</v>
      </c>
      <c r="BK148" s="192">
        <f>ROUND(I148*H148,2)</f>
        <v>0</v>
      </c>
      <c r="BL148" s="25" t="s">
        <v>168</v>
      </c>
      <c r="BM148" s="25" t="s">
        <v>1133</v>
      </c>
    </row>
    <row r="149" spans="2:47" s="1" customFormat="1" ht="40.5">
      <c r="B149" s="41"/>
      <c r="D149" s="193" t="s">
        <v>170</v>
      </c>
      <c r="F149" s="194" t="s">
        <v>457</v>
      </c>
      <c r="I149" s="195"/>
      <c r="L149" s="41"/>
      <c r="M149" s="196"/>
      <c r="N149" s="42"/>
      <c r="O149" s="42"/>
      <c r="P149" s="42"/>
      <c r="Q149" s="42"/>
      <c r="R149" s="42"/>
      <c r="S149" s="42"/>
      <c r="T149" s="70"/>
      <c r="AT149" s="25" t="s">
        <v>170</v>
      </c>
      <c r="AU149" s="25" t="s">
        <v>79</v>
      </c>
    </row>
    <row r="150" spans="2:51" s="13" customFormat="1" ht="13.5">
      <c r="B150" s="206"/>
      <c r="D150" s="193" t="s">
        <v>174</v>
      </c>
      <c r="E150" s="207" t="s">
        <v>5</v>
      </c>
      <c r="F150" s="208" t="s">
        <v>458</v>
      </c>
      <c r="H150" s="207" t="s">
        <v>5</v>
      </c>
      <c r="I150" s="209"/>
      <c r="L150" s="206"/>
      <c r="M150" s="210"/>
      <c r="N150" s="211"/>
      <c r="O150" s="211"/>
      <c r="P150" s="211"/>
      <c r="Q150" s="211"/>
      <c r="R150" s="211"/>
      <c r="S150" s="211"/>
      <c r="T150" s="212"/>
      <c r="AT150" s="207" t="s">
        <v>174</v>
      </c>
      <c r="AU150" s="207" t="s">
        <v>79</v>
      </c>
      <c r="AV150" s="13" t="s">
        <v>77</v>
      </c>
      <c r="AW150" s="13" t="s">
        <v>34</v>
      </c>
      <c r="AX150" s="13" t="s">
        <v>70</v>
      </c>
      <c r="AY150" s="207" t="s">
        <v>161</v>
      </c>
    </row>
    <row r="151" spans="2:51" s="12" customFormat="1" ht="13.5">
      <c r="B151" s="198"/>
      <c r="D151" s="193" t="s">
        <v>174</v>
      </c>
      <c r="E151" s="199" t="s">
        <v>5</v>
      </c>
      <c r="F151" s="200" t="s">
        <v>1788</v>
      </c>
      <c r="H151" s="201">
        <v>8.426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174</v>
      </c>
      <c r="AU151" s="199" t="s">
        <v>79</v>
      </c>
      <c r="AV151" s="12" t="s">
        <v>79</v>
      </c>
      <c r="AW151" s="12" t="s">
        <v>34</v>
      </c>
      <c r="AX151" s="12" t="s">
        <v>77</v>
      </c>
      <c r="AY151" s="199" t="s">
        <v>161</v>
      </c>
    </row>
    <row r="152" spans="2:65" s="1" customFormat="1" ht="25.5" customHeight="1">
      <c r="B152" s="180"/>
      <c r="C152" s="181" t="s">
        <v>258</v>
      </c>
      <c r="D152" s="181" t="s">
        <v>163</v>
      </c>
      <c r="E152" s="182" t="s">
        <v>461</v>
      </c>
      <c r="F152" s="183" t="s">
        <v>462</v>
      </c>
      <c r="G152" s="184" t="s">
        <v>301</v>
      </c>
      <c r="H152" s="185">
        <v>1.553</v>
      </c>
      <c r="I152" s="186"/>
      <c r="J152" s="187">
        <f>ROUND(I152*H152,2)</f>
        <v>0</v>
      </c>
      <c r="K152" s="183" t="s">
        <v>167</v>
      </c>
      <c r="L152" s="41"/>
      <c r="M152" s="188" t="s">
        <v>5</v>
      </c>
      <c r="N152" s="189" t="s">
        <v>41</v>
      </c>
      <c r="O152" s="4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25" t="s">
        <v>168</v>
      </c>
      <c r="AT152" s="25" t="s">
        <v>163</v>
      </c>
      <c r="AU152" s="25" t="s">
        <v>79</v>
      </c>
      <c r="AY152" s="25" t="s">
        <v>161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5" t="s">
        <v>77</v>
      </c>
      <c r="BK152" s="192">
        <f>ROUND(I152*H152,2)</f>
        <v>0</v>
      </c>
      <c r="BL152" s="25" t="s">
        <v>168</v>
      </c>
      <c r="BM152" s="25" t="s">
        <v>1135</v>
      </c>
    </row>
    <row r="153" spans="2:47" s="1" customFormat="1" ht="40.5">
      <c r="B153" s="41"/>
      <c r="D153" s="193" t="s">
        <v>170</v>
      </c>
      <c r="F153" s="194" t="s">
        <v>464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5" t="s">
        <v>170</v>
      </c>
      <c r="AU153" s="25" t="s">
        <v>79</v>
      </c>
    </row>
    <row r="154" spans="2:51" s="13" customFormat="1" ht="13.5">
      <c r="B154" s="206"/>
      <c r="D154" s="193" t="s">
        <v>174</v>
      </c>
      <c r="E154" s="207" t="s">
        <v>5</v>
      </c>
      <c r="F154" s="208" t="s">
        <v>465</v>
      </c>
      <c r="H154" s="207" t="s">
        <v>5</v>
      </c>
      <c r="I154" s="209"/>
      <c r="L154" s="206"/>
      <c r="M154" s="210"/>
      <c r="N154" s="211"/>
      <c r="O154" s="211"/>
      <c r="P154" s="211"/>
      <c r="Q154" s="211"/>
      <c r="R154" s="211"/>
      <c r="S154" s="211"/>
      <c r="T154" s="212"/>
      <c r="AT154" s="207" t="s">
        <v>174</v>
      </c>
      <c r="AU154" s="207" t="s">
        <v>79</v>
      </c>
      <c r="AV154" s="13" t="s">
        <v>77</v>
      </c>
      <c r="AW154" s="13" t="s">
        <v>34</v>
      </c>
      <c r="AX154" s="13" t="s">
        <v>70</v>
      </c>
      <c r="AY154" s="207" t="s">
        <v>161</v>
      </c>
    </row>
    <row r="155" spans="2:51" s="12" customFormat="1" ht="13.5">
      <c r="B155" s="198"/>
      <c r="D155" s="193" t="s">
        <v>174</v>
      </c>
      <c r="E155" s="199" t="s">
        <v>5</v>
      </c>
      <c r="F155" s="200" t="s">
        <v>1789</v>
      </c>
      <c r="H155" s="201">
        <v>1.553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199" t="s">
        <v>174</v>
      </c>
      <c r="AU155" s="199" t="s">
        <v>79</v>
      </c>
      <c r="AV155" s="12" t="s">
        <v>79</v>
      </c>
      <c r="AW155" s="12" t="s">
        <v>34</v>
      </c>
      <c r="AX155" s="12" t="s">
        <v>77</v>
      </c>
      <c r="AY155" s="199" t="s">
        <v>161</v>
      </c>
    </row>
    <row r="156" spans="2:65" s="1" customFormat="1" ht="25.5" customHeight="1">
      <c r="B156" s="180"/>
      <c r="C156" s="181" t="s">
        <v>11</v>
      </c>
      <c r="D156" s="181" t="s">
        <v>163</v>
      </c>
      <c r="E156" s="182" t="s">
        <v>468</v>
      </c>
      <c r="F156" s="183" t="s">
        <v>469</v>
      </c>
      <c r="G156" s="184" t="s">
        <v>301</v>
      </c>
      <c r="H156" s="185">
        <v>1.553</v>
      </c>
      <c r="I156" s="186"/>
      <c r="J156" s="187">
        <f>ROUND(I156*H156,2)</f>
        <v>0</v>
      </c>
      <c r="K156" s="183" t="s">
        <v>5</v>
      </c>
      <c r="L156" s="41"/>
      <c r="M156" s="188" t="s">
        <v>5</v>
      </c>
      <c r="N156" s="189" t="s">
        <v>41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5" t="s">
        <v>168</v>
      </c>
      <c r="AT156" s="25" t="s">
        <v>163</v>
      </c>
      <c r="AU156" s="25" t="s">
        <v>79</v>
      </c>
      <c r="AY156" s="25" t="s">
        <v>161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5" t="s">
        <v>77</v>
      </c>
      <c r="BK156" s="192">
        <f>ROUND(I156*H156,2)</f>
        <v>0</v>
      </c>
      <c r="BL156" s="25" t="s">
        <v>168</v>
      </c>
      <c r="BM156" s="25" t="s">
        <v>1137</v>
      </c>
    </row>
    <row r="157" spans="2:47" s="1" customFormat="1" ht="40.5">
      <c r="B157" s="41"/>
      <c r="D157" s="193" t="s">
        <v>170</v>
      </c>
      <c r="F157" s="194" t="s">
        <v>464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170</v>
      </c>
      <c r="AU157" s="25" t="s">
        <v>79</v>
      </c>
    </row>
    <row r="158" spans="2:65" s="1" customFormat="1" ht="25.5" customHeight="1">
      <c r="B158" s="180"/>
      <c r="C158" s="181" t="s">
        <v>275</v>
      </c>
      <c r="D158" s="181" t="s">
        <v>163</v>
      </c>
      <c r="E158" s="182" t="s">
        <v>472</v>
      </c>
      <c r="F158" s="183" t="s">
        <v>473</v>
      </c>
      <c r="G158" s="184" t="s">
        <v>301</v>
      </c>
      <c r="H158" s="185">
        <v>15.32</v>
      </c>
      <c r="I158" s="186"/>
      <c r="J158" s="187">
        <f>ROUND(I158*H158,2)</f>
        <v>0</v>
      </c>
      <c r="K158" s="183" t="s">
        <v>167</v>
      </c>
      <c r="L158" s="41"/>
      <c r="M158" s="188" t="s">
        <v>5</v>
      </c>
      <c r="N158" s="189" t="s">
        <v>41</v>
      </c>
      <c r="O158" s="4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25" t="s">
        <v>168</v>
      </c>
      <c r="AT158" s="25" t="s">
        <v>163</v>
      </c>
      <c r="AU158" s="25" t="s">
        <v>79</v>
      </c>
      <c r="AY158" s="25" t="s">
        <v>161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25" t="s">
        <v>77</v>
      </c>
      <c r="BK158" s="192">
        <f>ROUND(I158*H158,2)</f>
        <v>0</v>
      </c>
      <c r="BL158" s="25" t="s">
        <v>168</v>
      </c>
      <c r="BM158" s="25" t="s">
        <v>1138</v>
      </c>
    </row>
    <row r="159" spans="2:47" s="1" customFormat="1" ht="40.5">
      <c r="B159" s="41"/>
      <c r="D159" s="193" t="s">
        <v>170</v>
      </c>
      <c r="F159" s="194" t="s">
        <v>475</v>
      </c>
      <c r="I159" s="195"/>
      <c r="L159" s="41"/>
      <c r="M159" s="196"/>
      <c r="N159" s="42"/>
      <c r="O159" s="42"/>
      <c r="P159" s="42"/>
      <c r="Q159" s="42"/>
      <c r="R159" s="42"/>
      <c r="S159" s="42"/>
      <c r="T159" s="70"/>
      <c r="AT159" s="25" t="s">
        <v>170</v>
      </c>
      <c r="AU159" s="25" t="s">
        <v>79</v>
      </c>
    </row>
    <row r="160" spans="2:51" s="13" customFormat="1" ht="13.5">
      <c r="B160" s="206"/>
      <c r="D160" s="193" t="s">
        <v>174</v>
      </c>
      <c r="E160" s="207" t="s">
        <v>5</v>
      </c>
      <c r="F160" s="208" t="s">
        <v>476</v>
      </c>
      <c r="H160" s="207" t="s">
        <v>5</v>
      </c>
      <c r="I160" s="209"/>
      <c r="L160" s="206"/>
      <c r="M160" s="210"/>
      <c r="N160" s="211"/>
      <c r="O160" s="211"/>
      <c r="P160" s="211"/>
      <c r="Q160" s="211"/>
      <c r="R160" s="211"/>
      <c r="S160" s="211"/>
      <c r="T160" s="212"/>
      <c r="AT160" s="207" t="s">
        <v>174</v>
      </c>
      <c r="AU160" s="207" t="s">
        <v>79</v>
      </c>
      <c r="AV160" s="13" t="s">
        <v>77</v>
      </c>
      <c r="AW160" s="13" t="s">
        <v>34</v>
      </c>
      <c r="AX160" s="13" t="s">
        <v>70</v>
      </c>
      <c r="AY160" s="207" t="s">
        <v>161</v>
      </c>
    </row>
    <row r="161" spans="2:51" s="12" customFormat="1" ht="13.5">
      <c r="B161" s="198"/>
      <c r="D161" s="193" t="s">
        <v>174</v>
      </c>
      <c r="E161" s="199" t="s">
        <v>5</v>
      </c>
      <c r="F161" s="200" t="s">
        <v>1790</v>
      </c>
      <c r="H161" s="201">
        <v>15.32</v>
      </c>
      <c r="I161" s="202"/>
      <c r="L161" s="198"/>
      <c r="M161" s="203"/>
      <c r="N161" s="204"/>
      <c r="O161" s="204"/>
      <c r="P161" s="204"/>
      <c r="Q161" s="204"/>
      <c r="R161" s="204"/>
      <c r="S161" s="204"/>
      <c r="T161" s="205"/>
      <c r="AT161" s="199" t="s">
        <v>174</v>
      </c>
      <c r="AU161" s="199" t="s">
        <v>79</v>
      </c>
      <c r="AV161" s="12" t="s">
        <v>79</v>
      </c>
      <c r="AW161" s="12" t="s">
        <v>34</v>
      </c>
      <c r="AX161" s="12" t="s">
        <v>77</v>
      </c>
      <c r="AY161" s="199" t="s">
        <v>161</v>
      </c>
    </row>
    <row r="162" spans="2:65" s="1" customFormat="1" ht="25.5" customHeight="1">
      <c r="B162" s="180"/>
      <c r="C162" s="181" t="s">
        <v>283</v>
      </c>
      <c r="D162" s="181" t="s">
        <v>163</v>
      </c>
      <c r="E162" s="182" t="s">
        <v>481</v>
      </c>
      <c r="F162" s="183" t="s">
        <v>482</v>
      </c>
      <c r="G162" s="184" t="s">
        <v>301</v>
      </c>
      <c r="H162" s="185">
        <v>6.055</v>
      </c>
      <c r="I162" s="186"/>
      <c r="J162" s="187">
        <f>ROUND(I162*H162,2)</f>
        <v>0</v>
      </c>
      <c r="K162" s="183" t="s">
        <v>5</v>
      </c>
      <c r="L162" s="41"/>
      <c r="M162" s="188" t="s">
        <v>5</v>
      </c>
      <c r="N162" s="189" t="s">
        <v>41</v>
      </c>
      <c r="O162" s="42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AR162" s="25" t="s">
        <v>168</v>
      </c>
      <c r="AT162" s="25" t="s">
        <v>163</v>
      </c>
      <c r="AU162" s="25" t="s">
        <v>79</v>
      </c>
      <c r="AY162" s="25" t="s">
        <v>161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25" t="s">
        <v>77</v>
      </c>
      <c r="BK162" s="192">
        <f>ROUND(I162*H162,2)</f>
        <v>0</v>
      </c>
      <c r="BL162" s="25" t="s">
        <v>168</v>
      </c>
      <c r="BM162" s="25" t="s">
        <v>1140</v>
      </c>
    </row>
    <row r="163" spans="2:47" s="1" customFormat="1" ht="40.5">
      <c r="B163" s="41"/>
      <c r="D163" s="193" t="s">
        <v>170</v>
      </c>
      <c r="F163" s="194" t="s">
        <v>475</v>
      </c>
      <c r="I163" s="195"/>
      <c r="L163" s="41"/>
      <c r="M163" s="196"/>
      <c r="N163" s="42"/>
      <c r="O163" s="42"/>
      <c r="P163" s="42"/>
      <c r="Q163" s="42"/>
      <c r="R163" s="42"/>
      <c r="S163" s="42"/>
      <c r="T163" s="70"/>
      <c r="AT163" s="25" t="s">
        <v>170</v>
      </c>
      <c r="AU163" s="25" t="s">
        <v>79</v>
      </c>
    </row>
    <row r="164" spans="2:65" s="1" customFormat="1" ht="16.5" customHeight="1">
      <c r="B164" s="180"/>
      <c r="C164" s="181" t="s">
        <v>288</v>
      </c>
      <c r="D164" s="181" t="s">
        <v>163</v>
      </c>
      <c r="E164" s="182" t="s">
        <v>485</v>
      </c>
      <c r="F164" s="183" t="s">
        <v>486</v>
      </c>
      <c r="G164" s="184" t="s">
        <v>301</v>
      </c>
      <c r="H164" s="185">
        <v>1.553</v>
      </c>
      <c r="I164" s="186"/>
      <c r="J164" s="187">
        <f>ROUND(I164*H164,2)</f>
        <v>0</v>
      </c>
      <c r="K164" s="183" t="s">
        <v>167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5" t="s">
        <v>168</v>
      </c>
      <c r="AT164" s="25" t="s">
        <v>163</v>
      </c>
      <c r="AU164" s="25" t="s">
        <v>79</v>
      </c>
      <c r="AY164" s="25" t="s">
        <v>161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168</v>
      </c>
      <c r="BM164" s="25" t="s">
        <v>1141</v>
      </c>
    </row>
    <row r="165" spans="2:47" s="1" customFormat="1" ht="27">
      <c r="B165" s="41"/>
      <c r="D165" s="193" t="s">
        <v>170</v>
      </c>
      <c r="F165" s="194" t="s">
        <v>488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170</v>
      </c>
      <c r="AU165" s="25" t="s">
        <v>79</v>
      </c>
    </row>
    <row r="166" spans="2:65" s="1" customFormat="1" ht="16.5" customHeight="1">
      <c r="B166" s="180"/>
      <c r="C166" s="181" t="s">
        <v>294</v>
      </c>
      <c r="D166" s="181" t="s">
        <v>163</v>
      </c>
      <c r="E166" s="182" t="s">
        <v>490</v>
      </c>
      <c r="F166" s="183" t="s">
        <v>491</v>
      </c>
      <c r="G166" s="184" t="s">
        <v>301</v>
      </c>
      <c r="H166" s="185">
        <v>6.055</v>
      </c>
      <c r="I166" s="186"/>
      <c r="J166" s="187">
        <f>ROUND(I166*H166,2)</f>
        <v>0</v>
      </c>
      <c r="K166" s="183" t="s">
        <v>5</v>
      </c>
      <c r="L166" s="41"/>
      <c r="M166" s="188" t="s">
        <v>5</v>
      </c>
      <c r="N166" s="189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5" t="s">
        <v>168</v>
      </c>
      <c r="AT166" s="25" t="s">
        <v>163</v>
      </c>
      <c r="AU166" s="25" t="s">
        <v>79</v>
      </c>
      <c r="AY166" s="25" t="s">
        <v>161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5" t="s">
        <v>77</v>
      </c>
      <c r="BK166" s="192">
        <f>ROUND(I166*H166,2)</f>
        <v>0</v>
      </c>
      <c r="BL166" s="25" t="s">
        <v>168</v>
      </c>
      <c r="BM166" s="25" t="s">
        <v>1142</v>
      </c>
    </row>
    <row r="167" spans="2:47" s="1" customFormat="1" ht="27">
      <c r="B167" s="41"/>
      <c r="D167" s="193" t="s">
        <v>170</v>
      </c>
      <c r="F167" s="194" t="s">
        <v>488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5" t="s">
        <v>170</v>
      </c>
      <c r="AU167" s="25" t="s">
        <v>79</v>
      </c>
    </row>
    <row r="168" spans="2:51" s="13" customFormat="1" ht="13.5">
      <c r="B168" s="206"/>
      <c r="D168" s="193" t="s">
        <v>174</v>
      </c>
      <c r="E168" s="207" t="s">
        <v>5</v>
      </c>
      <c r="F168" s="208" t="s">
        <v>1143</v>
      </c>
      <c r="H168" s="207" t="s">
        <v>5</v>
      </c>
      <c r="I168" s="209"/>
      <c r="L168" s="206"/>
      <c r="M168" s="210"/>
      <c r="N168" s="211"/>
      <c r="O168" s="211"/>
      <c r="P168" s="211"/>
      <c r="Q168" s="211"/>
      <c r="R168" s="211"/>
      <c r="S168" s="211"/>
      <c r="T168" s="212"/>
      <c r="AT168" s="207" t="s">
        <v>174</v>
      </c>
      <c r="AU168" s="207" t="s">
        <v>79</v>
      </c>
      <c r="AV168" s="13" t="s">
        <v>77</v>
      </c>
      <c r="AW168" s="13" t="s">
        <v>34</v>
      </c>
      <c r="AX168" s="13" t="s">
        <v>70</v>
      </c>
      <c r="AY168" s="207" t="s">
        <v>161</v>
      </c>
    </row>
    <row r="169" spans="2:51" s="12" customFormat="1" ht="13.5">
      <c r="B169" s="198"/>
      <c r="D169" s="193" t="s">
        <v>174</v>
      </c>
      <c r="E169" s="199" t="s">
        <v>5</v>
      </c>
      <c r="F169" s="200" t="s">
        <v>1791</v>
      </c>
      <c r="H169" s="201">
        <v>11.368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174</v>
      </c>
      <c r="AU169" s="199" t="s">
        <v>79</v>
      </c>
      <c r="AV169" s="12" t="s">
        <v>79</v>
      </c>
      <c r="AW169" s="12" t="s">
        <v>34</v>
      </c>
      <c r="AX169" s="12" t="s">
        <v>70</v>
      </c>
      <c r="AY169" s="199" t="s">
        <v>161</v>
      </c>
    </row>
    <row r="170" spans="2:51" s="13" customFormat="1" ht="13.5">
      <c r="B170" s="206"/>
      <c r="D170" s="193" t="s">
        <v>174</v>
      </c>
      <c r="E170" s="207" t="s">
        <v>5</v>
      </c>
      <c r="F170" s="208" t="s">
        <v>495</v>
      </c>
      <c r="H170" s="207" t="s">
        <v>5</v>
      </c>
      <c r="I170" s="209"/>
      <c r="L170" s="206"/>
      <c r="M170" s="210"/>
      <c r="N170" s="211"/>
      <c r="O170" s="211"/>
      <c r="P170" s="211"/>
      <c r="Q170" s="211"/>
      <c r="R170" s="211"/>
      <c r="S170" s="211"/>
      <c r="T170" s="212"/>
      <c r="AT170" s="207" t="s">
        <v>174</v>
      </c>
      <c r="AU170" s="207" t="s">
        <v>79</v>
      </c>
      <c r="AV170" s="13" t="s">
        <v>77</v>
      </c>
      <c r="AW170" s="13" t="s">
        <v>34</v>
      </c>
      <c r="AX170" s="13" t="s">
        <v>70</v>
      </c>
      <c r="AY170" s="207" t="s">
        <v>161</v>
      </c>
    </row>
    <row r="171" spans="2:51" s="12" customFormat="1" ht="13.5">
      <c r="B171" s="198"/>
      <c r="D171" s="193" t="s">
        <v>174</v>
      </c>
      <c r="E171" s="199" t="s">
        <v>5</v>
      </c>
      <c r="F171" s="200" t="s">
        <v>1792</v>
      </c>
      <c r="H171" s="201">
        <v>-5.313</v>
      </c>
      <c r="I171" s="202"/>
      <c r="L171" s="198"/>
      <c r="M171" s="203"/>
      <c r="N171" s="204"/>
      <c r="O171" s="204"/>
      <c r="P171" s="204"/>
      <c r="Q171" s="204"/>
      <c r="R171" s="204"/>
      <c r="S171" s="204"/>
      <c r="T171" s="205"/>
      <c r="AT171" s="199" t="s">
        <v>174</v>
      </c>
      <c r="AU171" s="199" t="s">
        <v>79</v>
      </c>
      <c r="AV171" s="12" t="s">
        <v>79</v>
      </c>
      <c r="AW171" s="12" t="s">
        <v>34</v>
      </c>
      <c r="AX171" s="12" t="s">
        <v>70</v>
      </c>
      <c r="AY171" s="199" t="s">
        <v>161</v>
      </c>
    </row>
    <row r="172" spans="2:51" s="14" customFormat="1" ht="13.5">
      <c r="B172" s="213"/>
      <c r="D172" s="193" t="s">
        <v>174</v>
      </c>
      <c r="E172" s="214" t="s">
        <v>5</v>
      </c>
      <c r="F172" s="215" t="s">
        <v>188</v>
      </c>
      <c r="H172" s="216">
        <v>6.055</v>
      </c>
      <c r="I172" s="217"/>
      <c r="L172" s="213"/>
      <c r="M172" s="218"/>
      <c r="N172" s="219"/>
      <c r="O172" s="219"/>
      <c r="P172" s="219"/>
      <c r="Q172" s="219"/>
      <c r="R172" s="219"/>
      <c r="S172" s="219"/>
      <c r="T172" s="220"/>
      <c r="AT172" s="214" t="s">
        <v>174</v>
      </c>
      <c r="AU172" s="214" t="s">
        <v>79</v>
      </c>
      <c r="AV172" s="14" t="s">
        <v>168</v>
      </c>
      <c r="AW172" s="14" t="s">
        <v>34</v>
      </c>
      <c r="AX172" s="14" t="s">
        <v>77</v>
      </c>
      <c r="AY172" s="214" t="s">
        <v>161</v>
      </c>
    </row>
    <row r="173" spans="2:65" s="1" customFormat="1" ht="16.5" customHeight="1">
      <c r="B173" s="180"/>
      <c r="C173" s="181" t="s">
        <v>244</v>
      </c>
      <c r="D173" s="181" t="s">
        <v>163</v>
      </c>
      <c r="E173" s="182" t="s">
        <v>498</v>
      </c>
      <c r="F173" s="183" t="s">
        <v>499</v>
      </c>
      <c r="G173" s="184" t="s">
        <v>301</v>
      </c>
      <c r="H173" s="185">
        <v>16.873</v>
      </c>
      <c r="I173" s="186"/>
      <c r="J173" s="187">
        <f>ROUND(I173*H173,2)</f>
        <v>0</v>
      </c>
      <c r="K173" s="183" t="s">
        <v>167</v>
      </c>
      <c r="L173" s="41"/>
      <c r="M173" s="188" t="s">
        <v>5</v>
      </c>
      <c r="N173" s="189" t="s">
        <v>41</v>
      </c>
      <c r="O173" s="4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25" t="s">
        <v>168</v>
      </c>
      <c r="AT173" s="25" t="s">
        <v>163</v>
      </c>
      <c r="AU173" s="25" t="s">
        <v>79</v>
      </c>
      <c r="AY173" s="25" t="s">
        <v>161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25" t="s">
        <v>77</v>
      </c>
      <c r="BK173" s="192">
        <f>ROUND(I173*H173,2)</f>
        <v>0</v>
      </c>
      <c r="BL173" s="25" t="s">
        <v>168</v>
      </c>
      <c r="BM173" s="25" t="s">
        <v>1146</v>
      </c>
    </row>
    <row r="174" spans="2:47" s="1" customFormat="1" ht="13.5">
      <c r="B174" s="41"/>
      <c r="D174" s="193" t="s">
        <v>170</v>
      </c>
      <c r="F174" s="194" t="s">
        <v>501</v>
      </c>
      <c r="I174" s="195"/>
      <c r="L174" s="41"/>
      <c r="M174" s="196"/>
      <c r="N174" s="42"/>
      <c r="O174" s="42"/>
      <c r="P174" s="42"/>
      <c r="Q174" s="42"/>
      <c r="R174" s="42"/>
      <c r="S174" s="42"/>
      <c r="T174" s="70"/>
      <c r="AT174" s="25" t="s">
        <v>170</v>
      </c>
      <c r="AU174" s="25" t="s">
        <v>79</v>
      </c>
    </row>
    <row r="175" spans="2:51" s="13" customFormat="1" ht="13.5">
      <c r="B175" s="206"/>
      <c r="D175" s="193" t="s">
        <v>174</v>
      </c>
      <c r="E175" s="207" t="s">
        <v>5</v>
      </c>
      <c r="F175" s="208" t="s">
        <v>504</v>
      </c>
      <c r="H175" s="207" t="s">
        <v>5</v>
      </c>
      <c r="I175" s="209"/>
      <c r="L175" s="206"/>
      <c r="M175" s="210"/>
      <c r="N175" s="211"/>
      <c r="O175" s="211"/>
      <c r="P175" s="211"/>
      <c r="Q175" s="211"/>
      <c r="R175" s="211"/>
      <c r="S175" s="211"/>
      <c r="T175" s="212"/>
      <c r="AT175" s="207" t="s">
        <v>174</v>
      </c>
      <c r="AU175" s="207" t="s">
        <v>79</v>
      </c>
      <c r="AV175" s="13" t="s">
        <v>77</v>
      </c>
      <c r="AW175" s="13" t="s">
        <v>34</v>
      </c>
      <c r="AX175" s="13" t="s">
        <v>70</v>
      </c>
      <c r="AY175" s="207" t="s">
        <v>161</v>
      </c>
    </row>
    <row r="176" spans="2:51" s="12" customFormat="1" ht="13.5">
      <c r="B176" s="198"/>
      <c r="D176" s="193" t="s">
        <v>174</v>
      </c>
      <c r="E176" s="199" t="s">
        <v>5</v>
      </c>
      <c r="F176" s="200" t="s">
        <v>1789</v>
      </c>
      <c r="H176" s="201">
        <v>1.553</v>
      </c>
      <c r="I176" s="202"/>
      <c r="L176" s="198"/>
      <c r="M176" s="203"/>
      <c r="N176" s="204"/>
      <c r="O176" s="204"/>
      <c r="P176" s="204"/>
      <c r="Q176" s="204"/>
      <c r="R176" s="204"/>
      <c r="S176" s="204"/>
      <c r="T176" s="205"/>
      <c r="AT176" s="199" t="s">
        <v>174</v>
      </c>
      <c r="AU176" s="199" t="s">
        <v>79</v>
      </c>
      <c r="AV176" s="12" t="s">
        <v>79</v>
      </c>
      <c r="AW176" s="12" t="s">
        <v>34</v>
      </c>
      <c r="AX176" s="12" t="s">
        <v>70</v>
      </c>
      <c r="AY176" s="199" t="s">
        <v>161</v>
      </c>
    </row>
    <row r="177" spans="2:51" s="13" customFormat="1" ht="13.5">
      <c r="B177" s="206"/>
      <c r="D177" s="193" t="s">
        <v>174</v>
      </c>
      <c r="E177" s="207" t="s">
        <v>5</v>
      </c>
      <c r="F177" s="208" t="s">
        <v>502</v>
      </c>
      <c r="H177" s="207" t="s">
        <v>5</v>
      </c>
      <c r="I177" s="209"/>
      <c r="L177" s="206"/>
      <c r="M177" s="210"/>
      <c r="N177" s="211"/>
      <c r="O177" s="211"/>
      <c r="P177" s="211"/>
      <c r="Q177" s="211"/>
      <c r="R177" s="211"/>
      <c r="S177" s="211"/>
      <c r="T177" s="212"/>
      <c r="AT177" s="207" t="s">
        <v>174</v>
      </c>
      <c r="AU177" s="207" t="s">
        <v>79</v>
      </c>
      <c r="AV177" s="13" t="s">
        <v>77</v>
      </c>
      <c r="AW177" s="13" t="s">
        <v>34</v>
      </c>
      <c r="AX177" s="13" t="s">
        <v>70</v>
      </c>
      <c r="AY177" s="207" t="s">
        <v>161</v>
      </c>
    </row>
    <row r="178" spans="2:51" s="12" customFormat="1" ht="13.5">
      <c r="B178" s="198"/>
      <c r="D178" s="193" t="s">
        <v>174</v>
      </c>
      <c r="E178" s="199" t="s">
        <v>5</v>
      </c>
      <c r="F178" s="200" t="s">
        <v>1790</v>
      </c>
      <c r="H178" s="201">
        <v>15.32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199" t="s">
        <v>174</v>
      </c>
      <c r="AU178" s="199" t="s">
        <v>79</v>
      </c>
      <c r="AV178" s="12" t="s">
        <v>79</v>
      </c>
      <c r="AW178" s="12" t="s">
        <v>34</v>
      </c>
      <c r="AX178" s="12" t="s">
        <v>70</v>
      </c>
      <c r="AY178" s="199" t="s">
        <v>161</v>
      </c>
    </row>
    <row r="179" spans="2:51" s="14" customFormat="1" ht="13.5">
      <c r="B179" s="213"/>
      <c r="D179" s="193" t="s">
        <v>174</v>
      </c>
      <c r="E179" s="214" t="s">
        <v>5</v>
      </c>
      <c r="F179" s="215" t="s">
        <v>188</v>
      </c>
      <c r="H179" s="216">
        <v>16.873</v>
      </c>
      <c r="I179" s="217"/>
      <c r="L179" s="213"/>
      <c r="M179" s="218"/>
      <c r="N179" s="219"/>
      <c r="O179" s="219"/>
      <c r="P179" s="219"/>
      <c r="Q179" s="219"/>
      <c r="R179" s="219"/>
      <c r="S179" s="219"/>
      <c r="T179" s="220"/>
      <c r="AT179" s="214" t="s">
        <v>174</v>
      </c>
      <c r="AU179" s="214" t="s">
        <v>79</v>
      </c>
      <c r="AV179" s="14" t="s">
        <v>168</v>
      </c>
      <c r="AW179" s="14" t="s">
        <v>34</v>
      </c>
      <c r="AX179" s="14" t="s">
        <v>77</v>
      </c>
      <c r="AY179" s="214" t="s">
        <v>161</v>
      </c>
    </row>
    <row r="180" spans="2:65" s="1" customFormat="1" ht="16.5" customHeight="1">
      <c r="B180" s="180"/>
      <c r="C180" s="181" t="s">
        <v>10</v>
      </c>
      <c r="D180" s="181" t="s">
        <v>163</v>
      </c>
      <c r="E180" s="182" t="s">
        <v>506</v>
      </c>
      <c r="F180" s="183" t="s">
        <v>507</v>
      </c>
      <c r="G180" s="184" t="s">
        <v>508</v>
      </c>
      <c r="H180" s="185">
        <v>16.677</v>
      </c>
      <c r="I180" s="186"/>
      <c r="J180" s="187">
        <f>ROUND(I180*H180,2)</f>
        <v>0</v>
      </c>
      <c r="K180" s="183" t="s">
        <v>167</v>
      </c>
      <c r="L180" s="41"/>
      <c r="M180" s="188" t="s">
        <v>5</v>
      </c>
      <c r="N180" s="189" t="s">
        <v>41</v>
      </c>
      <c r="O180" s="42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AR180" s="25" t="s">
        <v>168</v>
      </c>
      <c r="AT180" s="25" t="s">
        <v>163</v>
      </c>
      <c r="AU180" s="25" t="s">
        <v>79</v>
      </c>
      <c r="AY180" s="25" t="s">
        <v>161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25" t="s">
        <v>77</v>
      </c>
      <c r="BK180" s="192">
        <f>ROUND(I180*H180,2)</f>
        <v>0</v>
      </c>
      <c r="BL180" s="25" t="s">
        <v>168</v>
      </c>
      <c r="BM180" s="25" t="s">
        <v>1147</v>
      </c>
    </row>
    <row r="181" spans="2:47" s="1" customFormat="1" ht="13.5">
      <c r="B181" s="41"/>
      <c r="D181" s="193" t="s">
        <v>170</v>
      </c>
      <c r="F181" s="194" t="s">
        <v>510</v>
      </c>
      <c r="I181" s="195"/>
      <c r="L181" s="41"/>
      <c r="M181" s="196"/>
      <c r="N181" s="42"/>
      <c r="O181" s="42"/>
      <c r="P181" s="42"/>
      <c r="Q181" s="42"/>
      <c r="R181" s="42"/>
      <c r="S181" s="42"/>
      <c r="T181" s="70"/>
      <c r="AT181" s="25" t="s">
        <v>170</v>
      </c>
      <c r="AU181" s="25" t="s">
        <v>79</v>
      </c>
    </row>
    <row r="182" spans="2:51" s="13" customFormat="1" ht="13.5">
      <c r="B182" s="206"/>
      <c r="D182" s="193" t="s">
        <v>174</v>
      </c>
      <c r="E182" s="207" t="s">
        <v>5</v>
      </c>
      <c r="F182" s="208" t="s">
        <v>502</v>
      </c>
      <c r="H182" s="207" t="s">
        <v>5</v>
      </c>
      <c r="I182" s="209"/>
      <c r="L182" s="206"/>
      <c r="M182" s="210"/>
      <c r="N182" s="211"/>
      <c r="O182" s="211"/>
      <c r="P182" s="211"/>
      <c r="Q182" s="211"/>
      <c r="R182" s="211"/>
      <c r="S182" s="211"/>
      <c r="T182" s="212"/>
      <c r="AT182" s="207" t="s">
        <v>174</v>
      </c>
      <c r="AU182" s="207" t="s">
        <v>79</v>
      </c>
      <c r="AV182" s="13" t="s">
        <v>77</v>
      </c>
      <c r="AW182" s="13" t="s">
        <v>34</v>
      </c>
      <c r="AX182" s="13" t="s">
        <v>70</v>
      </c>
      <c r="AY182" s="207" t="s">
        <v>161</v>
      </c>
    </row>
    <row r="183" spans="2:51" s="12" customFormat="1" ht="13.5">
      <c r="B183" s="198"/>
      <c r="D183" s="193" t="s">
        <v>174</v>
      </c>
      <c r="E183" s="199" t="s">
        <v>5</v>
      </c>
      <c r="F183" s="200" t="s">
        <v>1790</v>
      </c>
      <c r="H183" s="201">
        <v>15.32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174</v>
      </c>
      <c r="AU183" s="199" t="s">
        <v>79</v>
      </c>
      <c r="AV183" s="12" t="s">
        <v>79</v>
      </c>
      <c r="AW183" s="12" t="s">
        <v>34</v>
      </c>
      <c r="AX183" s="12" t="s">
        <v>70</v>
      </c>
      <c r="AY183" s="199" t="s">
        <v>161</v>
      </c>
    </row>
    <row r="184" spans="2:51" s="13" customFormat="1" ht="13.5">
      <c r="B184" s="206"/>
      <c r="D184" s="193" t="s">
        <v>174</v>
      </c>
      <c r="E184" s="207" t="s">
        <v>5</v>
      </c>
      <c r="F184" s="208" t="s">
        <v>1148</v>
      </c>
      <c r="H184" s="207" t="s">
        <v>5</v>
      </c>
      <c r="I184" s="209"/>
      <c r="L184" s="206"/>
      <c r="M184" s="210"/>
      <c r="N184" s="211"/>
      <c r="O184" s="211"/>
      <c r="P184" s="211"/>
      <c r="Q184" s="211"/>
      <c r="R184" s="211"/>
      <c r="S184" s="211"/>
      <c r="T184" s="212"/>
      <c r="AT184" s="207" t="s">
        <v>174</v>
      </c>
      <c r="AU184" s="207" t="s">
        <v>79</v>
      </c>
      <c r="AV184" s="13" t="s">
        <v>77</v>
      </c>
      <c r="AW184" s="13" t="s">
        <v>34</v>
      </c>
      <c r="AX184" s="13" t="s">
        <v>70</v>
      </c>
      <c r="AY184" s="207" t="s">
        <v>161</v>
      </c>
    </row>
    <row r="185" spans="2:51" s="12" customFormat="1" ht="13.5">
      <c r="B185" s="198"/>
      <c r="D185" s="193" t="s">
        <v>174</v>
      </c>
      <c r="E185" s="199" t="s">
        <v>5</v>
      </c>
      <c r="F185" s="200" t="s">
        <v>1793</v>
      </c>
      <c r="H185" s="201">
        <v>-6.055</v>
      </c>
      <c r="I185" s="202"/>
      <c r="L185" s="198"/>
      <c r="M185" s="203"/>
      <c r="N185" s="204"/>
      <c r="O185" s="204"/>
      <c r="P185" s="204"/>
      <c r="Q185" s="204"/>
      <c r="R185" s="204"/>
      <c r="S185" s="204"/>
      <c r="T185" s="205"/>
      <c r="AT185" s="199" t="s">
        <v>174</v>
      </c>
      <c r="AU185" s="199" t="s">
        <v>79</v>
      </c>
      <c r="AV185" s="12" t="s">
        <v>79</v>
      </c>
      <c r="AW185" s="12" t="s">
        <v>34</v>
      </c>
      <c r="AX185" s="12" t="s">
        <v>70</v>
      </c>
      <c r="AY185" s="199" t="s">
        <v>161</v>
      </c>
    </row>
    <row r="186" spans="2:51" s="14" customFormat="1" ht="13.5">
      <c r="B186" s="213"/>
      <c r="D186" s="193" t="s">
        <v>174</v>
      </c>
      <c r="E186" s="214" t="s">
        <v>5</v>
      </c>
      <c r="F186" s="215" t="s">
        <v>188</v>
      </c>
      <c r="H186" s="216">
        <v>9.265</v>
      </c>
      <c r="I186" s="217"/>
      <c r="L186" s="213"/>
      <c r="M186" s="218"/>
      <c r="N186" s="219"/>
      <c r="O186" s="219"/>
      <c r="P186" s="219"/>
      <c r="Q186" s="219"/>
      <c r="R186" s="219"/>
      <c r="S186" s="219"/>
      <c r="T186" s="220"/>
      <c r="AT186" s="214" t="s">
        <v>174</v>
      </c>
      <c r="AU186" s="214" t="s">
        <v>79</v>
      </c>
      <c r="AV186" s="14" t="s">
        <v>168</v>
      </c>
      <c r="AW186" s="14" t="s">
        <v>34</v>
      </c>
      <c r="AX186" s="14" t="s">
        <v>77</v>
      </c>
      <c r="AY186" s="214" t="s">
        <v>161</v>
      </c>
    </row>
    <row r="187" spans="2:51" s="12" customFormat="1" ht="13.5">
      <c r="B187" s="198"/>
      <c r="D187" s="193" t="s">
        <v>174</v>
      </c>
      <c r="F187" s="200" t="s">
        <v>1794</v>
      </c>
      <c r="H187" s="201">
        <v>16.677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199" t="s">
        <v>174</v>
      </c>
      <c r="AU187" s="199" t="s">
        <v>79</v>
      </c>
      <c r="AV187" s="12" t="s">
        <v>79</v>
      </c>
      <c r="AW187" s="12" t="s">
        <v>6</v>
      </c>
      <c r="AX187" s="12" t="s">
        <v>77</v>
      </c>
      <c r="AY187" s="199" t="s">
        <v>161</v>
      </c>
    </row>
    <row r="188" spans="2:65" s="1" customFormat="1" ht="16.5" customHeight="1">
      <c r="B188" s="180"/>
      <c r="C188" s="181" t="s">
        <v>317</v>
      </c>
      <c r="D188" s="181" t="s">
        <v>163</v>
      </c>
      <c r="E188" s="182" t="s">
        <v>515</v>
      </c>
      <c r="F188" s="183" t="s">
        <v>516</v>
      </c>
      <c r="G188" s="184" t="s">
        <v>301</v>
      </c>
      <c r="H188" s="185">
        <v>11.368</v>
      </c>
      <c r="I188" s="186"/>
      <c r="J188" s="187">
        <f>ROUND(I188*H188,2)</f>
        <v>0</v>
      </c>
      <c r="K188" s="183" t="s">
        <v>167</v>
      </c>
      <c r="L188" s="41"/>
      <c r="M188" s="188" t="s">
        <v>5</v>
      </c>
      <c r="N188" s="189" t="s">
        <v>41</v>
      </c>
      <c r="O188" s="4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AR188" s="25" t="s">
        <v>168</v>
      </c>
      <c r="AT188" s="25" t="s">
        <v>163</v>
      </c>
      <c r="AU188" s="25" t="s">
        <v>79</v>
      </c>
      <c r="AY188" s="25" t="s">
        <v>161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5" t="s">
        <v>77</v>
      </c>
      <c r="BK188" s="192">
        <f>ROUND(I188*H188,2)</f>
        <v>0</v>
      </c>
      <c r="BL188" s="25" t="s">
        <v>168</v>
      </c>
      <c r="BM188" s="25" t="s">
        <v>1151</v>
      </c>
    </row>
    <row r="189" spans="2:47" s="1" customFormat="1" ht="27">
      <c r="B189" s="41"/>
      <c r="D189" s="193" t="s">
        <v>170</v>
      </c>
      <c r="F189" s="194" t="s">
        <v>518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170</v>
      </c>
      <c r="AU189" s="25" t="s">
        <v>79</v>
      </c>
    </row>
    <row r="190" spans="2:51" s="13" customFormat="1" ht="13.5">
      <c r="B190" s="206"/>
      <c r="D190" s="193" t="s">
        <v>174</v>
      </c>
      <c r="E190" s="207" t="s">
        <v>5</v>
      </c>
      <c r="F190" s="208" t="s">
        <v>502</v>
      </c>
      <c r="H190" s="207" t="s">
        <v>5</v>
      </c>
      <c r="I190" s="209"/>
      <c r="L190" s="206"/>
      <c r="M190" s="210"/>
      <c r="N190" s="211"/>
      <c r="O190" s="211"/>
      <c r="P190" s="211"/>
      <c r="Q190" s="211"/>
      <c r="R190" s="211"/>
      <c r="S190" s="211"/>
      <c r="T190" s="212"/>
      <c r="AT190" s="207" t="s">
        <v>174</v>
      </c>
      <c r="AU190" s="207" t="s">
        <v>79</v>
      </c>
      <c r="AV190" s="13" t="s">
        <v>77</v>
      </c>
      <c r="AW190" s="13" t="s">
        <v>34</v>
      </c>
      <c r="AX190" s="13" t="s">
        <v>70</v>
      </c>
      <c r="AY190" s="207" t="s">
        <v>161</v>
      </c>
    </row>
    <row r="191" spans="2:51" s="12" customFormat="1" ht="13.5">
      <c r="B191" s="198"/>
      <c r="D191" s="193" t="s">
        <v>174</v>
      </c>
      <c r="E191" s="199" t="s">
        <v>5</v>
      </c>
      <c r="F191" s="200" t="s">
        <v>1795</v>
      </c>
      <c r="H191" s="201">
        <v>15.32</v>
      </c>
      <c r="I191" s="202"/>
      <c r="L191" s="198"/>
      <c r="M191" s="203"/>
      <c r="N191" s="204"/>
      <c r="O191" s="204"/>
      <c r="P191" s="204"/>
      <c r="Q191" s="204"/>
      <c r="R191" s="204"/>
      <c r="S191" s="204"/>
      <c r="T191" s="205"/>
      <c r="AT191" s="199" t="s">
        <v>174</v>
      </c>
      <c r="AU191" s="199" t="s">
        <v>79</v>
      </c>
      <c r="AV191" s="12" t="s">
        <v>79</v>
      </c>
      <c r="AW191" s="12" t="s">
        <v>34</v>
      </c>
      <c r="AX191" s="12" t="s">
        <v>70</v>
      </c>
      <c r="AY191" s="199" t="s">
        <v>161</v>
      </c>
    </row>
    <row r="192" spans="2:51" s="13" customFormat="1" ht="13.5">
      <c r="B192" s="206"/>
      <c r="D192" s="193" t="s">
        <v>174</v>
      </c>
      <c r="E192" s="207" t="s">
        <v>5</v>
      </c>
      <c r="F192" s="208" t="s">
        <v>1153</v>
      </c>
      <c r="H192" s="207" t="s">
        <v>5</v>
      </c>
      <c r="I192" s="209"/>
      <c r="L192" s="206"/>
      <c r="M192" s="210"/>
      <c r="N192" s="211"/>
      <c r="O192" s="211"/>
      <c r="P192" s="211"/>
      <c r="Q192" s="211"/>
      <c r="R192" s="211"/>
      <c r="S192" s="211"/>
      <c r="T192" s="212"/>
      <c r="AT192" s="207" t="s">
        <v>174</v>
      </c>
      <c r="AU192" s="207" t="s">
        <v>79</v>
      </c>
      <c r="AV192" s="13" t="s">
        <v>77</v>
      </c>
      <c r="AW192" s="13" t="s">
        <v>34</v>
      </c>
      <c r="AX192" s="13" t="s">
        <v>70</v>
      </c>
      <c r="AY192" s="207" t="s">
        <v>161</v>
      </c>
    </row>
    <row r="193" spans="2:51" s="12" customFormat="1" ht="13.5">
      <c r="B193" s="198"/>
      <c r="D193" s="193" t="s">
        <v>174</v>
      </c>
      <c r="E193" s="199" t="s">
        <v>5</v>
      </c>
      <c r="F193" s="200" t="s">
        <v>1796</v>
      </c>
      <c r="H193" s="201">
        <v>-0.847</v>
      </c>
      <c r="I193" s="202"/>
      <c r="L193" s="198"/>
      <c r="M193" s="203"/>
      <c r="N193" s="204"/>
      <c r="O193" s="204"/>
      <c r="P193" s="204"/>
      <c r="Q193" s="204"/>
      <c r="R193" s="204"/>
      <c r="S193" s="204"/>
      <c r="T193" s="205"/>
      <c r="AT193" s="199" t="s">
        <v>174</v>
      </c>
      <c r="AU193" s="199" t="s">
        <v>79</v>
      </c>
      <c r="AV193" s="12" t="s">
        <v>79</v>
      </c>
      <c r="AW193" s="12" t="s">
        <v>34</v>
      </c>
      <c r="AX193" s="12" t="s">
        <v>70</v>
      </c>
      <c r="AY193" s="199" t="s">
        <v>161</v>
      </c>
    </row>
    <row r="194" spans="2:51" s="13" customFormat="1" ht="13.5">
      <c r="B194" s="206"/>
      <c r="D194" s="193" t="s">
        <v>174</v>
      </c>
      <c r="E194" s="207" t="s">
        <v>5</v>
      </c>
      <c r="F194" s="208" t="s">
        <v>527</v>
      </c>
      <c r="H194" s="207" t="s">
        <v>5</v>
      </c>
      <c r="I194" s="209"/>
      <c r="L194" s="206"/>
      <c r="M194" s="210"/>
      <c r="N194" s="211"/>
      <c r="O194" s="211"/>
      <c r="P194" s="211"/>
      <c r="Q194" s="211"/>
      <c r="R194" s="211"/>
      <c r="S194" s="211"/>
      <c r="T194" s="212"/>
      <c r="AT194" s="207" t="s">
        <v>174</v>
      </c>
      <c r="AU194" s="207" t="s">
        <v>79</v>
      </c>
      <c r="AV194" s="13" t="s">
        <v>77</v>
      </c>
      <c r="AW194" s="13" t="s">
        <v>34</v>
      </c>
      <c r="AX194" s="13" t="s">
        <v>70</v>
      </c>
      <c r="AY194" s="207" t="s">
        <v>161</v>
      </c>
    </row>
    <row r="195" spans="2:51" s="12" customFormat="1" ht="13.5">
      <c r="B195" s="198"/>
      <c r="D195" s="193" t="s">
        <v>174</v>
      </c>
      <c r="E195" s="199" t="s">
        <v>5</v>
      </c>
      <c r="F195" s="200" t="s">
        <v>1797</v>
      </c>
      <c r="H195" s="201">
        <v>-3.105</v>
      </c>
      <c r="I195" s="202"/>
      <c r="L195" s="198"/>
      <c r="M195" s="203"/>
      <c r="N195" s="204"/>
      <c r="O195" s="204"/>
      <c r="P195" s="204"/>
      <c r="Q195" s="204"/>
      <c r="R195" s="204"/>
      <c r="S195" s="204"/>
      <c r="T195" s="205"/>
      <c r="AT195" s="199" t="s">
        <v>174</v>
      </c>
      <c r="AU195" s="199" t="s">
        <v>79</v>
      </c>
      <c r="AV195" s="12" t="s">
        <v>79</v>
      </c>
      <c r="AW195" s="12" t="s">
        <v>34</v>
      </c>
      <c r="AX195" s="12" t="s">
        <v>70</v>
      </c>
      <c r="AY195" s="199" t="s">
        <v>161</v>
      </c>
    </row>
    <row r="196" spans="2:51" s="14" customFormat="1" ht="13.5">
      <c r="B196" s="213"/>
      <c r="D196" s="193" t="s">
        <v>174</v>
      </c>
      <c r="E196" s="214" t="s">
        <v>5</v>
      </c>
      <c r="F196" s="215" t="s">
        <v>188</v>
      </c>
      <c r="H196" s="216">
        <v>11.368</v>
      </c>
      <c r="I196" s="217"/>
      <c r="L196" s="213"/>
      <c r="M196" s="218"/>
      <c r="N196" s="219"/>
      <c r="O196" s="219"/>
      <c r="P196" s="219"/>
      <c r="Q196" s="219"/>
      <c r="R196" s="219"/>
      <c r="S196" s="219"/>
      <c r="T196" s="220"/>
      <c r="AT196" s="214" t="s">
        <v>174</v>
      </c>
      <c r="AU196" s="214" t="s">
        <v>79</v>
      </c>
      <c r="AV196" s="14" t="s">
        <v>168</v>
      </c>
      <c r="AW196" s="14" t="s">
        <v>34</v>
      </c>
      <c r="AX196" s="14" t="s">
        <v>77</v>
      </c>
      <c r="AY196" s="214" t="s">
        <v>161</v>
      </c>
    </row>
    <row r="197" spans="2:65" s="1" customFormat="1" ht="16.5" customHeight="1">
      <c r="B197" s="180"/>
      <c r="C197" s="229" t="s">
        <v>328</v>
      </c>
      <c r="D197" s="229" t="s">
        <v>384</v>
      </c>
      <c r="E197" s="230" t="s">
        <v>532</v>
      </c>
      <c r="F197" s="231" t="s">
        <v>533</v>
      </c>
      <c r="G197" s="232" t="s">
        <v>508</v>
      </c>
      <c r="H197" s="233">
        <v>10.626</v>
      </c>
      <c r="I197" s="234"/>
      <c r="J197" s="235">
        <f>ROUND(I197*H197,2)</f>
        <v>0</v>
      </c>
      <c r="K197" s="231" t="s">
        <v>167</v>
      </c>
      <c r="L197" s="236"/>
      <c r="M197" s="237" t="s">
        <v>5</v>
      </c>
      <c r="N197" s="238" t="s">
        <v>41</v>
      </c>
      <c r="O197" s="42"/>
      <c r="P197" s="190">
        <f>O197*H197</f>
        <v>0</v>
      </c>
      <c r="Q197" s="190">
        <v>0.3</v>
      </c>
      <c r="R197" s="190">
        <f>Q197*H197</f>
        <v>3.1877999999999997</v>
      </c>
      <c r="S197" s="190">
        <v>0</v>
      </c>
      <c r="T197" s="191">
        <f>S197*H197</f>
        <v>0</v>
      </c>
      <c r="AR197" s="25" t="s">
        <v>221</v>
      </c>
      <c r="AT197" s="25" t="s">
        <v>384</v>
      </c>
      <c r="AU197" s="25" t="s">
        <v>79</v>
      </c>
      <c r="AY197" s="25" t="s">
        <v>161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25" t="s">
        <v>77</v>
      </c>
      <c r="BK197" s="192">
        <f>ROUND(I197*H197,2)</f>
        <v>0</v>
      </c>
      <c r="BL197" s="25" t="s">
        <v>168</v>
      </c>
      <c r="BM197" s="25" t="s">
        <v>1156</v>
      </c>
    </row>
    <row r="198" spans="2:47" s="1" customFormat="1" ht="13.5">
      <c r="B198" s="41"/>
      <c r="D198" s="193" t="s">
        <v>170</v>
      </c>
      <c r="F198" s="194" t="s">
        <v>533</v>
      </c>
      <c r="I198" s="195"/>
      <c r="L198" s="41"/>
      <c r="M198" s="196"/>
      <c r="N198" s="42"/>
      <c r="O198" s="42"/>
      <c r="P198" s="42"/>
      <c r="Q198" s="42"/>
      <c r="R198" s="42"/>
      <c r="S198" s="42"/>
      <c r="T198" s="70"/>
      <c r="AT198" s="25" t="s">
        <v>170</v>
      </c>
      <c r="AU198" s="25" t="s">
        <v>79</v>
      </c>
    </row>
    <row r="199" spans="2:51" s="13" customFormat="1" ht="13.5">
      <c r="B199" s="206"/>
      <c r="D199" s="193" t="s">
        <v>174</v>
      </c>
      <c r="E199" s="207" t="s">
        <v>5</v>
      </c>
      <c r="F199" s="208" t="s">
        <v>1157</v>
      </c>
      <c r="H199" s="207" t="s">
        <v>5</v>
      </c>
      <c r="I199" s="209"/>
      <c r="L199" s="206"/>
      <c r="M199" s="210"/>
      <c r="N199" s="211"/>
      <c r="O199" s="211"/>
      <c r="P199" s="211"/>
      <c r="Q199" s="211"/>
      <c r="R199" s="211"/>
      <c r="S199" s="211"/>
      <c r="T199" s="212"/>
      <c r="AT199" s="207" t="s">
        <v>174</v>
      </c>
      <c r="AU199" s="207" t="s">
        <v>79</v>
      </c>
      <c r="AV199" s="13" t="s">
        <v>77</v>
      </c>
      <c r="AW199" s="13" t="s">
        <v>34</v>
      </c>
      <c r="AX199" s="13" t="s">
        <v>70</v>
      </c>
      <c r="AY199" s="207" t="s">
        <v>161</v>
      </c>
    </row>
    <row r="200" spans="2:51" s="12" customFormat="1" ht="13.5">
      <c r="B200" s="198"/>
      <c r="D200" s="193" t="s">
        <v>174</v>
      </c>
      <c r="E200" s="199" t="s">
        <v>5</v>
      </c>
      <c r="F200" s="200" t="s">
        <v>1798</v>
      </c>
      <c r="H200" s="201">
        <v>5.313</v>
      </c>
      <c r="I200" s="202"/>
      <c r="L200" s="198"/>
      <c r="M200" s="203"/>
      <c r="N200" s="204"/>
      <c r="O200" s="204"/>
      <c r="P200" s="204"/>
      <c r="Q200" s="204"/>
      <c r="R200" s="204"/>
      <c r="S200" s="204"/>
      <c r="T200" s="205"/>
      <c r="AT200" s="199" t="s">
        <v>174</v>
      </c>
      <c r="AU200" s="199" t="s">
        <v>79</v>
      </c>
      <c r="AV200" s="12" t="s">
        <v>79</v>
      </c>
      <c r="AW200" s="12" t="s">
        <v>34</v>
      </c>
      <c r="AX200" s="12" t="s">
        <v>77</v>
      </c>
      <c r="AY200" s="199" t="s">
        <v>161</v>
      </c>
    </row>
    <row r="201" spans="2:51" s="12" customFormat="1" ht="13.5">
      <c r="B201" s="198"/>
      <c r="D201" s="193" t="s">
        <v>174</v>
      </c>
      <c r="F201" s="200" t="s">
        <v>1799</v>
      </c>
      <c r="H201" s="201">
        <v>10.626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199" t="s">
        <v>174</v>
      </c>
      <c r="AU201" s="199" t="s">
        <v>79</v>
      </c>
      <c r="AV201" s="12" t="s">
        <v>79</v>
      </c>
      <c r="AW201" s="12" t="s">
        <v>6</v>
      </c>
      <c r="AX201" s="12" t="s">
        <v>77</v>
      </c>
      <c r="AY201" s="199" t="s">
        <v>161</v>
      </c>
    </row>
    <row r="202" spans="2:65" s="1" customFormat="1" ht="16.5" customHeight="1">
      <c r="B202" s="180"/>
      <c r="C202" s="181" t="s">
        <v>334</v>
      </c>
      <c r="D202" s="181" t="s">
        <v>163</v>
      </c>
      <c r="E202" s="182" t="s">
        <v>544</v>
      </c>
      <c r="F202" s="183" t="s">
        <v>545</v>
      </c>
      <c r="G202" s="184" t="s">
        <v>301</v>
      </c>
      <c r="H202" s="185">
        <v>3.105</v>
      </c>
      <c r="I202" s="186"/>
      <c r="J202" s="187">
        <f>ROUND(I202*H202,2)</f>
        <v>0</v>
      </c>
      <c r="K202" s="183" t="s">
        <v>167</v>
      </c>
      <c r="L202" s="41"/>
      <c r="M202" s="188" t="s">
        <v>5</v>
      </c>
      <c r="N202" s="189" t="s">
        <v>41</v>
      </c>
      <c r="O202" s="42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25" t="s">
        <v>168</v>
      </c>
      <c r="AT202" s="25" t="s">
        <v>163</v>
      </c>
      <c r="AU202" s="25" t="s">
        <v>79</v>
      </c>
      <c r="AY202" s="25" t="s">
        <v>161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25" t="s">
        <v>77</v>
      </c>
      <c r="BK202" s="192">
        <f>ROUND(I202*H202,2)</f>
        <v>0</v>
      </c>
      <c r="BL202" s="25" t="s">
        <v>168</v>
      </c>
      <c r="BM202" s="25" t="s">
        <v>1160</v>
      </c>
    </row>
    <row r="203" spans="2:47" s="1" customFormat="1" ht="40.5">
      <c r="B203" s="41"/>
      <c r="D203" s="193" t="s">
        <v>170</v>
      </c>
      <c r="F203" s="194" t="s">
        <v>547</v>
      </c>
      <c r="I203" s="195"/>
      <c r="L203" s="41"/>
      <c r="M203" s="196"/>
      <c r="N203" s="42"/>
      <c r="O203" s="42"/>
      <c r="P203" s="42"/>
      <c r="Q203" s="42"/>
      <c r="R203" s="42"/>
      <c r="S203" s="42"/>
      <c r="T203" s="70"/>
      <c r="AT203" s="25" t="s">
        <v>170</v>
      </c>
      <c r="AU203" s="25" t="s">
        <v>79</v>
      </c>
    </row>
    <row r="204" spans="2:47" s="1" customFormat="1" ht="27">
      <c r="B204" s="41"/>
      <c r="D204" s="193" t="s">
        <v>172</v>
      </c>
      <c r="F204" s="197" t="s">
        <v>1777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5" t="s">
        <v>172</v>
      </c>
      <c r="AU204" s="25" t="s">
        <v>79</v>
      </c>
    </row>
    <row r="205" spans="2:51" s="12" customFormat="1" ht="13.5">
      <c r="B205" s="198"/>
      <c r="D205" s="193" t="s">
        <v>174</v>
      </c>
      <c r="E205" s="199" t="s">
        <v>5</v>
      </c>
      <c r="F205" s="200" t="s">
        <v>1800</v>
      </c>
      <c r="H205" s="201">
        <v>3.105</v>
      </c>
      <c r="I205" s="202"/>
      <c r="L205" s="198"/>
      <c r="M205" s="203"/>
      <c r="N205" s="204"/>
      <c r="O205" s="204"/>
      <c r="P205" s="204"/>
      <c r="Q205" s="204"/>
      <c r="R205" s="204"/>
      <c r="S205" s="204"/>
      <c r="T205" s="205"/>
      <c r="AT205" s="199" t="s">
        <v>174</v>
      </c>
      <c r="AU205" s="199" t="s">
        <v>79</v>
      </c>
      <c r="AV205" s="12" t="s">
        <v>79</v>
      </c>
      <c r="AW205" s="12" t="s">
        <v>34</v>
      </c>
      <c r="AX205" s="12" t="s">
        <v>77</v>
      </c>
      <c r="AY205" s="199" t="s">
        <v>161</v>
      </c>
    </row>
    <row r="206" spans="2:65" s="1" customFormat="1" ht="16.5" customHeight="1">
      <c r="B206" s="180"/>
      <c r="C206" s="229" t="s">
        <v>340</v>
      </c>
      <c r="D206" s="229" t="s">
        <v>384</v>
      </c>
      <c r="E206" s="230" t="s">
        <v>557</v>
      </c>
      <c r="F206" s="231" t="s">
        <v>558</v>
      </c>
      <c r="G206" s="232" t="s">
        <v>508</v>
      </c>
      <c r="H206" s="233">
        <v>6.21</v>
      </c>
      <c r="I206" s="234"/>
      <c r="J206" s="235">
        <f>ROUND(I206*H206,2)</f>
        <v>0</v>
      </c>
      <c r="K206" s="231" t="s">
        <v>167</v>
      </c>
      <c r="L206" s="236"/>
      <c r="M206" s="237" t="s">
        <v>5</v>
      </c>
      <c r="N206" s="238" t="s">
        <v>41</v>
      </c>
      <c r="O206" s="42"/>
      <c r="P206" s="190">
        <f>O206*H206</f>
        <v>0</v>
      </c>
      <c r="Q206" s="190">
        <v>0.3</v>
      </c>
      <c r="R206" s="190">
        <f>Q206*H206</f>
        <v>1.863</v>
      </c>
      <c r="S206" s="190">
        <v>0</v>
      </c>
      <c r="T206" s="191">
        <f>S206*H206</f>
        <v>0</v>
      </c>
      <c r="AR206" s="25" t="s">
        <v>221</v>
      </c>
      <c r="AT206" s="25" t="s">
        <v>384</v>
      </c>
      <c r="AU206" s="25" t="s">
        <v>79</v>
      </c>
      <c r="AY206" s="25" t="s">
        <v>161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25" t="s">
        <v>77</v>
      </c>
      <c r="BK206" s="192">
        <f>ROUND(I206*H206,2)</f>
        <v>0</v>
      </c>
      <c r="BL206" s="25" t="s">
        <v>168</v>
      </c>
      <c r="BM206" s="25" t="s">
        <v>1163</v>
      </c>
    </row>
    <row r="207" spans="2:47" s="1" customFormat="1" ht="13.5">
      <c r="B207" s="41"/>
      <c r="D207" s="193" t="s">
        <v>170</v>
      </c>
      <c r="F207" s="194" t="s">
        <v>560</v>
      </c>
      <c r="I207" s="195"/>
      <c r="L207" s="41"/>
      <c r="M207" s="196"/>
      <c r="N207" s="42"/>
      <c r="O207" s="42"/>
      <c r="P207" s="42"/>
      <c r="Q207" s="42"/>
      <c r="R207" s="42"/>
      <c r="S207" s="42"/>
      <c r="T207" s="70"/>
      <c r="AT207" s="25" t="s">
        <v>170</v>
      </c>
      <c r="AU207" s="25" t="s">
        <v>79</v>
      </c>
    </row>
    <row r="208" spans="2:51" s="12" customFormat="1" ht="13.5">
      <c r="B208" s="198"/>
      <c r="D208" s="193" t="s">
        <v>174</v>
      </c>
      <c r="F208" s="200" t="s">
        <v>1801</v>
      </c>
      <c r="H208" s="201">
        <v>6.21</v>
      </c>
      <c r="I208" s="202"/>
      <c r="L208" s="198"/>
      <c r="M208" s="203"/>
      <c r="N208" s="204"/>
      <c r="O208" s="204"/>
      <c r="P208" s="204"/>
      <c r="Q208" s="204"/>
      <c r="R208" s="204"/>
      <c r="S208" s="204"/>
      <c r="T208" s="205"/>
      <c r="AT208" s="199" t="s">
        <v>174</v>
      </c>
      <c r="AU208" s="199" t="s">
        <v>79</v>
      </c>
      <c r="AV208" s="12" t="s">
        <v>79</v>
      </c>
      <c r="AW208" s="12" t="s">
        <v>6</v>
      </c>
      <c r="AX208" s="12" t="s">
        <v>77</v>
      </c>
      <c r="AY208" s="199" t="s">
        <v>161</v>
      </c>
    </row>
    <row r="209" spans="2:65" s="1" customFormat="1" ht="25.5" customHeight="1">
      <c r="B209" s="180"/>
      <c r="C209" s="181" t="s">
        <v>364</v>
      </c>
      <c r="D209" s="181" t="s">
        <v>163</v>
      </c>
      <c r="E209" s="182" t="s">
        <v>1165</v>
      </c>
      <c r="F209" s="183" t="s">
        <v>1166</v>
      </c>
      <c r="G209" s="184" t="s">
        <v>166</v>
      </c>
      <c r="H209" s="185">
        <v>10.35</v>
      </c>
      <c r="I209" s="186"/>
      <c r="J209" s="187">
        <f>ROUND(I209*H209,2)</f>
        <v>0</v>
      </c>
      <c r="K209" s="183" t="s">
        <v>167</v>
      </c>
      <c r="L209" s="41"/>
      <c r="M209" s="188" t="s">
        <v>5</v>
      </c>
      <c r="N209" s="189" t="s">
        <v>41</v>
      </c>
      <c r="O209" s="42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25" t="s">
        <v>168</v>
      </c>
      <c r="AT209" s="25" t="s">
        <v>163</v>
      </c>
      <c r="AU209" s="25" t="s">
        <v>79</v>
      </c>
      <c r="AY209" s="25" t="s">
        <v>161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25" t="s">
        <v>77</v>
      </c>
      <c r="BK209" s="192">
        <f>ROUND(I209*H209,2)</f>
        <v>0</v>
      </c>
      <c r="BL209" s="25" t="s">
        <v>168</v>
      </c>
      <c r="BM209" s="25" t="s">
        <v>1167</v>
      </c>
    </row>
    <row r="210" spans="2:47" s="1" customFormat="1" ht="27">
      <c r="B210" s="41"/>
      <c r="D210" s="193" t="s">
        <v>170</v>
      </c>
      <c r="F210" s="194" t="s">
        <v>1168</v>
      </c>
      <c r="I210" s="195"/>
      <c r="L210" s="41"/>
      <c r="M210" s="196"/>
      <c r="N210" s="42"/>
      <c r="O210" s="42"/>
      <c r="P210" s="42"/>
      <c r="Q210" s="42"/>
      <c r="R210" s="42"/>
      <c r="S210" s="42"/>
      <c r="T210" s="70"/>
      <c r="AT210" s="25" t="s">
        <v>170</v>
      </c>
      <c r="AU210" s="25" t="s">
        <v>79</v>
      </c>
    </row>
    <row r="211" spans="2:47" s="1" customFormat="1" ht="27">
      <c r="B211" s="41"/>
      <c r="D211" s="193" t="s">
        <v>172</v>
      </c>
      <c r="F211" s="197" t="s">
        <v>1777</v>
      </c>
      <c r="I211" s="195"/>
      <c r="L211" s="41"/>
      <c r="M211" s="196"/>
      <c r="N211" s="42"/>
      <c r="O211" s="42"/>
      <c r="P211" s="42"/>
      <c r="Q211" s="42"/>
      <c r="R211" s="42"/>
      <c r="S211" s="42"/>
      <c r="T211" s="70"/>
      <c r="AT211" s="25" t="s">
        <v>172</v>
      </c>
      <c r="AU211" s="25" t="s">
        <v>79</v>
      </c>
    </row>
    <row r="212" spans="2:51" s="13" customFormat="1" ht="13.5">
      <c r="B212" s="206"/>
      <c r="D212" s="193" t="s">
        <v>174</v>
      </c>
      <c r="E212" s="207" t="s">
        <v>5</v>
      </c>
      <c r="F212" s="208" t="s">
        <v>1107</v>
      </c>
      <c r="H212" s="207" t="s">
        <v>5</v>
      </c>
      <c r="I212" s="209"/>
      <c r="L212" s="206"/>
      <c r="M212" s="210"/>
      <c r="N212" s="211"/>
      <c r="O212" s="211"/>
      <c r="P212" s="211"/>
      <c r="Q212" s="211"/>
      <c r="R212" s="211"/>
      <c r="S212" s="211"/>
      <c r="T212" s="212"/>
      <c r="AT212" s="207" t="s">
        <v>174</v>
      </c>
      <c r="AU212" s="207" t="s">
        <v>79</v>
      </c>
      <c r="AV212" s="13" t="s">
        <v>77</v>
      </c>
      <c r="AW212" s="13" t="s">
        <v>34</v>
      </c>
      <c r="AX212" s="13" t="s">
        <v>70</v>
      </c>
      <c r="AY212" s="207" t="s">
        <v>161</v>
      </c>
    </row>
    <row r="213" spans="2:51" s="12" customFormat="1" ht="13.5">
      <c r="B213" s="198"/>
      <c r="D213" s="193" t="s">
        <v>174</v>
      </c>
      <c r="E213" s="199" t="s">
        <v>5</v>
      </c>
      <c r="F213" s="200" t="s">
        <v>1802</v>
      </c>
      <c r="H213" s="201">
        <v>10.35</v>
      </c>
      <c r="I213" s="202"/>
      <c r="L213" s="198"/>
      <c r="M213" s="203"/>
      <c r="N213" s="204"/>
      <c r="O213" s="204"/>
      <c r="P213" s="204"/>
      <c r="Q213" s="204"/>
      <c r="R213" s="204"/>
      <c r="S213" s="204"/>
      <c r="T213" s="205"/>
      <c r="AT213" s="199" t="s">
        <v>174</v>
      </c>
      <c r="AU213" s="199" t="s">
        <v>79</v>
      </c>
      <c r="AV213" s="12" t="s">
        <v>79</v>
      </c>
      <c r="AW213" s="12" t="s">
        <v>34</v>
      </c>
      <c r="AX213" s="12" t="s">
        <v>77</v>
      </c>
      <c r="AY213" s="199" t="s">
        <v>161</v>
      </c>
    </row>
    <row r="214" spans="2:65" s="1" customFormat="1" ht="25.5" customHeight="1">
      <c r="B214" s="180"/>
      <c r="C214" s="181" t="s">
        <v>371</v>
      </c>
      <c r="D214" s="181" t="s">
        <v>163</v>
      </c>
      <c r="E214" s="182" t="s">
        <v>574</v>
      </c>
      <c r="F214" s="183" t="s">
        <v>575</v>
      </c>
      <c r="G214" s="184" t="s">
        <v>166</v>
      </c>
      <c r="H214" s="185">
        <v>10.35</v>
      </c>
      <c r="I214" s="186"/>
      <c r="J214" s="187">
        <f>ROUND(I214*H214,2)</f>
        <v>0</v>
      </c>
      <c r="K214" s="183" t="s">
        <v>167</v>
      </c>
      <c r="L214" s="41"/>
      <c r="M214" s="188" t="s">
        <v>5</v>
      </c>
      <c r="N214" s="189" t="s">
        <v>41</v>
      </c>
      <c r="O214" s="42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AR214" s="25" t="s">
        <v>168</v>
      </c>
      <c r="AT214" s="25" t="s">
        <v>163</v>
      </c>
      <c r="AU214" s="25" t="s">
        <v>79</v>
      </c>
      <c r="AY214" s="25" t="s">
        <v>161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5" t="s">
        <v>77</v>
      </c>
      <c r="BK214" s="192">
        <f>ROUND(I214*H214,2)</f>
        <v>0</v>
      </c>
      <c r="BL214" s="25" t="s">
        <v>168</v>
      </c>
      <c r="BM214" s="25" t="s">
        <v>1170</v>
      </c>
    </row>
    <row r="215" spans="2:47" s="1" customFormat="1" ht="27">
      <c r="B215" s="41"/>
      <c r="D215" s="193" t="s">
        <v>170</v>
      </c>
      <c r="F215" s="194" t="s">
        <v>577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5" t="s">
        <v>170</v>
      </c>
      <c r="AU215" s="25" t="s">
        <v>79</v>
      </c>
    </row>
    <row r="216" spans="2:47" s="1" customFormat="1" ht="27">
      <c r="B216" s="41"/>
      <c r="D216" s="193" t="s">
        <v>172</v>
      </c>
      <c r="F216" s="197" t="s">
        <v>447</v>
      </c>
      <c r="I216" s="195"/>
      <c r="L216" s="41"/>
      <c r="M216" s="196"/>
      <c r="N216" s="42"/>
      <c r="O216" s="42"/>
      <c r="P216" s="42"/>
      <c r="Q216" s="42"/>
      <c r="R216" s="42"/>
      <c r="S216" s="42"/>
      <c r="T216" s="70"/>
      <c r="AT216" s="25" t="s">
        <v>172</v>
      </c>
      <c r="AU216" s="25" t="s">
        <v>79</v>
      </c>
    </row>
    <row r="217" spans="2:65" s="1" customFormat="1" ht="16.5" customHeight="1">
      <c r="B217" s="180"/>
      <c r="C217" s="229" t="s">
        <v>377</v>
      </c>
      <c r="D217" s="229" t="s">
        <v>384</v>
      </c>
      <c r="E217" s="230" t="s">
        <v>579</v>
      </c>
      <c r="F217" s="231" t="s">
        <v>580</v>
      </c>
      <c r="G217" s="232" t="s">
        <v>581</v>
      </c>
      <c r="H217" s="233">
        <v>0.259</v>
      </c>
      <c r="I217" s="234"/>
      <c r="J217" s="235">
        <f>ROUND(I217*H217,2)</f>
        <v>0</v>
      </c>
      <c r="K217" s="231" t="s">
        <v>167</v>
      </c>
      <c r="L217" s="236"/>
      <c r="M217" s="237" t="s">
        <v>5</v>
      </c>
      <c r="N217" s="238" t="s">
        <v>41</v>
      </c>
      <c r="O217" s="42"/>
      <c r="P217" s="190">
        <f>O217*H217</f>
        <v>0</v>
      </c>
      <c r="Q217" s="190">
        <v>0.001</v>
      </c>
      <c r="R217" s="190">
        <f>Q217*H217</f>
        <v>0.000259</v>
      </c>
      <c r="S217" s="190">
        <v>0</v>
      </c>
      <c r="T217" s="191">
        <f>S217*H217</f>
        <v>0</v>
      </c>
      <c r="AR217" s="25" t="s">
        <v>221</v>
      </c>
      <c r="AT217" s="25" t="s">
        <v>384</v>
      </c>
      <c r="AU217" s="25" t="s">
        <v>79</v>
      </c>
      <c r="AY217" s="25" t="s">
        <v>161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5" t="s">
        <v>77</v>
      </c>
      <c r="BK217" s="192">
        <f>ROUND(I217*H217,2)</f>
        <v>0</v>
      </c>
      <c r="BL217" s="25" t="s">
        <v>168</v>
      </c>
      <c r="BM217" s="25" t="s">
        <v>1171</v>
      </c>
    </row>
    <row r="218" spans="2:47" s="1" customFormat="1" ht="13.5">
      <c r="B218" s="41"/>
      <c r="D218" s="193" t="s">
        <v>170</v>
      </c>
      <c r="F218" s="194" t="s">
        <v>583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5" t="s">
        <v>170</v>
      </c>
      <c r="AU218" s="25" t="s">
        <v>79</v>
      </c>
    </row>
    <row r="219" spans="2:51" s="12" customFormat="1" ht="13.5">
      <c r="B219" s="198"/>
      <c r="D219" s="193" t="s">
        <v>174</v>
      </c>
      <c r="F219" s="200" t="s">
        <v>1803</v>
      </c>
      <c r="H219" s="201">
        <v>0.259</v>
      </c>
      <c r="I219" s="202"/>
      <c r="L219" s="198"/>
      <c r="M219" s="203"/>
      <c r="N219" s="204"/>
      <c r="O219" s="204"/>
      <c r="P219" s="204"/>
      <c r="Q219" s="204"/>
      <c r="R219" s="204"/>
      <c r="S219" s="204"/>
      <c r="T219" s="205"/>
      <c r="AT219" s="199" t="s">
        <v>174</v>
      </c>
      <c r="AU219" s="199" t="s">
        <v>79</v>
      </c>
      <c r="AV219" s="12" t="s">
        <v>79</v>
      </c>
      <c r="AW219" s="12" t="s">
        <v>6</v>
      </c>
      <c r="AX219" s="12" t="s">
        <v>77</v>
      </c>
      <c r="AY219" s="199" t="s">
        <v>161</v>
      </c>
    </row>
    <row r="220" spans="2:65" s="1" customFormat="1" ht="25.5" customHeight="1">
      <c r="B220" s="180"/>
      <c r="C220" s="181" t="s">
        <v>383</v>
      </c>
      <c r="D220" s="181" t="s">
        <v>163</v>
      </c>
      <c r="E220" s="182" t="s">
        <v>586</v>
      </c>
      <c r="F220" s="183" t="s">
        <v>587</v>
      </c>
      <c r="G220" s="184" t="s">
        <v>588</v>
      </c>
      <c r="H220" s="185">
        <v>0.001</v>
      </c>
      <c r="I220" s="186"/>
      <c r="J220" s="187">
        <f>ROUND(I220*H220,2)</f>
        <v>0</v>
      </c>
      <c r="K220" s="183" t="s">
        <v>167</v>
      </c>
      <c r="L220" s="41"/>
      <c r="M220" s="188" t="s">
        <v>5</v>
      </c>
      <c r="N220" s="189" t="s">
        <v>41</v>
      </c>
      <c r="O220" s="4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25" t="s">
        <v>168</v>
      </c>
      <c r="AT220" s="25" t="s">
        <v>163</v>
      </c>
      <c r="AU220" s="25" t="s">
        <v>79</v>
      </c>
      <c r="AY220" s="25" t="s">
        <v>161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5" t="s">
        <v>77</v>
      </c>
      <c r="BK220" s="192">
        <f>ROUND(I220*H220,2)</f>
        <v>0</v>
      </c>
      <c r="BL220" s="25" t="s">
        <v>168</v>
      </c>
      <c r="BM220" s="25" t="s">
        <v>1173</v>
      </c>
    </row>
    <row r="221" spans="2:47" s="1" customFormat="1" ht="27">
      <c r="B221" s="41"/>
      <c r="D221" s="193" t="s">
        <v>170</v>
      </c>
      <c r="F221" s="194" t="s">
        <v>590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5" t="s">
        <v>170</v>
      </c>
      <c r="AU221" s="25" t="s">
        <v>79</v>
      </c>
    </row>
    <row r="222" spans="2:51" s="12" customFormat="1" ht="13.5">
      <c r="B222" s="198"/>
      <c r="D222" s="193" t="s">
        <v>174</v>
      </c>
      <c r="E222" s="199" t="s">
        <v>5</v>
      </c>
      <c r="F222" s="200" t="s">
        <v>1804</v>
      </c>
      <c r="H222" s="201">
        <v>0.001</v>
      </c>
      <c r="I222" s="202"/>
      <c r="L222" s="198"/>
      <c r="M222" s="203"/>
      <c r="N222" s="204"/>
      <c r="O222" s="204"/>
      <c r="P222" s="204"/>
      <c r="Q222" s="204"/>
      <c r="R222" s="204"/>
      <c r="S222" s="204"/>
      <c r="T222" s="205"/>
      <c r="AT222" s="199" t="s">
        <v>174</v>
      </c>
      <c r="AU222" s="199" t="s">
        <v>79</v>
      </c>
      <c r="AV222" s="12" t="s">
        <v>79</v>
      </c>
      <c r="AW222" s="12" t="s">
        <v>34</v>
      </c>
      <c r="AX222" s="12" t="s">
        <v>77</v>
      </c>
      <c r="AY222" s="199" t="s">
        <v>161</v>
      </c>
    </row>
    <row r="223" spans="2:65" s="1" customFormat="1" ht="16.5" customHeight="1">
      <c r="B223" s="180"/>
      <c r="C223" s="229" t="s">
        <v>388</v>
      </c>
      <c r="D223" s="229" t="s">
        <v>384</v>
      </c>
      <c r="E223" s="230" t="s">
        <v>592</v>
      </c>
      <c r="F223" s="231" t="s">
        <v>593</v>
      </c>
      <c r="G223" s="232" t="s">
        <v>581</v>
      </c>
      <c r="H223" s="233">
        <v>0.25</v>
      </c>
      <c r="I223" s="234"/>
      <c r="J223" s="235">
        <f>ROUND(I223*H223,2)</f>
        <v>0</v>
      </c>
      <c r="K223" s="231" t="s">
        <v>167</v>
      </c>
      <c r="L223" s="236"/>
      <c r="M223" s="237" t="s">
        <v>5</v>
      </c>
      <c r="N223" s="238" t="s">
        <v>41</v>
      </c>
      <c r="O223" s="42"/>
      <c r="P223" s="190">
        <f>O223*H223</f>
        <v>0</v>
      </c>
      <c r="Q223" s="190">
        <v>0.21</v>
      </c>
      <c r="R223" s="190">
        <f>Q223*H223</f>
        <v>0.0525</v>
      </c>
      <c r="S223" s="190">
        <v>0</v>
      </c>
      <c r="T223" s="191">
        <f>S223*H223</f>
        <v>0</v>
      </c>
      <c r="AR223" s="25" t="s">
        <v>221</v>
      </c>
      <c r="AT223" s="25" t="s">
        <v>384</v>
      </c>
      <c r="AU223" s="25" t="s">
        <v>79</v>
      </c>
      <c r="AY223" s="25" t="s">
        <v>161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25" t="s">
        <v>77</v>
      </c>
      <c r="BK223" s="192">
        <f>ROUND(I223*H223,2)</f>
        <v>0</v>
      </c>
      <c r="BL223" s="25" t="s">
        <v>168</v>
      </c>
      <c r="BM223" s="25" t="s">
        <v>1175</v>
      </c>
    </row>
    <row r="224" spans="2:47" s="1" customFormat="1" ht="13.5">
      <c r="B224" s="41"/>
      <c r="D224" s="193" t="s">
        <v>170</v>
      </c>
      <c r="F224" s="194" t="s">
        <v>593</v>
      </c>
      <c r="I224" s="195"/>
      <c r="L224" s="41"/>
      <c r="M224" s="196"/>
      <c r="N224" s="42"/>
      <c r="O224" s="42"/>
      <c r="P224" s="42"/>
      <c r="Q224" s="42"/>
      <c r="R224" s="42"/>
      <c r="S224" s="42"/>
      <c r="T224" s="70"/>
      <c r="AT224" s="25" t="s">
        <v>170</v>
      </c>
      <c r="AU224" s="25" t="s">
        <v>79</v>
      </c>
    </row>
    <row r="225" spans="2:51" s="13" customFormat="1" ht="13.5">
      <c r="B225" s="206"/>
      <c r="D225" s="193" t="s">
        <v>174</v>
      </c>
      <c r="E225" s="207" t="s">
        <v>5</v>
      </c>
      <c r="F225" s="208" t="s">
        <v>595</v>
      </c>
      <c r="H225" s="207" t="s">
        <v>5</v>
      </c>
      <c r="I225" s="209"/>
      <c r="L225" s="206"/>
      <c r="M225" s="210"/>
      <c r="N225" s="211"/>
      <c r="O225" s="211"/>
      <c r="P225" s="211"/>
      <c r="Q225" s="211"/>
      <c r="R225" s="211"/>
      <c r="S225" s="211"/>
      <c r="T225" s="212"/>
      <c r="AT225" s="207" t="s">
        <v>174</v>
      </c>
      <c r="AU225" s="207" t="s">
        <v>79</v>
      </c>
      <c r="AV225" s="13" t="s">
        <v>77</v>
      </c>
      <c r="AW225" s="13" t="s">
        <v>34</v>
      </c>
      <c r="AX225" s="13" t="s">
        <v>70</v>
      </c>
      <c r="AY225" s="207" t="s">
        <v>161</v>
      </c>
    </row>
    <row r="226" spans="2:51" s="12" customFormat="1" ht="13.5">
      <c r="B226" s="198"/>
      <c r="D226" s="193" t="s">
        <v>174</v>
      </c>
      <c r="E226" s="199" t="s">
        <v>5</v>
      </c>
      <c r="F226" s="200" t="s">
        <v>1805</v>
      </c>
      <c r="H226" s="201">
        <v>0.25</v>
      </c>
      <c r="I226" s="202"/>
      <c r="L226" s="198"/>
      <c r="M226" s="203"/>
      <c r="N226" s="204"/>
      <c r="O226" s="204"/>
      <c r="P226" s="204"/>
      <c r="Q226" s="204"/>
      <c r="R226" s="204"/>
      <c r="S226" s="204"/>
      <c r="T226" s="205"/>
      <c r="AT226" s="199" t="s">
        <v>174</v>
      </c>
      <c r="AU226" s="199" t="s">
        <v>79</v>
      </c>
      <c r="AV226" s="12" t="s">
        <v>79</v>
      </c>
      <c r="AW226" s="12" t="s">
        <v>34</v>
      </c>
      <c r="AX226" s="12" t="s">
        <v>77</v>
      </c>
      <c r="AY226" s="199" t="s">
        <v>161</v>
      </c>
    </row>
    <row r="227" spans="2:63" s="11" customFormat="1" ht="29.85" customHeight="1">
      <c r="B227" s="167"/>
      <c r="D227" s="168" t="s">
        <v>69</v>
      </c>
      <c r="E227" s="178" t="s">
        <v>79</v>
      </c>
      <c r="F227" s="178" t="s">
        <v>597</v>
      </c>
      <c r="I227" s="170"/>
      <c r="J227" s="179">
        <f>BK227</f>
        <v>0</v>
      </c>
      <c r="L227" s="167"/>
      <c r="M227" s="172"/>
      <c r="N227" s="173"/>
      <c r="O227" s="173"/>
      <c r="P227" s="174">
        <f>SUM(P228:P236)</f>
        <v>0</v>
      </c>
      <c r="Q227" s="173"/>
      <c r="R227" s="174">
        <f>SUM(R228:R236)</f>
        <v>1.563333</v>
      </c>
      <c r="S227" s="173"/>
      <c r="T227" s="175">
        <f>SUM(T228:T236)</f>
        <v>0</v>
      </c>
      <c r="AR227" s="168" t="s">
        <v>77</v>
      </c>
      <c r="AT227" s="176" t="s">
        <v>69</v>
      </c>
      <c r="AU227" s="176" t="s">
        <v>77</v>
      </c>
      <c r="AY227" s="168" t="s">
        <v>161</v>
      </c>
      <c r="BK227" s="177">
        <f>SUM(BK228:BK236)</f>
        <v>0</v>
      </c>
    </row>
    <row r="228" spans="2:65" s="1" customFormat="1" ht="25.5" customHeight="1">
      <c r="B228" s="180"/>
      <c r="C228" s="181" t="s">
        <v>396</v>
      </c>
      <c r="D228" s="181" t="s">
        <v>163</v>
      </c>
      <c r="E228" s="182" t="s">
        <v>599</v>
      </c>
      <c r="F228" s="183" t="s">
        <v>600</v>
      </c>
      <c r="G228" s="184" t="s">
        <v>224</v>
      </c>
      <c r="H228" s="185">
        <v>6.9</v>
      </c>
      <c r="I228" s="186"/>
      <c r="J228" s="187">
        <f>ROUND(I228*H228,2)</f>
        <v>0</v>
      </c>
      <c r="K228" s="183" t="s">
        <v>167</v>
      </c>
      <c r="L228" s="41"/>
      <c r="M228" s="188" t="s">
        <v>5</v>
      </c>
      <c r="N228" s="189" t="s">
        <v>41</v>
      </c>
      <c r="O228" s="42"/>
      <c r="P228" s="190">
        <f>O228*H228</f>
        <v>0</v>
      </c>
      <c r="Q228" s="190">
        <v>0.22657</v>
      </c>
      <c r="R228" s="190">
        <f>Q228*H228</f>
        <v>1.563333</v>
      </c>
      <c r="S228" s="190">
        <v>0</v>
      </c>
      <c r="T228" s="191">
        <f>S228*H228</f>
        <v>0</v>
      </c>
      <c r="AR228" s="25" t="s">
        <v>168</v>
      </c>
      <c r="AT228" s="25" t="s">
        <v>163</v>
      </c>
      <c r="AU228" s="25" t="s">
        <v>79</v>
      </c>
      <c r="AY228" s="25" t="s">
        <v>161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5" t="s">
        <v>77</v>
      </c>
      <c r="BK228" s="192">
        <f>ROUND(I228*H228,2)</f>
        <v>0</v>
      </c>
      <c r="BL228" s="25" t="s">
        <v>168</v>
      </c>
      <c r="BM228" s="25" t="s">
        <v>1177</v>
      </c>
    </row>
    <row r="229" spans="2:47" s="1" customFormat="1" ht="40.5">
      <c r="B229" s="41"/>
      <c r="D229" s="193" t="s">
        <v>170</v>
      </c>
      <c r="F229" s="194" t="s">
        <v>602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5" t="s">
        <v>170</v>
      </c>
      <c r="AU229" s="25" t="s">
        <v>79</v>
      </c>
    </row>
    <row r="230" spans="2:47" s="1" customFormat="1" ht="27">
      <c r="B230" s="41"/>
      <c r="D230" s="193" t="s">
        <v>172</v>
      </c>
      <c r="F230" s="197" t="s">
        <v>1777</v>
      </c>
      <c r="I230" s="195"/>
      <c r="L230" s="41"/>
      <c r="M230" s="196"/>
      <c r="N230" s="42"/>
      <c r="O230" s="42"/>
      <c r="P230" s="42"/>
      <c r="Q230" s="42"/>
      <c r="R230" s="42"/>
      <c r="S230" s="42"/>
      <c r="T230" s="70"/>
      <c r="AT230" s="25" t="s">
        <v>172</v>
      </c>
      <c r="AU230" s="25" t="s">
        <v>79</v>
      </c>
    </row>
    <row r="231" spans="2:51" s="12" customFormat="1" ht="13.5">
      <c r="B231" s="198"/>
      <c r="D231" s="193" t="s">
        <v>174</v>
      </c>
      <c r="E231" s="199" t="s">
        <v>5</v>
      </c>
      <c r="F231" s="200" t="s">
        <v>1806</v>
      </c>
      <c r="H231" s="201">
        <v>6.9</v>
      </c>
      <c r="I231" s="202"/>
      <c r="L231" s="198"/>
      <c r="M231" s="203"/>
      <c r="N231" s="204"/>
      <c r="O231" s="204"/>
      <c r="P231" s="204"/>
      <c r="Q231" s="204"/>
      <c r="R231" s="204"/>
      <c r="S231" s="204"/>
      <c r="T231" s="205"/>
      <c r="AT231" s="199" t="s">
        <v>174</v>
      </c>
      <c r="AU231" s="199" t="s">
        <v>79</v>
      </c>
      <c r="AV231" s="12" t="s">
        <v>79</v>
      </c>
      <c r="AW231" s="12" t="s">
        <v>34</v>
      </c>
      <c r="AX231" s="12" t="s">
        <v>77</v>
      </c>
      <c r="AY231" s="199" t="s">
        <v>161</v>
      </c>
    </row>
    <row r="232" spans="2:65" s="1" customFormat="1" ht="25.5" customHeight="1">
      <c r="B232" s="180"/>
      <c r="C232" s="181" t="s">
        <v>406</v>
      </c>
      <c r="D232" s="181" t="s">
        <v>163</v>
      </c>
      <c r="E232" s="182" t="s">
        <v>608</v>
      </c>
      <c r="F232" s="183" t="s">
        <v>609</v>
      </c>
      <c r="G232" s="184" t="s">
        <v>166</v>
      </c>
      <c r="H232" s="185">
        <v>6.9</v>
      </c>
      <c r="I232" s="186"/>
      <c r="J232" s="187">
        <f>ROUND(I232*H232,2)</f>
        <v>0</v>
      </c>
      <c r="K232" s="183" t="s">
        <v>167</v>
      </c>
      <c r="L232" s="41"/>
      <c r="M232" s="188" t="s">
        <v>5</v>
      </c>
      <c r="N232" s="189" t="s">
        <v>41</v>
      </c>
      <c r="O232" s="42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AR232" s="25" t="s">
        <v>168</v>
      </c>
      <c r="AT232" s="25" t="s">
        <v>163</v>
      </c>
      <c r="AU232" s="25" t="s">
        <v>79</v>
      </c>
      <c r="AY232" s="25" t="s">
        <v>161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25" t="s">
        <v>77</v>
      </c>
      <c r="BK232" s="192">
        <f>ROUND(I232*H232,2)</f>
        <v>0</v>
      </c>
      <c r="BL232" s="25" t="s">
        <v>168</v>
      </c>
      <c r="BM232" s="25" t="s">
        <v>1178</v>
      </c>
    </row>
    <row r="233" spans="2:47" s="1" customFormat="1" ht="27">
      <c r="B233" s="41"/>
      <c r="D233" s="193" t="s">
        <v>170</v>
      </c>
      <c r="F233" s="194" t="s">
        <v>611</v>
      </c>
      <c r="I233" s="195"/>
      <c r="L233" s="41"/>
      <c r="M233" s="196"/>
      <c r="N233" s="42"/>
      <c r="O233" s="42"/>
      <c r="P233" s="42"/>
      <c r="Q233" s="42"/>
      <c r="R233" s="42"/>
      <c r="S233" s="42"/>
      <c r="T233" s="70"/>
      <c r="AT233" s="25" t="s">
        <v>170</v>
      </c>
      <c r="AU233" s="25" t="s">
        <v>79</v>
      </c>
    </row>
    <row r="234" spans="2:47" s="1" customFormat="1" ht="27">
      <c r="B234" s="41"/>
      <c r="D234" s="193" t="s">
        <v>172</v>
      </c>
      <c r="F234" s="197" t="s">
        <v>1777</v>
      </c>
      <c r="I234" s="195"/>
      <c r="L234" s="41"/>
      <c r="M234" s="196"/>
      <c r="N234" s="42"/>
      <c r="O234" s="42"/>
      <c r="P234" s="42"/>
      <c r="Q234" s="42"/>
      <c r="R234" s="42"/>
      <c r="S234" s="42"/>
      <c r="T234" s="70"/>
      <c r="AT234" s="25" t="s">
        <v>172</v>
      </c>
      <c r="AU234" s="25" t="s">
        <v>79</v>
      </c>
    </row>
    <row r="235" spans="2:51" s="13" customFormat="1" ht="13.5">
      <c r="B235" s="206"/>
      <c r="D235" s="193" t="s">
        <v>174</v>
      </c>
      <c r="E235" s="207" t="s">
        <v>5</v>
      </c>
      <c r="F235" s="208" t="s">
        <v>1179</v>
      </c>
      <c r="H235" s="207" t="s">
        <v>5</v>
      </c>
      <c r="I235" s="209"/>
      <c r="L235" s="206"/>
      <c r="M235" s="210"/>
      <c r="N235" s="211"/>
      <c r="O235" s="211"/>
      <c r="P235" s="211"/>
      <c r="Q235" s="211"/>
      <c r="R235" s="211"/>
      <c r="S235" s="211"/>
      <c r="T235" s="212"/>
      <c r="AT235" s="207" t="s">
        <v>174</v>
      </c>
      <c r="AU235" s="207" t="s">
        <v>79</v>
      </c>
      <c r="AV235" s="13" t="s">
        <v>77</v>
      </c>
      <c r="AW235" s="13" t="s">
        <v>34</v>
      </c>
      <c r="AX235" s="13" t="s">
        <v>70</v>
      </c>
      <c r="AY235" s="207" t="s">
        <v>161</v>
      </c>
    </row>
    <row r="236" spans="2:51" s="12" customFormat="1" ht="13.5">
      <c r="B236" s="198"/>
      <c r="D236" s="193" t="s">
        <v>174</v>
      </c>
      <c r="E236" s="199" t="s">
        <v>5</v>
      </c>
      <c r="F236" s="200" t="s">
        <v>1807</v>
      </c>
      <c r="H236" s="201">
        <v>6.9</v>
      </c>
      <c r="I236" s="202"/>
      <c r="L236" s="198"/>
      <c r="M236" s="203"/>
      <c r="N236" s="204"/>
      <c r="O236" s="204"/>
      <c r="P236" s="204"/>
      <c r="Q236" s="204"/>
      <c r="R236" s="204"/>
      <c r="S236" s="204"/>
      <c r="T236" s="205"/>
      <c r="AT236" s="199" t="s">
        <v>174</v>
      </c>
      <c r="AU236" s="199" t="s">
        <v>79</v>
      </c>
      <c r="AV236" s="12" t="s">
        <v>79</v>
      </c>
      <c r="AW236" s="12" t="s">
        <v>34</v>
      </c>
      <c r="AX236" s="12" t="s">
        <v>77</v>
      </c>
      <c r="AY236" s="199" t="s">
        <v>161</v>
      </c>
    </row>
    <row r="237" spans="2:63" s="11" customFormat="1" ht="29.85" customHeight="1">
      <c r="B237" s="167"/>
      <c r="D237" s="168" t="s">
        <v>69</v>
      </c>
      <c r="E237" s="178" t="s">
        <v>168</v>
      </c>
      <c r="F237" s="178" t="s">
        <v>630</v>
      </c>
      <c r="I237" s="170"/>
      <c r="J237" s="179">
        <f>BK237</f>
        <v>0</v>
      </c>
      <c r="L237" s="167"/>
      <c r="M237" s="172"/>
      <c r="N237" s="173"/>
      <c r="O237" s="173"/>
      <c r="P237" s="174">
        <f>SUM(P238:P246)</f>
        <v>0</v>
      </c>
      <c r="Q237" s="173"/>
      <c r="R237" s="174">
        <f>SUM(R238:R246)</f>
        <v>0</v>
      </c>
      <c r="S237" s="173"/>
      <c r="T237" s="175">
        <f>SUM(T238:T246)</f>
        <v>0</v>
      </c>
      <c r="AR237" s="168" t="s">
        <v>77</v>
      </c>
      <c r="AT237" s="176" t="s">
        <v>69</v>
      </c>
      <c r="AU237" s="176" t="s">
        <v>77</v>
      </c>
      <c r="AY237" s="168" t="s">
        <v>161</v>
      </c>
      <c r="BK237" s="177">
        <f>SUM(BK238:BK246)</f>
        <v>0</v>
      </c>
    </row>
    <row r="238" spans="2:65" s="1" customFormat="1" ht="16.5" customHeight="1">
      <c r="B238" s="180"/>
      <c r="C238" s="181" t="s">
        <v>413</v>
      </c>
      <c r="D238" s="181" t="s">
        <v>163</v>
      </c>
      <c r="E238" s="182" t="s">
        <v>632</v>
      </c>
      <c r="F238" s="183" t="s">
        <v>633</v>
      </c>
      <c r="G238" s="184" t="s">
        <v>301</v>
      </c>
      <c r="H238" s="185">
        <v>0.69</v>
      </c>
      <c r="I238" s="186"/>
      <c r="J238" s="187">
        <f>ROUND(I238*H238,2)</f>
        <v>0</v>
      </c>
      <c r="K238" s="183" t="s">
        <v>167</v>
      </c>
      <c r="L238" s="41"/>
      <c r="M238" s="188" t="s">
        <v>5</v>
      </c>
      <c r="N238" s="189" t="s">
        <v>41</v>
      </c>
      <c r="O238" s="42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AR238" s="25" t="s">
        <v>168</v>
      </c>
      <c r="AT238" s="25" t="s">
        <v>163</v>
      </c>
      <c r="AU238" s="25" t="s">
        <v>79</v>
      </c>
      <c r="AY238" s="25" t="s">
        <v>161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25" t="s">
        <v>77</v>
      </c>
      <c r="BK238" s="192">
        <f>ROUND(I238*H238,2)</f>
        <v>0</v>
      </c>
      <c r="BL238" s="25" t="s">
        <v>168</v>
      </c>
      <c r="BM238" s="25" t="s">
        <v>1181</v>
      </c>
    </row>
    <row r="239" spans="2:47" s="1" customFormat="1" ht="13.5">
      <c r="B239" s="41"/>
      <c r="D239" s="193" t="s">
        <v>170</v>
      </c>
      <c r="F239" s="194" t="s">
        <v>635</v>
      </c>
      <c r="I239" s="195"/>
      <c r="L239" s="41"/>
      <c r="M239" s="196"/>
      <c r="N239" s="42"/>
      <c r="O239" s="42"/>
      <c r="P239" s="42"/>
      <c r="Q239" s="42"/>
      <c r="R239" s="42"/>
      <c r="S239" s="42"/>
      <c r="T239" s="70"/>
      <c r="AT239" s="25" t="s">
        <v>170</v>
      </c>
      <c r="AU239" s="25" t="s">
        <v>79</v>
      </c>
    </row>
    <row r="240" spans="2:47" s="1" customFormat="1" ht="27">
      <c r="B240" s="41"/>
      <c r="D240" s="193" t="s">
        <v>172</v>
      </c>
      <c r="F240" s="197" t="s">
        <v>1777</v>
      </c>
      <c r="I240" s="195"/>
      <c r="L240" s="41"/>
      <c r="M240" s="196"/>
      <c r="N240" s="42"/>
      <c r="O240" s="42"/>
      <c r="P240" s="42"/>
      <c r="Q240" s="42"/>
      <c r="R240" s="42"/>
      <c r="S240" s="42"/>
      <c r="T240" s="70"/>
      <c r="AT240" s="25" t="s">
        <v>172</v>
      </c>
      <c r="AU240" s="25" t="s">
        <v>79</v>
      </c>
    </row>
    <row r="241" spans="2:51" s="12" customFormat="1" ht="13.5">
      <c r="B241" s="198"/>
      <c r="D241" s="193" t="s">
        <v>174</v>
      </c>
      <c r="E241" s="199" t="s">
        <v>5</v>
      </c>
      <c r="F241" s="200" t="s">
        <v>1808</v>
      </c>
      <c r="H241" s="201">
        <v>0.69</v>
      </c>
      <c r="I241" s="202"/>
      <c r="L241" s="198"/>
      <c r="M241" s="203"/>
      <c r="N241" s="204"/>
      <c r="O241" s="204"/>
      <c r="P241" s="204"/>
      <c r="Q241" s="204"/>
      <c r="R241" s="204"/>
      <c r="S241" s="204"/>
      <c r="T241" s="205"/>
      <c r="AT241" s="199" t="s">
        <v>174</v>
      </c>
      <c r="AU241" s="199" t="s">
        <v>79</v>
      </c>
      <c r="AV241" s="12" t="s">
        <v>79</v>
      </c>
      <c r="AW241" s="12" t="s">
        <v>34</v>
      </c>
      <c r="AX241" s="12" t="s">
        <v>77</v>
      </c>
      <c r="AY241" s="199" t="s">
        <v>161</v>
      </c>
    </row>
    <row r="242" spans="2:65" s="1" customFormat="1" ht="16.5" customHeight="1">
      <c r="B242" s="180"/>
      <c r="C242" s="181" t="s">
        <v>418</v>
      </c>
      <c r="D242" s="181" t="s">
        <v>163</v>
      </c>
      <c r="E242" s="182" t="s">
        <v>645</v>
      </c>
      <c r="F242" s="183" t="s">
        <v>646</v>
      </c>
      <c r="G242" s="184" t="s">
        <v>301</v>
      </c>
      <c r="H242" s="185">
        <v>0.157</v>
      </c>
      <c r="I242" s="186"/>
      <c r="J242" s="187">
        <f>ROUND(I242*H242,2)</f>
        <v>0</v>
      </c>
      <c r="K242" s="183" t="s">
        <v>5</v>
      </c>
      <c r="L242" s="41"/>
      <c r="M242" s="188" t="s">
        <v>5</v>
      </c>
      <c r="N242" s="189" t="s">
        <v>41</v>
      </c>
      <c r="O242" s="42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25" t="s">
        <v>168</v>
      </c>
      <c r="AT242" s="25" t="s">
        <v>163</v>
      </c>
      <c r="AU242" s="25" t="s">
        <v>79</v>
      </c>
      <c r="AY242" s="25" t="s">
        <v>161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25" t="s">
        <v>77</v>
      </c>
      <c r="BK242" s="192">
        <f>ROUND(I242*H242,2)</f>
        <v>0</v>
      </c>
      <c r="BL242" s="25" t="s">
        <v>168</v>
      </c>
      <c r="BM242" s="25" t="s">
        <v>1183</v>
      </c>
    </row>
    <row r="243" spans="2:47" s="1" customFormat="1" ht="13.5">
      <c r="B243" s="41"/>
      <c r="D243" s="193" t="s">
        <v>170</v>
      </c>
      <c r="F243" s="194" t="s">
        <v>635</v>
      </c>
      <c r="I243" s="195"/>
      <c r="L243" s="41"/>
      <c r="M243" s="196"/>
      <c r="N243" s="42"/>
      <c r="O243" s="42"/>
      <c r="P243" s="42"/>
      <c r="Q243" s="42"/>
      <c r="R243" s="42"/>
      <c r="S243" s="42"/>
      <c r="T243" s="70"/>
      <c r="AT243" s="25" t="s">
        <v>170</v>
      </c>
      <c r="AU243" s="25" t="s">
        <v>79</v>
      </c>
    </row>
    <row r="244" spans="2:47" s="1" customFormat="1" ht="27">
      <c r="B244" s="41"/>
      <c r="D244" s="193" t="s">
        <v>172</v>
      </c>
      <c r="F244" s="197" t="s">
        <v>1777</v>
      </c>
      <c r="I244" s="195"/>
      <c r="L244" s="41"/>
      <c r="M244" s="196"/>
      <c r="N244" s="42"/>
      <c r="O244" s="42"/>
      <c r="P244" s="42"/>
      <c r="Q244" s="42"/>
      <c r="R244" s="42"/>
      <c r="S244" s="42"/>
      <c r="T244" s="70"/>
      <c r="AT244" s="25" t="s">
        <v>172</v>
      </c>
      <c r="AU244" s="25" t="s">
        <v>79</v>
      </c>
    </row>
    <row r="245" spans="2:51" s="13" customFormat="1" ht="13.5">
      <c r="B245" s="206"/>
      <c r="D245" s="193" t="s">
        <v>174</v>
      </c>
      <c r="E245" s="207" t="s">
        <v>5</v>
      </c>
      <c r="F245" s="208" t="s">
        <v>1809</v>
      </c>
      <c r="H245" s="207" t="s">
        <v>5</v>
      </c>
      <c r="I245" s="209"/>
      <c r="L245" s="206"/>
      <c r="M245" s="210"/>
      <c r="N245" s="211"/>
      <c r="O245" s="211"/>
      <c r="P245" s="211"/>
      <c r="Q245" s="211"/>
      <c r="R245" s="211"/>
      <c r="S245" s="211"/>
      <c r="T245" s="212"/>
      <c r="AT245" s="207" t="s">
        <v>174</v>
      </c>
      <c r="AU245" s="207" t="s">
        <v>79</v>
      </c>
      <c r="AV245" s="13" t="s">
        <v>77</v>
      </c>
      <c r="AW245" s="13" t="s">
        <v>34</v>
      </c>
      <c r="AX245" s="13" t="s">
        <v>70</v>
      </c>
      <c r="AY245" s="207" t="s">
        <v>161</v>
      </c>
    </row>
    <row r="246" spans="2:51" s="12" customFormat="1" ht="13.5">
      <c r="B246" s="198"/>
      <c r="D246" s="193" t="s">
        <v>174</v>
      </c>
      <c r="E246" s="199" t="s">
        <v>5</v>
      </c>
      <c r="F246" s="200" t="s">
        <v>1810</v>
      </c>
      <c r="H246" s="201">
        <v>0.157</v>
      </c>
      <c r="I246" s="202"/>
      <c r="L246" s="198"/>
      <c r="M246" s="203"/>
      <c r="N246" s="204"/>
      <c r="O246" s="204"/>
      <c r="P246" s="204"/>
      <c r="Q246" s="204"/>
      <c r="R246" s="204"/>
      <c r="S246" s="204"/>
      <c r="T246" s="205"/>
      <c r="AT246" s="199" t="s">
        <v>174</v>
      </c>
      <c r="AU246" s="199" t="s">
        <v>79</v>
      </c>
      <c r="AV246" s="12" t="s">
        <v>79</v>
      </c>
      <c r="AW246" s="12" t="s">
        <v>34</v>
      </c>
      <c r="AX246" s="12" t="s">
        <v>77</v>
      </c>
      <c r="AY246" s="199" t="s">
        <v>161</v>
      </c>
    </row>
    <row r="247" spans="2:63" s="11" customFormat="1" ht="29.85" customHeight="1">
      <c r="B247" s="167"/>
      <c r="D247" s="168" t="s">
        <v>69</v>
      </c>
      <c r="E247" s="178" t="s">
        <v>201</v>
      </c>
      <c r="F247" s="178" t="s">
        <v>704</v>
      </c>
      <c r="I247" s="170"/>
      <c r="J247" s="179">
        <f>BK247</f>
        <v>0</v>
      </c>
      <c r="L247" s="167"/>
      <c r="M247" s="172"/>
      <c r="N247" s="173"/>
      <c r="O247" s="173"/>
      <c r="P247" s="174">
        <f>SUM(P248:P265)</f>
        <v>0</v>
      </c>
      <c r="Q247" s="173"/>
      <c r="R247" s="174">
        <f>SUM(R248:R265)</f>
        <v>0</v>
      </c>
      <c r="S247" s="173"/>
      <c r="T247" s="175">
        <f>SUM(T248:T265)</f>
        <v>0</v>
      </c>
      <c r="AR247" s="168" t="s">
        <v>77</v>
      </c>
      <c r="AT247" s="176" t="s">
        <v>69</v>
      </c>
      <c r="AU247" s="176" t="s">
        <v>77</v>
      </c>
      <c r="AY247" s="168" t="s">
        <v>161</v>
      </c>
      <c r="BK247" s="177">
        <f>SUM(BK248:BK265)</f>
        <v>0</v>
      </c>
    </row>
    <row r="248" spans="2:65" s="1" customFormat="1" ht="16.5" customHeight="1">
      <c r="B248" s="180"/>
      <c r="C248" s="181" t="s">
        <v>423</v>
      </c>
      <c r="D248" s="181" t="s">
        <v>163</v>
      </c>
      <c r="E248" s="182" t="s">
        <v>733</v>
      </c>
      <c r="F248" s="183" t="s">
        <v>734</v>
      </c>
      <c r="G248" s="184" t="s">
        <v>166</v>
      </c>
      <c r="H248" s="185">
        <v>3.45</v>
      </c>
      <c r="I248" s="186"/>
      <c r="J248" s="187">
        <f>ROUND(I248*H248,2)</f>
        <v>0</v>
      </c>
      <c r="K248" s="183" t="s">
        <v>167</v>
      </c>
      <c r="L248" s="41"/>
      <c r="M248" s="188" t="s">
        <v>5</v>
      </c>
      <c r="N248" s="189" t="s">
        <v>41</v>
      </c>
      <c r="O248" s="42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25" t="s">
        <v>168</v>
      </c>
      <c r="AT248" s="25" t="s">
        <v>163</v>
      </c>
      <c r="AU248" s="25" t="s">
        <v>79</v>
      </c>
      <c r="AY248" s="25" t="s">
        <v>161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25" t="s">
        <v>77</v>
      </c>
      <c r="BK248" s="192">
        <f>ROUND(I248*H248,2)</f>
        <v>0</v>
      </c>
      <c r="BL248" s="25" t="s">
        <v>168</v>
      </c>
      <c r="BM248" s="25" t="s">
        <v>1186</v>
      </c>
    </row>
    <row r="249" spans="2:47" s="1" customFormat="1" ht="27">
      <c r="B249" s="41"/>
      <c r="D249" s="193" t="s">
        <v>170</v>
      </c>
      <c r="F249" s="194" t="s">
        <v>736</v>
      </c>
      <c r="I249" s="195"/>
      <c r="L249" s="41"/>
      <c r="M249" s="196"/>
      <c r="N249" s="42"/>
      <c r="O249" s="42"/>
      <c r="P249" s="42"/>
      <c r="Q249" s="42"/>
      <c r="R249" s="42"/>
      <c r="S249" s="42"/>
      <c r="T249" s="70"/>
      <c r="AT249" s="25" t="s">
        <v>170</v>
      </c>
      <c r="AU249" s="25" t="s">
        <v>79</v>
      </c>
    </row>
    <row r="250" spans="2:47" s="1" customFormat="1" ht="27">
      <c r="B250" s="41"/>
      <c r="D250" s="193" t="s">
        <v>172</v>
      </c>
      <c r="F250" s="197" t="s">
        <v>1777</v>
      </c>
      <c r="I250" s="195"/>
      <c r="L250" s="41"/>
      <c r="M250" s="196"/>
      <c r="N250" s="42"/>
      <c r="O250" s="42"/>
      <c r="P250" s="42"/>
      <c r="Q250" s="42"/>
      <c r="R250" s="42"/>
      <c r="S250" s="42"/>
      <c r="T250" s="70"/>
      <c r="AT250" s="25" t="s">
        <v>172</v>
      </c>
      <c r="AU250" s="25" t="s">
        <v>79</v>
      </c>
    </row>
    <row r="251" spans="2:51" s="13" customFormat="1" ht="13.5">
      <c r="B251" s="206"/>
      <c r="D251" s="193" t="s">
        <v>174</v>
      </c>
      <c r="E251" s="207" t="s">
        <v>5</v>
      </c>
      <c r="F251" s="208" t="s">
        <v>1096</v>
      </c>
      <c r="H251" s="207" t="s">
        <v>5</v>
      </c>
      <c r="I251" s="209"/>
      <c r="L251" s="206"/>
      <c r="M251" s="210"/>
      <c r="N251" s="211"/>
      <c r="O251" s="211"/>
      <c r="P251" s="211"/>
      <c r="Q251" s="211"/>
      <c r="R251" s="211"/>
      <c r="S251" s="211"/>
      <c r="T251" s="212"/>
      <c r="AT251" s="207" t="s">
        <v>174</v>
      </c>
      <c r="AU251" s="207" t="s">
        <v>79</v>
      </c>
      <c r="AV251" s="13" t="s">
        <v>77</v>
      </c>
      <c r="AW251" s="13" t="s">
        <v>34</v>
      </c>
      <c r="AX251" s="13" t="s">
        <v>70</v>
      </c>
      <c r="AY251" s="207" t="s">
        <v>161</v>
      </c>
    </row>
    <row r="252" spans="2:51" s="13" customFormat="1" ht="13.5">
      <c r="B252" s="206"/>
      <c r="D252" s="193" t="s">
        <v>174</v>
      </c>
      <c r="E252" s="207" t="s">
        <v>5</v>
      </c>
      <c r="F252" s="208" t="s">
        <v>1097</v>
      </c>
      <c r="H252" s="207" t="s">
        <v>5</v>
      </c>
      <c r="I252" s="209"/>
      <c r="L252" s="206"/>
      <c r="M252" s="210"/>
      <c r="N252" s="211"/>
      <c r="O252" s="211"/>
      <c r="P252" s="211"/>
      <c r="Q252" s="211"/>
      <c r="R252" s="211"/>
      <c r="S252" s="211"/>
      <c r="T252" s="212"/>
      <c r="AT252" s="207" t="s">
        <v>174</v>
      </c>
      <c r="AU252" s="207" t="s">
        <v>79</v>
      </c>
      <c r="AV252" s="13" t="s">
        <v>77</v>
      </c>
      <c r="AW252" s="13" t="s">
        <v>34</v>
      </c>
      <c r="AX252" s="13" t="s">
        <v>70</v>
      </c>
      <c r="AY252" s="207" t="s">
        <v>161</v>
      </c>
    </row>
    <row r="253" spans="2:51" s="12" customFormat="1" ht="13.5">
      <c r="B253" s="198"/>
      <c r="D253" s="193" t="s">
        <v>174</v>
      </c>
      <c r="E253" s="199" t="s">
        <v>5</v>
      </c>
      <c r="F253" s="200" t="s">
        <v>1778</v>
      </c>
      <c r="H253" s="201">
        <v>3.45</v>
      </c>
      <c r="I253" s="202"/>
      <c r="L253" s="198"/>
      <c r="M253" s="203"/>
      <c r="N253" s="204"/>
      <c r="O253" s="204"/>
      <c r="P253" s="204"/>
      <c r="Q253" s="204"/>
      <c r="R253" s="204"/>
      <c r="S253" s="204"/>
      <c r="T253" s="205"/>
      <c r="AT253" s="199" t="s">
        <v>174</v>
      </c>
      <c r="AU253" s="199" t="s">
        <v>79</v>
      </c>
      <c r="AV253" s="12" t="s">
        <v>79</v>
      </c>
      <c r="AW253" s="12" t="s">
        <v>34</v>
      </c>
      <c r="AX253" s="12" t="s">
        <v>77</v>
      </c>
      <c r="AY253" s="199" t="s">
        <v>161</v>
      </c>
    </row>
    <row r="254" spans="2:65" s="1" customFormat="1" ht="25.5" customHeight="1">
      <c r="B254" s="180"/>
      <c r="C254" s="181" t="s">
        <v>428</v>
      </c>
      <c r="D254" s="181" t="s">
        <v>163</v>
      </c>
      <c r="E254" s="182" t="s">
        <v>739</v>
      </c>
      <c r="F254" s="183" t="s">
        <v>740</v>
      </c>
      <c r="G254" s="184" t="s">
        <v>166</v>
      </c>
      <c r="H254" s="185">
        <v>3.45</v>
      </c>
      <c r="I254" s="186"/>
      <c r="J254" s="187">
        <f>ROUND(I254*H254,2)</f>
        <v>0</v>
      </c>
      <c r="K254" s="183" t="s">
        <v>167</v>
      </c>
      <c r="L254" s="41"/>
      <c r="M254" s="188" t="s">
        <v>5</v>
      </c>
      <c r="N254" s="189" t="s">
        <v>41</v>
      </c>
      <c r="O254" s="42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AR254" s="25" t="s">
        <v>168</v>
      </c>
      <c r="AT254" s="25" t="s">
        <v>163</v>
      </c>
      <c r="AU254" s="25" t="s">
        <v>79</v>
      </c>
      <c r="AY254" s="25" t="s">
        <v>161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25" t="s">
        <v>77</v>
      </c>
      <c r="BK254" s="192">
        <f>ROUND(I254*H254,2)</f>
        <v>0</v>
      </c>
      <c r="BL254" s="25" t="s">
        <v>168</v>
      </c>
      <c r="BM254" s="25" t="s">
        <v>1187</v>
      </c>
    </row>
    <row r="255" spans="2:47" s="1" customFormat="1" ht="27">
      <c r="B255" s="41"/>
      <c r="D255" s="193" t="s">
        <v>170</v>
      </c>
      <c r="F255" s="194" t="s">
        <v>742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5" t="s">
        <v>170</v>
      </c>
      <c r="AU255" s="25" t="s">
        <v>79</v>
      </c>
    </row>
    <row r="256" spans="2:65" s="1" customFormat="1" ht="16.5" customHeight="1">
      <c r="B256" s="180"/>
      <c r="C256" s="181" t="s">
        <v>437</v>
      </c>
      <c r="D256" s="181" t="s">
        <v>163</v>
      </c>
      <c r="E256" s="182" t="s">
        <v>744</v>
      </c>
      <c r="F256" s="183" t="s">
        <v>745</v>
      </c>
      <c r="G256" s="184" t="s">
        <v>166</v>
      </c>
      <c r="H256" s="185">
        <v>3.45</v>
      </c>
      <c r="I256" s="186"/>
      <c r="J256" s="187">
        <f>ROUND(I256*H256,2)</f>
        <v>0</v>
      </c>
      <c r="K256" s="183" t="s">
        <v>167</v>
      </c>
      <c r="L256" s="41"/>
      <c r="M256" s="188" t="s">
        <v>5</v>
      </c>
      <c r="N256" s="189" t="s">
        <v>41</v>
      </c>
      <c r="O256" s="42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AR256" s="25" t="s">
        <v>168</v>
      </c>
      <c r="AT256" s="25" t="s">
        <v>163</v>
      </c>
      <c r="AU256" s="25" t="s">
        <v>79</v>
      </c>
      <c r="AY256" s="25" t="s">
        <v>161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25" t="s">
        <v>77</v>
      </c>
      <c r="BK256" s="192">
        <f>ROUND(I256*H256,2)</f>
        <v>0</v>
      </c>
      <c r="BL256" s="25" t="s">
        <v>168</v>
      </c>
      <c r="BM256" s="25" t="s">
        <v>1188</v>
      </c>
    </row>
    <row r="257" spans="2:47" s="1" customFormat="1" ht="13.5">
      <c r="B257" s="41"/>
      <c r="D257" s="193" t="s">
        <v>170</v>
      </c>
      <c r="F257" s="194" t="s">
        <v>747</v>
      </c>
      <c r="I257" s="195"/>
      <c r="L257" s="41"/>
      <c r="M257" s="196"/>
      <c r="N257" s="42"/>
      <c r="O257" s="42"/>
      <c r="P257" s="42"/>
      <c r="Q257" s="42"/>
      <c r="R257" s="42"/>
      <c r="S257" s="42"/>
      <c r="T257" s="70"/>
      <c r="AT257" s="25" t="s">
        <v>170</v>
      </c>
      <c r="AU257" s="25" t="s">
        <v>79</v>
      </c>
    </row>
    <row r="258" spans="2:65" s="1" customFormat="1" ht="25.5" customHeight="1">
      <c r="B258" s="180"/>
      <c r="C258" s="181" t="s">
        <v>442</v>
      </c>
      <c r="D258" s="181" t="s">
        <v>163</v>
      </c>
      <c r="E258" s="182" t="s">
        <v>749</v>
      </c>
      <c r="F258" s="183" t="s">
        <v>750</v>
      </c>
      <c r="G258" s="184" t="s">
        <v>166</v>
      </c>
      <c r="H258" s="185">
        <v>6.9</v>
      </c>
      <c r="I258" s="186"/>
      <c r="J258" s="187">
        <f>ROUND(I258*H258,2)</f>
        <v>0</v>
      </c>
      <c r="K258" s="183" t="s">
        <v>167</v>
      </c>
      <c r="L258" s="41"/>
      <c r="M258" s="188" t="s">
        <v>5</v>
      </c>
      <c r="N258" s="189" t="s">
        <v>41</v>
      </c>
      <c r="O258" s="42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AR258" s="25" t="s">
        <v>168</v>
      </c>
      <c r="AT258" s="25" t="s">
        <v>163</v>
      </c>
      <c r="AU258" s="25" t="s">
        <v>79</v>
      </c>
      <c r="AY258" s="25" t="s">
        <v>161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25" t="s">
        <v>77</v>
      </c>
      <c r="BK258" s="192">
        <f>ROUND(I258*H258,2)</f>
        <v>0</v>
      </c>
      <c r="BL258" s="25" t="s">
        <v>168</v>
      </c>
      <c r="BM258" s="25" t="s">
        <v>1189</v>
      </c>
    </row>
    <row r="259" spans="2:47" s="1" customFormat="1" ht="27">
      <c r="B259" s="41"/>
      <c r="D259" s="193" t="s">
        <v>170</v>
      </c>
      <c r="F259" s="194" t="s">
        <v>752</v>
      </c>
      <c r="I259" s="195"/>
      <c r="L259" s="41"/>
      <c r="M259" s="196"/>
      <c r="N259" s="42"/>
      <c r="O259" s="42"/>
      <c r="P259" s="42"/>
      <c r="Q259" s="42"/>
      <c r="R259" s="42"/>
      <c r="S259" s="42"/>
      <c r="T259" s="70"/>
      <c r="AT259" s="25" t="s">
        <v>170</v>
      </c>
      <c r="AU259" s="25" t="s">
        <v>79</v>
      </c>
    </row>
    <row r="260" spans="2:65" s="1" customFormat="1" ht="25.5" customHeight="1">
      <c r="B260" s="180"/>
      <c r="C260" s="181" t="s">
        <v>448</v>
      </c>
      <c r="D260" s="181" t="s">
        <v>163</v>
      </c>
      <c r="E260" s="182" t="s">
        <v>754</v>
      </c>
      <c r="F260" s="183" t="s">
        <v>755</v>
      </c>
      <c r="G260" s="184" t="s">
        <v>166</v>
      </c>
      <c r="H260" s="185">
        <v>6.9</v>
      </c>
      <c r="I260" s="186"/>
      <c r="J260" s="187">
        <f>ROUND(I260*H260,2)</f>
        <v>0</v>
      </c>
      <c r="K260" s="183" t="s">
        <v>167</v>
      </c>
      <c r="L260" s="41"/>
      <c r="M260" s="188" t="s">
        <v>5</v>
      </c>
      <c r="N260" s="189" t="s">
        <v>41</v>
      </c>
      <c r="O260" s="42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AR260" s="25" t="s">
        <v>168</v>
      </c>
      <c r="AT260" s="25" t="s">
        <v>163</v>
      </c>
      <c r="AU260" s="25" t="s">
        <v>79</v>
      </c>
      <c r="AY260" s="25" t="s">
        <v>161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25" t="s">
        <v>77</v>
      </c>
      <c r="BK260" s="192">
        <f>ROUND(I260*H260,2)</f>
        <v>0</v>
      </c>
      <c r="BL260" s="25" t="s">
        <v>168</v>
      </c>
      <c r="BM260" s="25" t="s">
        <v>1190</v>
      </c>
    </row>
    <row r="261" spans="2:47" s="1" customFormat="1" ht="27">
      <c r="B261" s="41"/>
      <c r="D261" s="193" t="s">
        <v>170</v>
      </c>
      <c r="F261" s="194" t="s">
        <v>757</v>
      </c>
      <c r="I261" s="195"/>
      <c r="L261" s="41"/>
      <c r="M261" s="196"/>
      <c r="N261" s="42"/>
      <c r="O261" s="42"/>
      <c r="P261" s="42"/>
      <c r="Q261" s="42"/>
      <c r="R261" s="42"/>
      <c r="S261" s="42"/>
      <c r="T261" s="70"/>
      <c r="AT261" s="25" t="s">
        <v>170</v>
      </c>
      <c r="AU261" s="25" t="s">
        <v>79</v>
      </c>
    </row>
    <row r="262" spans="2:47" s="1" customFormat="1" ht="27">
      <c r="B262" s="41"/>
      <c r="D262" s="193" t="s">
        <v>172</v>
      </c>
      <c r="F262" s="197" t="s">
        <v>1777</v>
      </c>
      <c r="I262" s="195"/>
      <c r="L262" s="41"/>
      <c r="M262" s="196"/>
      <c r="N262" s="42"/>
      <c r="O262" s="42"/>
      <c r="P262" s="42"/>
      <c r="Q262" s="42"/>
      <c r="R262" s="42"/>
      <c r="S262" s="42"/>
      <c r="T262" s="70"/>
      <c r="AT262" s="25" t="s">
        <v>172</v>
      </c>
      <c r="AU262" s="25" t="s">
        <v>79</v>
      </c>
    </row>
    <row r="263" spans="2:51" s="13" customFormat="1" ht="13.5">
      <c r="B263" s="206"/>
      <c r="D263" s="193" t="s">
        <v>174</v>
      </c>
      <c r="E263" s="207" t="s">
        <v>5</v>
      </c>
      <c r="F263" s="208" t="s">
        <v>1096</v>
      </c>
      <c r="H263" s="207" t="s">
        <v>5</v>
      </c>
      <c r="I263" s="209"/>
      <c r="L263" s="206"/>
      <c r="M263" s="210"/>
      <c r="N263" s="211"/>
      <c r="O263" s="211"/>
      <c r="P263" s="211"/>
      <c r="Q263" s="211"/>
      <c r="R263" s="211"/>
      <c r="S263" s="211"/>
      <c r="T263" s="212"/>
      <c r="AT263" s="207" t="s">
        <v>174</v>
      </c>
      <c r="AU263" s="207" t="s">
        <v>79</v>
      </c>
      <c r="AV263" s="13" t="s">
        <v>77</v>
      </c>
      <c r="AW263" s="13" t="s">
        <v>34</v>
      </c>
      <c r="AX263" s="13" t="s">
        <v>70</v>
      </c>
      <c r="AY263" s="207" t="s">
        <v>161</v>
      </c>
    </row>
    <row r="264" spans="2:51" s="13" customFormat="1" ht="13.5">
      <c r="B264" s="206"/>
      <c r="D264" s="193" t="s">
        <v>174</v>
      </c>
      <c r="E264" s="207" t="s">
        <v>5</v>
      </c>
      <c r="F264" s="208" t="s">
        <v>1101</v>
      </c>
      <c r="H264" s="207" t="s">
        <v>5</v>
      </c>
      <c r="I264" s="209"/>
      <c r="L264" s="206"/>
      <c r="M264" s="210"/>
      <c r="N264" s="211"/>
      <c r="O264" s="211"/>
      <c r="P264" s="211"/>
      <c r="Q264" s="211"/>
      <c r="R264" s="211"/>
      <c r="S264" s="211"/>
      <c r="T264" s="212"/>
      <c r="AT264" s="207" t="s">
        <v>174</v>
      </c>
      <c r="AU264" s="207" t="s">
        <v>79</v>
      </c>
      <c r="AV264" s="13" t="s">
        <v>77</v>
      </c>
      <c r="AW264" s="13" t="s">
        <v>34</v>
      </c>
      <c r="AX264" s="13" t="s">
        <v>70</v>
      </c>
      <c r="AY264" s="207" t="s">
        <v>161</v>
      </c>
    </row>
    <row r="265" spans="2:51" s="12" customFormat="1" ht="13.5">
      <c r="B265" s="198"/>
      <c r="D265" s="193" t="s">
        <v>174</v>
      </c>
      <c r="E265" s="199" t="s">
        <v>5</v>
      </c>
      <c r="F265" s="200" t="s">
        <v>1779</v>
      </c>
      <c r="H265" s="201">
        <v>6.9</v>
      </c>
      <c r="I265" s="202"/>
      <c r="L265" s="198"/>
      <c r="M265" s="203"/>
      <c r="N265" s="204"/>
      <c r="O265" s="204"/>
      <c r="P265" s="204"/>
      <c r="Q265" s="204"/>
      <c r="R265" s="204"/>
      <c r="S265" s="204"/>
      <c r="T265" s="205"/>
      <c r="AT265" s="199" t="s">
        <v>174</v>
      </c>
      <c r="AU265" s="199" t="s">
        <v>79</v>
      </c>
      <c r="AV265" s="12" t="s">
        <v>79</v>
      </c>
      <c r="AW265" s="12" t="s">
        <v>34</v>
      </c>
      <c r="AX265" s="12" t="s">
        <v>77</v>
      </c>
      <c r="AY265" s="199" t="s">
        <v>161</v>
      </c>
    </row>
    <row r="266" spans="2:63" s="11" customFormat="1" ht="29.85" customHeight="1">
      <c r="B266" s="167"/>
      <c r="D266" s="168" t="s">
        <v>69</v>
      </c>
      <c r="E266" s="178" t="s">
        <v>221</v>
      </c>
      <c r="F266" s="178" t="s">
        <v>777</v>
      </c>
      <c r="I266" s="170"/>
      <c r="J266" s="179">
        <f>BK266</f>
        <v>0</v>
      </c>
      <c r="L266" s="167"/>
      <c r="M266" s="172"/>
      <c r="N266" s="173"/>
      <c r="O266" s="173"/>
      <c r="P266" s="174">
        <f>SUM(P267:P307)</f>
        <v>0</v>
      </c>
      <c r="Q266" s="173"/>
      <c r="R266" s="174">
        <f>SUM(R267:R307)</f>
        <v>0.27324950000000003</v>
      </c>
      <c r="S266" s="173"/>
      <c r="T266" s="175">
        <f>SUM(T267:T307)</f>
        <v>0</v>
      </c>
      <c r="AR266" s="168" t="s">
        <v>77</v>
      </c>
      <c r="AT266" s="176" t="s">
        <v>69</v>
      </c>
      <c r="AU266" s="176" t="s">
        <v>77</v>
      </c>
      <c r="AY266" s="168" t="s">
        <v>161</v>
      </c>
      <c r="BK266" s="177">
        <f>SUM(BK267:BK307)</f>
        <v>0</v>
      </c>
    </row>
    <row r="267" spans="2:65" s="1" customFormat="1" ht="25.5" customHeight="1">
      <c r="B267" s="180"/>
      <c r="C267" s="181" t="s">
        <v>453</v>
      </c>
      <c r="D267" s="181" t="s">
        <v>163</v>
      </c>
      <c r="E267" s="182" t="s">
        <v>1191</v>
      </c>
      <c r="F267" s="183" t="s">
        <v>1192</v>
      </c>
      <c r="G267" s="184" t="s">
        <v>224</v>
      </c>
      <c r="H267" s="185">
        <v>6.9</v>
      </c>
      <c r="I267" s="186"/>
      <c r="J267" s="187">
        <f>ROUND(I267*H267,2)</f>
        <v>0</v>
      </c>
      <c r="K267" s="183" t="s">
        <v>167</v>
      </c>
      <c r="L267" s="41"/>
      <c r="M267" s="188" t="s">
        <v>5</v>
      </c>
      <c r="N267" s="189" t="s">
        <v>41</v>
      </c>
      <c r="O267" s="42"/>
      <c r="P267" s="190">
        <f>O267*H267</f>
        <v>0</v>
      </c>
      <c r="Q267" s="190">
        <v>1E-05</v>
      </c>
      <c r="R267" s="190">
        <f>Q267*H267</f>
        <v>6.900000000000001E-05</v>
      </c>
      <c r="S267" s="190">
        <v>0</v>
      </c>
      <c r="T267" s="191">
        <f>S267*H267</f>
        <v>0</v>
      </c>
      <c r="AR267" s="25" t="s">
        <v>168</v>
      </c>
      <c r="AT267" s="25" t="s">
        <v>163</v>
      </c>
      <c r="AU267" s="25" t="s">
        <v>79</v>
      </c>
      <c r="AY267" s="25" t="s">
        <v>161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25" t="s">
        <v>77</v>
      </c>
      <c r="BK267" s="192">
        <f>ROUND(I267*H267,2)</f>
        <v>0</v>
      </c>
      <c r="BL267" s="25" t="s">
        <v>168</v>
      </c>
      <c r="BM267" s="25" t="s">
        <v>1193</v>
      </c>
    </row>
    <row r="268" spans="2:47" s="1" customFormat="1" ht="13.5">
      <c r="B268" s="41"/>
      <c r="D268" s="193" t="s">
        <v>170</v>
      </c>
      <c r="F268" s="194" t="s">
        <v>1194</v>
      </c>
      <c r="I268" s="195"/>
      <c r="L268" s="41"/>
      <c r="M268" s="196"/>
      <c r="N268" s="42"/>
      <c r="O268" s="42"/>
      <c r="P268" s="42"/>
      <c r="Q268" s="42"/>
      <c r="R268" s="42"/>
      <c r="S268" s="42"/>
      <c r="T268" s="70"/>
      <c r="AT268" s="25" t="s">
        <v>170</v>
      </c>
      <c r="AU268" s="25" t="s">
        <v>79</v>
      </c>
    </row>
    <row r="269" spans="2:47" s="1" customFormat="1" ht="27">
      <c r="B269" s="41"/>
      <c r="D269" s="193" t="s">
        <v>172</v>
      </c>
      <c r="F269" s="197" t="s">
        <v>1777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5" t="s">
        <v>172</v>
      </c>
      <c r="AU269" s="25" t="s">
        <v>79</v>
      </c>
    </row>
    <row r="270" spans="2:51" s="12" customFormat="1" ht="13.5">
      <c r="B270" s="198"/>
      <c r="D270" s="193" t="s">
        <v>174</v>
      </c>
      <c r="E270" s="199" t="s">
        <v>5</v>
      </c>
      <c r="F270" s="200" t="s">
        <v>1806</v>
      </c>
      <c r="H270" s="201">
        <v>6.9</v>
      </c>
      <c r="I270" s="202"/>
      <c r="L270" s="198"/>
      <c r="M270" s="203"/>
      <c r="N270" s="204"/>
      <c r="O270" s="204"/>
      <c r="P270" s="204"/>
      <c r="Q270" s="204"/>
      <c r="R270" s="204"/>
      <c r="S270" s="204"/>
      <c r="T270" s="205"/>
      <c r="AT270" s="199" t="s">
        <v>174</v>
      </c>
      <c r="AU270" s="199" t="s">
        <v>79</v>
      </c>
      <c r="AV270" s="12" t="s">
        <v>79</v>
      </c>
      <c r="AW270" s="12" t="s">
        <v>34</v>
      </c>
      <c r="AX270" s="12" t="s">
        <v>77</v>
      </c>
      <c r="AY270" s="199" t="s">
        <v>161</v>
      </c>
    </row>
    <row r="271" spans="2:65" s="1" customFormat="1" ht="16.5" customHeight="1">
      <c r="B271" s="180"/>
      <c r="C271" s="229" t="s">
        <v>460</v>
      </c>
      <c r="D271" s="229" t="s">
        <v>384</v>
      </c>
      <c r="E271" s="230" t="s">
        <v>1196</v>
      </c>
      <c r="F271" s="231" t="s">
        <v>1197</v>
      </c>
      <c r="G271" s="232" t="s">
        <v>623</v>
      </c>
      <c r="H271" s="233">
        <v>7.245</v>
      </c>
      <c r="I271" s="234"/>
      <c r="J271" s="235">
        <f>ROUND(I271*H271,2)</f>
        <v>0</v>
      </c>
      <c r="K271" s="231" t="s">
        <v>167</v>
      </c>
      <c r="L271" s="236"/>
      <c r="M271" s="237" t="s">
        <v>5</v>
      </c>
      <c r="N271" s="238" t="s">
        <v>41</v>
      </c>
      <c r="O271" s="42"/>
      <c r="P271" s="190">
        <f>O271*H271</f>
        <v>0</v>
      </c>
      <c r="Q271" s="190">
        <v>0.0029</v>
      </c>
      <c r="R271" s="190">
        <f>Q271*H271</f>
        <v>0.021010499999999998</v>
      </c>
      <c r="S271" s="190">
        <v>0</v>
      </c>
      <c r="T271" s="191">
        <f>S271*H271</f>
        <v>0</v>
      </c>
      <c r="AR271" s="25" t="s">
        <v>221</v>
      </c>
      <c r="AT271" s="25" t="s">
        <v>384</v>
      </c>
      <c r="AU271" s="25" t="s">
        <v>79</v>
      </c>
      <c r="AY271" s="25" t="s">
        <v>161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25" t="s">
        <v>77</v>
      </c>
      <c r="BK271" s="192">
        <f>ROUND(I271*H271,2)</f>
        <v>0</v>
      </c>
      <c r="BL271" s="25" t="s">
        <v>168</v>
      </c>
      <c r="BM271" s="25" t="s">
        <v>1198</v>
      </c>
    </row>
    <row r="272" spans="2:47" s="1" customFormat="1" ht="13.5">
      <c r="B272" s="41"/>
      <c r="D272" s="193" t="s">
        <v>170</v>
      </c>
      <c r="F272" s="194" t="s">
        <v>1199</v>
      </c>
      <c r="I272" s="195"/>
      <c r="L272" s="41"/>
      <c r="M272" s="196"/>
      <c r="N272" s="42"/>
      <c r="O272" s="42"/>
      <c r="P272" s="42"/>
      <c r="Q272" s="42"/>
      <c r="R272" s="42"/>
      <c r="S272" s="42"/>
      <c r="T272" s="70"/>
      <c r="AT272" s="25" t="s">
        <v>170</v>
      </c>
      <c r="AU272" s="25" t="s">
        <v>79</v>
      </c>
    </row>
    <row r="273" spans="2:51" s="12" customFormat="1" ht="13.5">
      <c r="B273" s="198"/>
      <c r="D273" s="193" t="s">
        <v>174</v>
      </c>
      <c r="F273" s="200" t="s">
        <v>1811</v>
      </c>
      <c r="H273" s="201">
        <v>7.245</v>
      </c>
      <c r="I273" s="202"/>
      <c r="L273" s="198"/>
      <c r="M273" s="203"/>
      <c r="N273" s="204"/>
      <c r="O273" s="204"/>
      <c r="P273" s="204"/>
      <c r="Q273" s="204"/>
      <c r="R273" s="204"/>
      <c r="S273" s="204"/>
      <c r="T273" s="205"/>
      <c r="AT273" s="199" t="s">
        <v>174</v>
      </c>
      <c r="AU273" s="199" t="s">
        <v>79</v>
      </c>
      <c r="AV273" s="12" t="s">
        <v>79</v>
      </c>
      <c r="AW273" s="12" t="s">
        <v>6</v>
      </c>
      <c r="AX273" s="12" t="s">
        <v>77</v>
      </c>
      <c r="AY273" s="199" t="s">
        <v>161</v>
      </c>
    </row>
    <row r="274" spans="2:65" s="1" customFormat="1" ht="16.5" customHeight="1">
      <c r="B274" s="180"/>
      <c r="C274" s="181" t="s">
        <v>467</v>
      </c>
      <c r="D274" s="181" t="s">
        <v>163</v>
      </c>
      <c r="E274" s="182" t="s">
        <v>1210</v>
      </c>
      <c r="F274" s="183" t="s">
        <v>1211</v>
      </c>
      <c r="G274" s="184" t="s">
        <v>623</v>
      </c>
      <c r="H274" s="185">
        <v>4</v>
      </c>
      <c r="I274" s="186"/>
      <c r="J274" s="187">
        <f>ROUND(I274*H274,2)</f>
        <v>0</v>
      </c>
      <c r="K274" s="183" t="s">
        <v>167</v>
      </c>
      <c r="L274" s="41"/>
      <c r="M274" s="188" t="s">
        <v>5</v>
      </c>
      <c r="N274" s="189" t="s">
        <v>41</v>
      </c>
      <c r="O274" s="42"/>
      <c r="P274" s="190">
        <f>O274*H274</f>
        <v>0</v>
      </c>
      <c r="Q274" s="190">
        <v>0</v>
      </c>
      <c r="R274" s="190">
        <f>Q274*H274</f>
        <v>0</v>
      </c>
      <c r="S274" s="190">
        <v>0</v>
      </c>
      <c r="T274" s="191">
        <f>S274*H274</f>
        <v>0</v>
      </c>
      <c r="AR274" s="25" t="s">
        <v>168</v>
      </c>
      <c r="AT274" s="25" t="s">
        <v>163</v>
      </c>
      <c r="AU274" s="25" t="s">
        <v>79</v>
      </c>
      <c r="AY274" s="25" t="s">
        <v>161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25" t="s">
        <v>77</v>
      </c>
      <c r="BK274" s="192">
        <f>ROUND(I274*H274,2)</f>
        <v>0</v>
      </c>
      <c r="BL274" s="25" t="s">
        <v>168</v>
      </c>
      <c r="BM274" s="25" t="s">
        <v>1212</v>
      </c>
    </row>
    <row r="275" spans="2:47" s="1" customFormat="1" ht="27">
      <c r="B275" s="41"/>
      <c r="D275" s="193" t="s">
        <v>170</v>
      </c>
      <c r="F275" s="194" t="s">
        <v>1213</v>
      </c>
      <c r="I275" s="195"/>
      <c r="L275" s="41"/>
      <c r="M275" s="196"/>
      <c r="N275" s="42"/>
      <c r="O275" s="42"/>
      <c r="P275" s="42"/>
      <c r="Q275" s="42"/>
      <c r="R275" s="42"/>
      <c r="S275" s="42"/>
      <c r="T275" s="70"/>
      <c r="AT275" s="25" t="s">
        <v>170</v>
      </c>
      <c r="AU275" s="25" t="s">
        <v>79</v>
      </c>
    </row>
    <row r="276" spans="2:47" s="1" customFormat="1" ht="27">
      <c r="B276" s="41"/>
      <c r="D276" s="193" t="s">
        <v>172</v>
      </c>
      <c r="F276" s="197" t="s">
        <v>1777</v>
      </c>
      <c r="I276" s="195"/>
      <c r="L276" s="41"/>
      <c r="M276" s="196"/>
      <c r="N276" s="42"/>
      <c r="O276" s="42"/>
      <c r="P276" s="42"/>
      <c r="Q276" s="42"/>
      <c r="R276" s="42"/>
      <c r="S276" s="42"/>
      <c r="T276" s="70"/>
      <c r="AT276" s="25" t="s">
        <v>172</v>
      </c>
      <c r="AU276" s="25" t="s">
        <v>79</v>
      </c>
    </row>
    <row r="277" spans="2:51" s="13" customFormat="1" ht="13.5">
      <c r="B277" s="206"/>
      <c r="D277" s="193" t="s">
        <v>174</v>
      </c>
      <c r="E277" s="207" t="s">
        <v>5</v>
      </c>
      <c r="F277" s="208" t="s">
        <v>1214</v>
      </c>
      <c r="H277" s="207" t="s">
        <v>5</v>
      </c>
      <c r="I277" s="209"/>
      <c r="L277" s="206"/>
      <c r="M277" s="210"/>
      <c r="N277" s="211"/>
      <c r="O277" s="211"/>
      <c r="P277" s="211"/>
      <c r="Q277" s="211"/>
      <c r="R277" s="211"/>
      <c r="S277" s="211"/>
      <c r="T277" s="212"/>
      <c r="AT277" s="207" t="s">
        <v>174</v>
      </c>
      <c r="AU277" s="207" t="s">
        <v>79</v>
      </c>
      <c r="AV277" s="13" t="s">
        <v>77</v>
      </c>
      <c r="AW277" s="13" t="s">
        <v>34</v>
      </c>
      <c r="AX277" s="13" t="s">
        <v>70</v>
      </c>
      <c r="AY277" s="207" t="s">
        <v>161</v>
      </c>
    </row>
    <row r="278" spans="2:51" s="12" customFormat="1" ht="13.5">
      <c r="B278" s="198"/>
      <c r="D278" s="193" t="s">
        <v>174</v>
      </c>
      <c r="E278" s="199" t="s">
        <v>5</v>
      </c>
      <c r="F278" s="200" t="s">
        <v>1234</v>
      </c>
      <c r="H278" s="201">
        <v>2</v>
      </c>
      <c r="I278" s="202"/>
      <c r="L278" s="198"/>
      <c r="M278" s="203"/>
      <c r="N278" s="204"/>
      <c r="O278" s="204"/>
      <c r="P278" s="204"/>
      <c r="Q278" s="204"/>
      <c r="R278" s="204"/>
      <c r="S278" s="204"/>
      <c r="T278" s="205"/>
      <c r="AT278" s="199" t="s">
        <v>174</v>
      </c>
      <c r="AU278" s="199" t="s">
        <v>79</v>
      </c>
      <c r="AV278" s="12" t="s">
        <v>79</v>
      </c>
      <c r="AW278" s="12" t="s">
        <v>34</v>
      </c>
      <c r="AX278" s="12" t="s">
        <v>70</v>
      </c>
      <c r="AY278" s="199" t="s">
        <v>161</v>
      </c>
    </row>
    <row r="279" spans="2:51" s="13" customFormat="1" ht="13.5">
      <c r="B279" s="206"/>
      <c r="D279" s="193" t="s">
        <v>174</v>
      </c>
      <c r="E279" s="207" t="s">
        <v>5</v>
      </c>
      <c r="F279" s="208" t="s">
        <v>1218</v>
      </c>
      <c r="H279" s="207" t="s">
        <v>5</v>
      </c>
      <c r="I279" s="209"/>
      <c r="L279" s="206"/>
      <c r="M279" s="210"/>
      <c r="N279" s="211"/>
      <c r="O279" s="211"/>
      <c r="P279" s="211"/>
      <c r="Q279" s="211"/>
      <c r="R279" s="211"/>
      <c r="S279" s="211"/>
      <c r="T279" s="212"/>
      <c r="AT279" s="207" t="s">
        <v>174</v>
      </c>
      <c r="AU279" s="207" t="s">
        <v>79</v>
      </c>
      <c r="AV279" s="13" t="s">
        <v>77</v>
      </c>
      <c r="AW279" s="13" t="s">
        <v>34</v>
      </c>
      <c r="AX279" s="13" t="s">
        <v>70</v>
      </c>
      <c r="AY279" s="207" t="s">
        <v>161</v>
      </c>
    </row>
    <row r="280" spans="2:51" s="12" customFormat="1" ht="13.5">
      <c r="B280" s="198"/>
      <c r="D280" s="193" t="s">
        <v>174</v>
      </c>
      <c r="E280" s="199" t="s">
        <v>5</v>
      </c>
      <c r="F280" s="200" t="s">
        <v>79</v>
      </c>
      <c r="H280" s="201">
        <v>2</v>
      </c>
      <c r="I280" s="202"/>
      <c r="L280" s="198"/>
      <c r="M280" s="203"/>
      <c r="N280" s="204"/>
      <c r="O280" s="204"/>
      <c r="P280" s="204"/>
      <c r="Q280" s="204"/>
      <c r="R280" s="204"/>
      <c r="S280" s="204"/>
      <c r="T280" s="205"/>
      <c r="AT280" s="199" t="s">
        <v>174</v>
      </c>
      <c r="AU280" s="199" t="s">
        <v>79</v>
      </c>
      <c r="AV280" s="12" t="s">
        <v>79</v>
      </c>
      <c r="AW280" s="12" t="s">
        <v>34</v>
      </c>
      <c r="AX280" s="12" t="s">
        <v>70</v>
      </c>
      <c r="AY280" s="199" t="s">
        <v>161</v>
      </c>
    </row>
    <row r="281" spans="2:51" s="14" customFormat="1" ht="13.5">
      <c r="B281" s="213"/>
      <c r="D281" s="193" t="s">
        <v>174</v>
      </c>
      <c r="E281" s="214" t="s">
        <v>5</v>
      </c>
      <c r="F281" s="215" t="s">
        <v>188</v>
      </c>
      <c r="H281" s="216">
        <v>4</v>
      </c>
      <c r="I281" s="217"/>
      <c r="L281" s="213"/>
      <c r="M281" s="218"/>
      <c r="N281" s="219"/>
      <c r="O281" s="219"/>
      <c r="P281" s="219"/>
      <c r="Q281" s="219"/>
      <c r="R281" s="219"/>
      <c r="S281" s="219"/>
      <c r="T281" s="220"/>
      <c r="AT281" s="214" t="s">
        <v>174</v>
      </c>
      <c r="AU281" s="214" t="s">
        <v>79</v>
      </c>
      <c r="AV281" s="14" t="s">
        <v>168</v>
      </c>
      <c r="AW281" s="14" t="s">
        <v>34</v>
      </c>
      <c r="AX281" s="14" t="s">
        <v>77</v>
      </c>
      <c r="AY281" s="214" t="s">
        <v>161</v>
      </c>
    </row>
    <row r="282" spans="2:65" s="1" customFormat="1" ht="16.5" customHeight="1">
      <c r="B282" s="180"/>
      <c r="C282" s="229" t="s">
        <v>471</v>
      </c>
      <c r="D282" s="229" t="s">
        <v>384</v>
      </c>
      <c r="E282" s="230" t="s">
        <v>1219</v>
      </c>
      <c r="F282" s="231" t="s">
        <v>1220</v>
      </c>
      <c r="G282" s="232" t="s">
        <v>623</v>
      </c>
      <c r="H282" s="233">
        <v>2</v>
      </c>
      <c r="I282" s="234"/>
      <c r="J282" s="235">
        <f>ROUND(I282*H282,2)</f>
        <v>0</v>
      </c>
      <c r="K282" s="231" t="s">
        <v>167</v>
      </c>
      <c r="L282" s="236"/>
      <c r="M282" s="237" t="s">
        <v>5</v>
      </c>
      <c r="N282" s="238" t="s">
        <v>41</v>
      </c>
      <c r="O282" s="42"/>
      <c r="P282" s="190">
        <f>O282*H282</f>
        <v>0</v>
      </c>
      <c r="Q282" s="190">
        <v>0.0008</v>
      </c>
      <c r="R282" s="190">
        <f>Q282*H282</f>
        <v>0.0016</v>
      </c>
      <c r="S282" s="190">
        <v>0</v>
      </c>
      <c r="T282" s="191">
        <f>S282*H282</f>
        <v>0</v>
      </c>
      <c r="AR282" s="25" t="s">
        <v>221</v>
      </c>
      <c r="AT282" s="25" t="s">
        <v>384</v>
      </c>
      <c r="AU282" s="25" t="s">
        <v>79</v>
      </c>
      <c r="AY282" s="25" t="s">
        <v>161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25" t="s">
        <v>77</v>
      </c>
      <c r="BK282" s="192">
        <f>ROUND(I282*H282,2)</f>
        <v>0</v>
      </c>
      <c r="BL282" s="25" t="s">
        <v>168</v>
      </c>
      <c r="BM282" s="25" t="s">
        <v>1221</v>
      </c>
    </row>
    <row r="283" spans="2:47" s="1" customFormat="1" ht="13.5">
      <c r="B283" s="41"/>
      <c r="D283" s="193" t="s">
        <v>170</v>
      </c>
      <c r="F283" s="194" t="s">
        <v>1222</v>
      </c>
      <c r="I283" s="195"/>
      <c r="L283" s="41"/>
      <c r="M283" s="196"/>
      <c r="N283" s="42"/>
      <c r="O283" s="42"/>
      <c r="P283" s="42"/>
      <c r="Q283" s="42"/>
      <c r="R283" s="42"/>
      <c r="S283" s="42"/>
      <c r="T283" s="70"/>
      <c r="AT283" s="25" t="s">
        <v>170</v>
      </c>
      <c r="AU283" s="25" t="s">
        <v>79</v>
      </c>
    </row>
    <row r="284" spans="2:65" s="1" customFormat="1" ht="16.5" customHeight="1">
      <c r="B284" s="180"/>
      <c r="C284" s="229" t="s">
        <v>480</v>
      </c>
      <c r="D284" s="229" t="s">
        <v>384</v>
      </c>
      <c r="E284" s="230" t="s">
        <v>1223</v>
      </c>
      <c r="F284" s="231" t="s">
        <v>1224</v>
      </c>
      <c r="G284" s="232" t="s">
        <v>623</v>
      </c>
      <c r="H284" s="233">
        <v>2</v>
      </c>
      <c r="I284" s="234"/>
      <c r="J284" s="235">
        <f>ROUND(I284*H284,2)</f>
        <v>0</v>
      </c>
      <c r="K284" s="231" t="s">
        <v>5</v>
      </c>
      <c r="L284" s="236"/>
      <c r="M284" s="237" t="s">
        <v>5</v>
      </c>
      <c r="N284" s="238" t="s">
        <v>41</v>
      </c>
      <c r="O284" s="42"/>
      <c r="P284" s="190">
        <f>O284*H284</f>
        <v>0</v>
      </c>
      <c r="Q284" s="190">
        <v>0.0008</v>
      </c>
      <c r="R284" s="190">
        <f>Q284*H284</f>
        <v>0.0016</v>
      </c>
      <c r="S284" s="190">
        <v>0</v>
      </c>
      <c r="T284" s="191">
        <f>S284*H284</f>
        <v>0</v>
      </c>
      <c r="AR284" s="25" t="s">
        <v>221</v>
      </c>
      <c r="AT284" s="25" t="s">
        <v>384</v>
      </c>
      <c r="AU284" s="25" t="s">
        <v>79</v>
      </c>
      <c r="AY284" s="25" t="s">
        <v>161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25" t="s">
        <v>77</v>
      </c>
      <c r="BK284" s="192">
        <f>ROUND(I284*H284,2)</f>
        <v>0</v>
      </c>
      <c r="BL284" s="25" t="s">
        <v>168</v>
      </c>
      <c r="BM284" s="25" t="s">
        <v>1225</v>
      </c>
    </row>
    <row r="285" spans="2:47" s="1" customFormat="1" ht="13.5">
      <c r="B285" s="41"/>
      <c r="D285" s="193" t="s">
        <v>170</v>
      </c>
      <c r="F285" s="194" t="s">
        <v>1226</v>
      </c>
      <c r="I285" s="195"/>
      <c r="L285" s="41"/>
      <c r="M285" s="196"/>
      <c r="N285" s="42"/>
      <c r="O285" s="42"/>
      <c r="P285" s="42"/>
      <c r="Q285" s="42"/>
      <c r="R285" s="42"/>
      <c r="S285" s="42"/>
      <c r="T285" s="70"/>
      <c r="AT285" s="25" t="s">
        <v>170</v>
      </c>
      <c r="AU285" s="25" t="s">
        <v>79</v>
      </c>
    </row>
    <row r="286" spans="2:65" s="1" customFormat="1" ht="16.5" customHeight="1">
      <c r="B286" s="180"/>
      <c r="C286" s="181" t="s">
        <v>484</v>
      </c>
      <c r="D286" s="181" t="s">
        <v>163</v>
      </c>
      <c r="E286" s="182"/>
      <c r="F286" s="183" t="s">
        <v>2293</v>
      </c>
      <c r="G286" s="184"/>
      <c r="H286" s="185"/>
      <c r="I286" s="186"/>
      <c r="J286" s="187"/>
      <c r="K286" s="183" t="s">
        <v>5</v>
      </c>
      <c r="L286" s="41"/>
      <c r="M286" s="188" t="s">
        <v>5</v>
      </c>
      <c r="N286" s="189" t="s">
        <v>41</v>
      </c>
      <c r="O286" s="42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AR286" s="25" t="s">
        <v>168</v>
      </c>
      <c r="AT286" s="25" t="s">
        <v>163</v>
      </c>
      <c r="AU286" s="25" t="s">
        <v>79</v>
      </c>
      <c r="AY286" s="25" t="s">
        <v>161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25" t="s">
        <v>77</v>
      </c>
      <c r="BK286" s="192">
        <f>ROUND(I286*H286,2)</f>
        <v>0</v>
      </c>
      <c r="BL286" s="25" t="s">
        <v>168</v>
      </c>
      <c r="BM286" s="25" t="s">
        <v>1243</v>
      </c>
    </row>
    <row r="287" spans="2:47" s="1" customFormat="1" ht="13.5">
      <c r="B287" s="41"/>
      <c r="D287" s="193"/>
      <c r="F287" s="194"/>
      <c r="I287" s="195"/>
      <c r="L287" s="41"/>
      <c r="M287" s="196"/>
      <c r="N287" s="42"/>
      <c r="O287" s="42"/>
      <c r="P287" s="42"/>
      <c r="Q287" s="42"/>
      <c r="R287" s="42"/>
      <c r="S287" s="42"/>
      <c r="T287" s="70"/>
      <c r="AT287" s="25" t="s">
        <v>170</v>
      </c>
      <c r="AU287" s="25" t="s">
        <v>79</v>
      </c>
    </row>
    <row r="288" spans="2:65" s="1" customFormat="1" ht="16.5" customHeight="1">
      <c r="B288" s="180"/>
      <c r="C288" s="181" t="s">
        <v>489</v>
      </c>
      <c r="D288" s="181" t="s">
        <v>163</v>
      </c>
      <c r="E288" s="182" t="s">
        <v>1244</v>
      </c>
      <c r="F288" s="183" t="s">
        <v>1245</v>
      </c>
      <c r="G288" s="184" t="s">
        <v>224</v>
      </c>
      <c r="H288" s="185">
        <v>6.9</v>
      </c>
      <c r="I288" s="186"/>
      <c r="J288" s="187">
        <f>ROUND(I288*H288,2)</f>
        <v>0</v>
      </c>
      <c r="K288" s="183" t="s">
        <v>167</v>
      </c>
      <c r="L288" s="41"/>
      <c r="M288" s="188" t="s">
        <v>5</v>
      </c>
      <c r="N288" s="189" t="s">
        <v>41</v>
      </c>
      <c r="O288" s="42"/>
      <c r="P288" s="190">
        <f>O288*H288</f>
        <v>0</v>
      </c>
      <c r="Q288" s="190">
        <v>0</v>
      </c>
      <c r="R288" s="190">
        <f>Q288*H288</f>
        <v>0</v>
      </c>
      <c r="S288" s="190">
        <v>0</v>
      </c>
      <c r="T288" s="191">
        <f>S288*H288</f>
        <v>0</v>
      </c>
      <c r="AR288" s="25" t="s">
        <v>168</v>
      </c>
      <c r="AT288" s="25" t="s">
        <v>163</v>
      </c>
      <c r="AU288" s="25" t="s">
        <v>79</v>
      </c>
      <c r="AY288" s="25" t="s">
        <v>161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25" t="s">
        <v>77</v>
      </c>
      <c r="BK288" s="192">
        <f>ROUND(I288*H288,2)</f>
        <v>0</v>
      </c>
      <c r="BL288" s="25" t="s">
        <v>168</v>
      </c>
      <c r="BM288" s="25" t="s">
        <v>1246</v>
      </c>
    </row>
    <row r="289" spans="2:47" s="1" customFormat="1" ht="13.5">
      <c r="B289" s="41"/>
      <c r="D289" s="193" t="s">
        <v>170</v>
      </c>
      <c r="F289" s="194" t="s">
        <v>1247</v>
      </c>
      <c r="I289" s="195"/>
      <c r="L289" s="41"/>
      <c r="M289" s="196"/>
      <c r="N289" s="42"/>
      <c r="O289" s="42"/>
      <c r="P289" s="42"/>
      <c r="Q289" s="42"/>
      <c r="R289" s="42"/>
      <c r="S289" s="42"/>
      <c r="T289" s="70"/>
      <c r="AT289" s="25" t="s">
        <v>170</v>
      </c>
      <c r="AU289" s="25" t="s">
        <v>79</v>
      </c>
    </row>
    <row r="290" spans="2:65" s="1" customFormat="1" ht="16.5" customHeight="1">
      <c r="B290" s="180"/>
      <c r="C290" s="181" t="s">
        <v>497</v>
      </c>
      <c r="D290" s="181" t="s">
        <v>163</v>
      </c>
      <c r="E290" s="182" t="s">
        <v>1248</v>
      </c>
      <c r="F290" s="183" t="s">
        <v>1249</v>
      </c>
      <c r="G290" s="184" t="s">
        <v>623</v>
      </c>
      <c r="H290" s="185">
        <v>2</v>
      </c>
      <c r="I290" s="186"/>
      <c r="J290" s="187">
        <f>ROUND(I290*H290,2)</f>
        <v>0</v>
      </c>
      <c r="K290" s="183" t="s">
        <v>167</v>
      </c>
      <c r="L290" s="41"/>
      <c r="M290" s="188" t="s">
        <v>5</v>
      </c>
      <c r="N290" s="189" t="s">
        <v>41</v>
      </c>
      <c r="O290" s="42"/>
      <c r="P290" s="190">
        <f>O290*H290</f>
        <v>0</v>
      </c>
      <c r="Q290" s="190">
        <v>0.05803</v>
      </c>
      <c r="R290" s="190">
        <f>Q290*H290</f>
        <v>0.11606</v>
      </c>
      <c r="S290" s="190">
        <v>0</v>
      </c>
      <c r="T290" s="191">
        <f>S290*H290</f>
        <v>0</v>
      </c>
      <c r="AR290" s="25" t="s">
        <v>168</v>
      </c>
      <c r="AT290" s="25" t="s">
        <v>163</v>
      </c>
      <c r="AU290" s="25" t="s">
        <v>79</v>
      </c>
      <c r="AY290" s="25" t="s">
        <v>161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25" t="s">
        <v>77</v>
      </c>
      <c r="BK290" s="192">
        <f>ROUND(I290*H290,2)</f>
        <v>0</v>
      </c>
      <c r="BL290" s="25" t="s">
        <v>168</v>
      </c>
      <c r="BM290" s="25" t="s">
        <v>1250</v>
      </c>
    </row>
    <row r="291" spans="2:47" s="1" customFormat="1" ht="27">
      <c r="B291" s="41"/>
      <c r="D291" s="193" t="s">
        <v>170</v>
      </c>
      <c r="F291" s="194" t="s">
        <v>1251</v>
      </c>
      <c r="I291" s="195"/>
      <c r="L291" s="41"/>
      <c r="M291" s="196"/>
      <c r="N291" s="42"/>
      <c r="O291" s="42"/>
      <c r="P291" s="42"/>
      <c r="Q291" s="42"/>
      <c r="R291" s="42"/>
      <c r="S291" s="42"/>
      <c r="T291" s="70"/>
      <c r="AT291" s="25" t="s">
        <v>170</v>
      </c>
      <c r="AU291" s="25" t="s">
        <v>79</v>
      </c>
    </row>
    <row r="292" spans="2:47" s="1" customFormat="1" ht="27">
      <c r="B292" s="41"/>
      <c r="D292" s="193" t="s">
        <v>172</v>
      </c>
      <c r="F292" s="197" t="s">
        <v>1777</v>
      </c>
      <c r="I292" s="195"/>
      <c r="L292" s="41"/>
      <c r="M292" s="196"/>
      <c r="N292" s="42"/>
      <c r="O292" s="42"/>
      <c r="P292" s="42"/>
      <c r="Q292" s="42"/>
      <c r="R292" s="42"/>
      <c r="S292" s="42"/>
      <c r="T292" s="70"/>
      <c r="AT292" s="25" t="s">
        <v>172</v>
      </c>
      <c r="AU292" s="25" t="s">
        <v>79</v>
      </c>
    </row>
    <row r="293" spans="2:51" s="12" customFormat="1" ht="13.5">
      <c r="B293" s="198"/>
      <c r="D293" s="193" t="s">
        <v>174</v>
      </c>
      <c r="E293" s="199" t="s">
        <v>5</v>
      </c>
      <c r="F293" s="200" t="s">
        <v>79</v>
      </c>
      <c r="H293" s="201">
        <v>2</v>
      </c>
      <c r="I293" s="202"/>
      <c r="L293" s="198"/>
      <c r="M293" s="203"/>
      <c r="N293" s="204"/>
      <c r="O293" s="204"/>
      <c r="P293" s="204"/>
      <c r="Q293" s="204"/>
      <c r="R293" s="204"/>
      <c r="S293" s="204"/>
      <c r="T293" s="205"/>
      <c r="AT293" s="199" t="s">
        <v>174</v>
      </c>
      <c r="AU293" s="199" t="s">
        <v>79</v>
      </c>
      <c r="AV293" s="12" t="s">
        <v>79</v>
      </c>
      <c r="AW293" s="12" t="s">
        <v>34</v>
      </c>
      <c r="AX293" s="12" t="s">
        <v>77</v>
      </c>
      <c r="AY293" s="199" t="s">
        <v>161</v>
      </c>
    </row>
    <row r="294" spans="2:65" s="1" customFormat="1" ht="25.5" customHeight="1">
      <c r="B294" s="180"/>
      <c r="C294" s="181" t="s">
        <v>505</v>
      </c>
      <c r="D294" s="181" t="s">
        <v>163</v>
      </c>
      <c r="E294" s="182" t="s">
        <v>1256</v>
      </c>
      <c r="F294" s="183" t="s">
        <v>1257</v>
      </c>
      <c r="G294" s="184" t="s">
        <v>623</v>
      </c>
      <c r="H294" s="185">
        <v>2</v>
      </c>
      <c r="I294" s="186"/>
      <c r="J294" s="187">
        <f>ROUND(I294*H294,2)</f>
        <v>0</v>
      </c>
      <c r="K294" s="183" t="s">
        <v>167</v>
      </c>
      <c r="L294" s="41"/>
      <c r="M294" s="188" t="s">
        <v>5</v>
      </c>
      <c r="N294" s="189" t="s">
        <v>41</v>
      </c>
      <c r="O294" s="42"/>
      <c r="P294" s="190">
        <f>O294*H294</f>
        <v>0</v>
      </c>
      <c r="Q294" s="190">
        <v>0.01818</v>
      </c>
      <c r="R294" s="190">
        <f>Q294*H294</f>
        <v>0.03636</v>
      </c>
      <c r="S294" s="190">
        <v>0</v>
      </c>
      <c r="T294" s="191">
        <f>S294*H294</f>
        <v>0</v>
      </c>
      <c r="AR294" s="25" t="s">
        <v>168</v>
      </c>
      <c r="AT294" s="25" t="s">
        <v>163</v>
      </c>
      <c r="AU294" s="25" t="s">
        <v>79</v>
      </c>
      <c r="AY294" s="25" t="s">
        <v>161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25" t="s">
        <v>77</v>
      </c>
      <c r="BK294" s="192">
        <f>ROUND(I294*H294,2)</f>
        <v>0</v>
      </c>
      <c r="BL294" s="25" t="s">
        <v>168</v>
      </c>
      <c r="BM294" s="25" t="s">
        <v>1258</v>
      </c>
    </row>
    <row r="295" spans="2:47" s="1" customFormat="1" ht="27">
      <c r="B295" s="41"/>
      <c r="D295" s="193" t="s">
        <v>170</v>
      </c>
      <c r="F295" s="194" t="s">
        <v>1259</v>
      </c>
      <c r="I295" s="195"/>
      <c r="L295" s="41"/>
      <c r="M295" s="196"/>
      <c r="N295" s="42"/>
      <c r="O295" s="42"/>
      <c r="P295" s="42"/>
      <c r="Q295" s="42"/>
      <c r="R295" s="42"/>
      <c r="S295" s="42"/>
      <c r="T295" s="70"/>
      <c r="AT295" s="25" t="s">
        <v>170</v>
      </c>
      <c r="AU295" s="25" t="s">
        <v>79</v>
      </c>
    </row>
    <row r="296" spans="2:65" s="1" customFormat="1" ht="25.5" customHeight="1">
      <c r="B296" s="180"/>
      <c r="C296" s="181" t="s">
        <v>514</v>
      </c>
      <c r="D296" s="181" t="s">
        <v>163</v>
      </c>
      <c r="E296" s="182" t="s">
        <v>1260</v>
      </c>
      <c r="F296" s="183" t="s">
        <v>1261</v>
      </c>
      <c r="G296" s="184" t="s">
        <v>623</v>
      </c>
      <c r="H296" s="185">
        <v>2</v>
      </c>
      <c r="I296" s="186"/>
      <c r="J296" s="187">
        <f>ROUND(I296*H296,2)</f>
        <v>0</v>
      </c>
      <c r="K296" s="183" t="s">
        <v>167</v>
      </c>
      <c r="L296" s="41"/>
      <c r="M296" s="188" t="s">
        <v>5</v>
      </c>
      <c r="N296" s="189" t="s">
        <v>41</v>
      </c>
      <c r="O296" s="42"/>
      <c r="P296" s="190">
        <f>O296*H296</f>
        <v>0</v>
      </c>
      <c r="Q296" s="190">
        <v>0.01242</v>
      </c>
      <c r="R296" s="190">
        <f>Q296*H296</f>
        <v>0.02484</v>
      </c>
      <c r="S296" s="190">
        <v>0</v>
      </c>
      <c r="T296" s="191">
        <f>S296*H296</f>
        <v>0</v>
      </c>
      <c r="AR296" s="25" t="s">
        <v>168</v>
      </c>
      <c r="AT296" s="25" t="s">
        <v>163</v>
      </c>
      <c r="AU296" s="25" t="s">
        <v>79</v>
      </c>
      <c r="AY296" s="25" t="s">
        <v>161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25" t="s">
        <v>77</v>
      </c>
      <c r="BK296" s="192">
        <f>ROUND(I296*H296,2)</f>
        <v>0</v>
      </c>
      <c r="BL296" s="25" t="s">
        <v>168</v>
      </c>
      <c r="BM296" s="25" t="s">
        <v>1262</v>
      </c>
    </row>
    <row r="297" spans="2:47" s="1" customFormat="1" ht="27">
      <c r="B297" s="41"/>
      <c r="D297" s="193" t="s">
        <v>170</v>
      </c>
      <c r="F297" s="194" t="s">
        <v>1263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170</v>
      </c>
      <c r="AU297" s="25" t="s">
        <v>79</v>
      </c>
    </row>
    <row r="298" spans="2:65" s="1" customFormat="1" ht="25.5" customHeight="1">
      <c r="B298" s="180"/>
      <c r="C298" s="181" t="s">
        <v>531</v>
      </c>
      <c r="D298" s="181" t="s">
        <v>163</v>
      </c>
      <c r="E298" s="182" t="s">
        <v>1264</v>
      </c>
      <c r="F298" s="183" t="s">
        <v>1265</v>
      </c>
      <c r="G298" s="184" t="s">
        <v>623</v>
      </c>
      <c r="H298" s="185">
        <v>2</v>
      </c>
      <c r="I298" s="186"/>
      <c r="J298" s="187">
        <f>ROUND(I298*H298,2)</f>
        <v>0</v>
      </c>
      <c r="K298" s="183" t="s">
        <v>167</v>
      </c>
      <c r="L298" s="41"/>
      <c r="M298" s="188" t="s">
        <v>5</v>
      </c>
      <c r="N298" s="189" t="s">
        <v>41</v>
      </c>
      <c r="O298" s="42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AR298" s="25" t="s">
        <v>168</v>
      </c>
      <c r="AT298" s="25" t="s">
        <v>163</v>
      </c>
      <c r="AU298" s="25" t="s">
        <v>79</v>
      </c>
      <c r="AY298" s="25" t="s">
        <v>161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25" t="s">
        <v>77</v>
      </c>
      <c r="BK298" s="192">
        <f>ROUND(I298*H298,2)</f>
        <v>0</v>
      </c>
      <c r="BL298" s="25" t="s">
        <v>168</v>
      </c>
      <c r="BM298" s="25" t="s">
        <v>1266</v>
      </c>
    </row>
    <row r="299" spans="2:47" s="1" customFormat="1" ht="27">
      <c r="B299" s="41"/>
      <c r="D299" s="193" t="s">
        <v>170</v>
      </c>
      <c r="F299" s="194" t="s">
        <v>1267</v>
      </c>
      <c r="I299" s="195"/>
      <c r="L299" s="41"/>
      <c r="M299" s="196"/>
      <c r="N299" s="42"/>
      <c r="O299" s="42"/>
      <c r="P299" s="42"/>
      <c r="Q299" s="42"/>
      <c r="R299" s="42"/>
      <c r="S299" s="42"/>
      <c r="T299" s="70"/>
      <c r="AT299" s="25" t="s">
        <v>170</v>
      </c>
      <c r="AU299" s="25" t="s">
        <v>79</v>
      </c>
    </row>
    <row r="300" spans="2:65" s="1" customFormat="1" ht="16.5" customHeight="1">
      <c r="B300" s="180"/>
      <c r="C300" s="181" t="s">
        <v>543</v>
      </c>
      <c r="D300" s="181" t="s">
        <v>163</v>
      </c>
      <c r="E300" s="182" t="s">
        <v>1268</v>
      </c>
      <c r="F300" s="183" t="s">
        <v>1269</v>
      </c>
      <c r="G300" s="184" t="s">
        <v>623</v>
      </c>
      <c r="H300" s="185">
        <v>1</v>
      </c>
      <c r="I300" s="186"/>
      <c r="J300" s="187">
        <f>ROUND(I300*H300,2)</f>
        <v>0</v>
      </c>
      <c r="K300" s="183" t="s">
        <v>5</v>
      </c>
      <c r="L300" s="41"/>
      <c r="M300" s="188" t="s">
        <v>5</v>
      </c>
      <c r="N300" s="189" t="s">
        <v>41</v>
      </c>
      <c r="O300" s="42"/>
      <c r="P300" s="190">
        <f>O300*H300</f>
        <v>0</v>
      </c>
      <c r="Q300" s="190">
        <v>0.03636</v>
      </c>
      <c r="R300" s="190">
        <f>Q300*H300</f>
        <v>0.03636</v>
      </c>
      <c r="S300" s="190">
        <v>0</v>
      </c>
      <c r="T300" s="191">
        <f>S300*H300</f>
        <v>0</v>
      </c>
      <c r="AR300" s="25" t="s">
        <v>168</v>
      </c>
      <c r="AT300" s="25" t="s">
        <v>163</v>
      </c>
      <c r="AU300" s="25" t="s">
        <v>79</v>
      </c>
      <c r="AY300" s="25" t="s">
        <v>161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25" t="s">
        <v>77</v>
      </c>
      <c r="BK300" s="192">
        <f>ROUND(I300*H300,2)</f>
        <v>0</v>
      </c>
      <c r="BL300" s="25" t="s">
        <v>168</v>
      </c>
      <c r="BM300" s="25" t="s">
        <v>1270</v>
      </c>
    </row>
    <row r="301" spans="2:47" s="1" customFormat="1" ht="13.5">
      <c r="B301" s="41"/>
      <c r="D301" s="193" t="s">
        <v>170</v>
      </c>
      <c r="F301" s="194" t="s">
        <v>1269</v>
      </c>
      <c r="I301" s="195"/>
      <c r="L301" s="41"/>
      <c r="M301" s="196"/>
      <c r="N301" s="42"/>
      <c r="O301" s="42"/>
      <c r="P301" s="42"/>
      <c r="Q301" s="42"/>
      <c r="R301" s="42"/>
      <c r="S301" s="42"/>
      <c r="T301" s="70"/>
      <c r="AT301" s="25" t="s">
        <v>170</v>
      </c>
      <c r="AU301" s="25" t="s">
        <v>79</v>
      </c>
    </row>
    <row r="302" spans="2:51" s="13" customFormat="1" ht="13.5">
      <c r="B302" s="206"/>
      <c r="D302" s="193" t="s">
        <v>174</v>
      </c>
      <c r="E302" s="207" t="s">
        <v>5</v>
      </c>
      <c r="F302" s="208" t="s">
        <v>1271</v>
      </c>
      <c r="H302" s="207" t="s">
        <v>5</v>
      </c>
      <c r="I302" s="209"/>
      <c r="L302" s="206"/>
      <c r="M302" s="210"/>
      <c r="N302" s="211"/>
      <c r="O302" s="211"/>
      <c r="P302" s="211"/>
      <c r="Q302" s="211"/>
      <c r="R302" s="211"/>
      <c r="S302" s="211"/>
      <c r="T302" s="212"/>
      <c r="AT302" s="207" t="s">
        <v>174</v>
      </c>
      <c r="AU302" s="207" t="s">
        <v>79</v>
      </c>
      <c r="AV302" s="13" t="s">
        <v>77</v>
      </c>
      <c r="AW302" s="13" t="s">
        <v>34</v>
      </c>
      <c r="AX302" s="13" t="s">
        <v>70</v>
      </c>
      <c r="AY302" s="207" t="s">
        <v>161</v>
      </c>
    </row>
    <row r="303" spans="2:51" s="12" customFormat="1" ht="13.5">
      <c r="B303" s="198"/>
      <c r="D303" s="193" t="s">
        <v>174</v>
      </c>
      <c r="E303" s="199" t="s">
        <v>5</v>
      </c>
      <c r="F303" s="200" t="s">
        <v>77</v>
      </c>
      <c r="H303" s="201">
        <v>1</v>
      </c>
      <c r="I303" s="202"/>
      <c r="L303" s="198"/>
      <c r="M303" s="203"/>
      <c r="N303" s="204"/>
      <c r="O303" s="204"/>
      <c r="P303" s="204"/>
      <c r="Q303" s="204"/>
      <c r="R303" s="204"/>
      <c r="S303" s="204"/>
      <c r="T303" s="205"/>
      <c r="AT303" s="199" t="s">
        <v>174</v>
      </c>
      <c r="AU303" s="199" t="s">
        <v>79</v>
      </c>
      <c r="AV303" s="12" t="s">
        <v>79</v>
      </c>
      <c r="AW303" s="12" t="s">
        <v>34</v>
      </c>
      <c r="AX303" s="12" t="s">
        <v>77</v>
      </c>
      <c r="AY303" s="199" t="s">
        <v>161</v>
      </c>
    </row>
    <row r="304" spans="2:65" s="1" customFormat="1" ht="25.5" customHeight="1">
      <c r="B304" s="180"/>
      <c r="C304" s="181" t="s">
        <v>556</v>
      </c>
      <c r="D304" s="181" t="s">
        <v>163</v>
      </c>
      <c r="E304" s="182" t="s">
        <v>1272</v>
      </c>
      <c r="F304" s="183" t="s">
        <v>1273</v>
      </c>
      <c r="G304" s="184" t="s">
        <v>623</v>
      </c>
      <c r="H304" s="185">
        <v>1</v>
      </c>
      <c r="I304" s="186"/>
      <c r="J304" s="187">
        <f>ROUND(I304*H304,2)</f>
        <v>0</v>
      </c>
      <c r="K304" s="183" t="s">
        <v>167</v>
      </c>
      <c r="L304" s="41"/>
      <c r="M304" s="188" t="s">
        <v>5</v>
      </c>
      <c r="N304" s="189" t="s">
        <v>41</v>
      </c>
      <c r="O304" s="42"/>
      <c r="P304" s="190">
        <f>O304*H304</f>
        <v>0</v>
      </c>
      <c r="Q304" s="190">
        <v>0.03535</v>
      </c>
      <c r="R304" s="190">
        <f>Q304*H304</f>
        <v>0.03535</v>
      </c>
      <c r="S304" s="190">
        <v>0</v>
      </c>
      <c r="T304" s="191">
        <f>S304*H304</f>
        <v>0</v>
      </c>
      <c r="AR304" s="25" t="s">
        <v>168</v>
      </c>
      <c r="AT304" s="25" t="s">
        <v>163</v>
      </c>
      <c r="AU304" s="25" t="s">
        <v>79</v>
      </c>
      <c r="AY304" s="25" t="s">
        <v>161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25" t="s">
        <v>77</v>
      </c>
      <c r="BK304" s="192">
        <f>ROUND(I304*H304,2)</f>
        <v>0</v>
      </c>
      <c r="BL304" s="25" t="s">
        <v>168</v>
      </c>
      <c r="BM304" s="25" t="s">
        <v>1274</v>
      </c>
    </row>
    <row r="305" spans="2:47" s="1" customFormat="1" ht="27">
      <c r="B305" s="41"/>
      <c r="D305" s="193" t="s">
        <v>170</v>
      </c>
      <c r="F305" s="194" t="s">
        <v>1275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5" t="s">
        <v>170</v>
      </c>
      <c r="AU305" s="25" t="s">
        <v>79</v>
      </c>
    </row>
    <row r="306" spans="2:51" s="13" customFormat="1" ht="13.5">
      <c r="B306" s="206"/>
      <c r="D306" s="193" t="s">
        <v>174</v>
      </c>
      <c r="E306" s="207" t="s">
        <v>5</v>
      </c>
      <c r="F306" s="208" t="s">
        <v>1276</v>
      </c>
      <c r="H306" s="207" t="s">
        <v>5</v>
      </c>
      <c r="I306" s="209"/>
      <c r="L306" s="206"/>
      <c r="M306" s="210"/>
      <c r="N306" s="211"/>
      <c r="O306" s="211"/>
      <c r="P306" s="211"/>
      <c r="Q306" s="211"/>
      <c r="R306" s="211"/>
      <c r="S306" s="211"/>
      <c r="T306" s="212"/>
      <c r="AT306" s="207" t="s">
        <v>174</v>
      </c>
      <c r="AU306" s="207" t="s">
        <v>79</v>
      </c>
      <c r="AV306" s="13" t="s">
        <v>77</v>
      </c>
      <c r="AW306" s="13" t="s">
        <v>34</v>
      </c>
      <c r="AX306" s="13" t="s">
        <v>70</v>
      </c>
      <c r="AY306" s="207" t="s">
        <v>161</v>
      </c>
    </row>
    <row r="307" spans="2:51" s="12" customFormat="1" ht="13.5">
      <c r="B307" s="198"/>
      <c r="D307" s="193" t="s">
        <v>174</v>
      </c>
      <c r="E307" s="199" t="s">
        <v>5</v>
      </c>
      <c r="F307" s="200" t="s">
        <v>77</v>
      </c>
      <c r="H307" s="201">
        <v>1</v>
      </c>
      <c r="I307" s="202"/>
      <c r="L307" s="198"/>
      <c r="M307" s="203"/>
      <c r="N307" s="204"/>
      <c r="O307" s="204"/>
      <c r="P307" s="204"/>
      <c r="Q307" s="204"/>
      <c r="R307" s="204"/>
      <c r="S307" s="204"/>
      <c r="T307" s="205"/>
      <c r="AT307" s="199" t="s">
        <v>174</v>
      </c>
      <c r="AU307" s="199" t="s">
        <v>79</v>
      </c>
      <c r="AV307" s="12" t="s">
        <v>79</v>
      </c>
      <c r="AW307" s="12" t="s">
        <v>34</v>
      </c>
      <c r="AX307" s="12" t="s">
        <v>77</v>
      </c>
      <c r="AY307" s="199" t="s">
        <v>161</v>
      </c>
    </row>
    <row r="308" spans="2:63" s="11" customFormat="1" ht="29.85" customHeight="1">
      <c r="B308" s="167"/>
      <c r="D308" s="168" t="s">
        <v>69</v>
      </c>
      <c r="E308" s="178" t="s">
        <v>228</v>
      </c>
      <c r="F308" s="178" t="s">
        <v>988</v>
      </c>
      <c r="I308" s="170"/>
      <c r="J308" s="179">
        <f>BK308</f>
        <v>0</v>
      </c>
      <c r="L308" s="167"/>
      <c r="M308" s="172"/>
      <c r="N308" s="173"/>
      <c r="O308" s="173"/>
      <c r="P308" s="174">
        <f>SUM(P309:P320)</f>
        <v>0</v>
      </c>
      <c r="Q308" s="173"/>
      <c r="R308" s="174">
        <f>SUM(R309:R320)</f>
        <v>0.00034500000000000004</v>
      </c>
      <c r="S308" s="173"/>
      <c r="T308" s="175">
        <f>SUM(T309:T320)</f>
        <v>0</v>
      </c>
      <c r="AR308" s="168" t="s">
        <v>77</v>
      </c>
      <c r="AT308" s="176" t="s">
        <v>69</v>
      </c>
      <c r="AU308" s="176" t="s">
        <v>77</v>
      </c>
      <c r="AY308" s="168" t="s">
        <v>161</v>
      </c>
      <c r="BK308" s="177">
        <f>SUM(BK309:BK320)</f>
        <v>0</v>
      </c>
    </row>
    <row r="309" spans="2:65" s="1" customFormat="1" ht="25.5" customHeight="1">
      <c r="B309" s="180"/>
      <c r="C309" s="181" t="s">
        <v>562</v>
      </c>
      <c r="D309" s="181" t="s">
        <v>163</v>
      </c>
      <c r="E309" s="182" t="s">
        <v>995</v>
      </c>
      <c r="F309" s="183" t="s">
        <v>996</v>
      </c>
      <c r="G309" s="184" t="s">
        <v>224</v>
      </c>
      <c r="H309" s="185">
        <v>6.9</v>
      </c>
      <c r="I309" s="186"/>
      <c r="J309" s="187">
        <f>ROUND(I309*H309,2)</f>
        <v>0</v>
      </c>
      <c r="K309" s="183" t="s">
        <v>167</v>
      </c>
      <c r="L309" s="41"/>
      <c r="M309" s="188" t="s">
        <v>5</v>
      </c>
      <c r="N309" s="189" t="s">
        <v>41</v>
      </c>
      <c r="O309" s="42"/>
      <c r="P309" s="190">
        <f>O309*H309</f>
        <v>0</v>
      </c>
      <c r="Q309" s="190">
        <v>5E-05</v>
      </c>
      <c r="R309" s="190">
        <f>Q309*H309</f>
        <v>0.00034500000000000004</v>
      </c>
      <c r="S309" s="190">
        <v>0</v>
      </c>
      <c r="T309" s="191">
        <f>S309*H309</f>
        <v>0</v>
      </c>
      <c r="AR309" s="25" t="s">
        <v>168</v>
      </c>
      <c r="AT309" s="25" t="s">
        <v>163</v>
      </c>
      <c r="AU309" s="25" t="s">
        <v>79</v>
      </c>
      <c r="AY309" s="25" t="s">
        <v>161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25" t="s">
        <v>77</v>
      </c>
      <c r="BK309" s="192">
        <f>ROUND(I309*H309,2)</f>
        <v>0</v>
      </c>
      <c r="BL309" s="25" t="s">
        <v>168</v>
      </c>
      <c r="BM309" s="25" t="s">
        <v>1277</v>
      </c>
    </row>
    <row r="310" spans="2:47" s="1" customFormat="1" ht="27">
      <c r="B310" s="41"/>
      <c r="D310" s="193" t="s">
        <v>170</v>
      </c>
      <c r="F310" s="194" t="s">
        <v>998</v>
      </c>
      <c r="I310" s="195"/>
      <c r="L310" s="41"/>
      <c r="M310" s="196"/>
      <c r="N310" s="42"/>
      <c r="O310" s="42"/>
      <c r="P310" s="42"/>
      <c r="Q310" s="42"/>
      <c r="R310" s="42"/>
      <c r="S310" s="42"/>
      <c r="T310" s="70"/>
      <c r="AT310" s="25" t="s">
        <v>170</v>
      </c>
      <c r="AU310" s="25" t="s">
        <v>79</v>
      </c>
    </row>
    <row r="311" spans="2:51" s="13" customFormat="1" ht="13.5">
      <c r="B311" s="206"/>
      <c r="D311" s="193" t="s">
        <v>174</v>
      </c>
      <c r="E311" s="207" t="s">
        <v>5</v>
      </c>
      <c r="F311" s="208" t="s">
        <v>999</v>
      </c>
      <c r="H311" s="207" t="s">
        <v>5</v>
      </c>
      <c r="I311" s="209"/>
      <c r="L311" s="206"/>
      <c r="M311" s="210"/>
      <c r="N311" s="211"/>
      <c r="O311" s="211"/>
      <c r="P311" s="211"/>
      <c r="Q311" s="211"/>
      <c r="R311" s="211"/>
      <c r="S311" s="211"/>
      <c r="T311" s="212"/>
      <c r="AT311" s="207" t="s">
        <v>174</v>
      </c>
      <c r="AU311" s="207" t="s">
        <v>79</v>
      </c>
      <c r="AV311" s="13" t="s">
        <v>77</v>
      </c>
      <c r="AW311" s="13" t="s">
        <v>34</v>
      </c>
      <c r="AX311" s="13" t="s">
        <v>70</v>
      </c>
      <c r="AY311" s="207" t="s">
        <v>161</v>
      </c>
    </row>
    <row r="312" spans="2:51" s="12" customFormat="1" ht="13.5">
      <c r="B312" s="198"/>
      <c r="D312" s="193" t="s">
        <v>174</v>
      </c>
      <c r="E312" s="199" t="s">
        <v>5</v>
      </c>
      <c r="F312" s="200" t="s">
        <v>1806</v>
      </c>
      <c r="H312" s="201">
        <v>6.9</v>
      </c>
      <c r="I312" s="202"/>
      <c r="L312" s="198"/>
      <c r="M312" s="203"/>
      <c r="N312" s="204"/>
      <c r="O312" s="204"/>
      <c r="P312" s="204"/>
      <c r="Q312" s="204"/>
      <c r="R312" s="204"/>
      <c r="S312" s="204"/>
      <c r="T312" s="205"/>
      <c r="AT312" s="199" t="s">
        <v>174</v>
      </c>
      <c r="AU312" s="199" t="s">
        <v>79</v>
      </c>
      <c r="AV312" s="12" t="s">
        <v>79</v>
      </c>
      <c r="AW312" s="12" t="s">
        <v>34</v>
      </c>
      <c r="AX312" s="12" t="s">
        <v>77</v>
      </c>
      <c r="AY312" s="199" t="s">
        <v>161</v>
      </c>
    </row>
    <row r="313" spans="2:65" s="1" customFormat="1" ht="16.5" customHeight="1">
      <c r="B313" s="180"/>
      <c r="C313" s="181" t="s">
        <v>573</v>
      </c>
      <c r="D313" s="181" t="s">
        <v>163</v>
      </c>
      <c r="E313" s="182" t="s">
        <v>1002</v>
      </c>
      <c r="F313" s="183" t="s">
        <v>1278</v>
      </c>
      <c r="G313" s="184" t="s">
        <v>224</v>
      </c>
      <c r="H313" s="185">
        <v>6.9</v>
      </c>
      <c r="I313" s="186"/>
      <c r="J313" s="187">
        <f>ROUND(I313*H313,2)</f>
        <v>0</v>
      </c>
      <c r="K313" s="183" t="s">
        <v>167</v>
      </c>
      <c r="L313" s="41"/>
      <c r="M313" s="188" t="s">
        <v>5</v>
      </c>
      <c r="N313" s="189" t="s">
        <v>41</v>
      </c>
      <c r="O313" s="42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AR313" s="25" t="s">
        <v>168</v>
      </c>
      <c r="AT313" s="25" t="s">
        <v>163</v>
      </c>
      <c r="AU313" s="25" t="s">
        <v>79</v>
      </c>
      <c r="AY313" s="25" t="s">
        <v>161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25" t="s">
        <v>77</v>
      </c>
      <c r="BK313" s="192">
        <f>ROUND(I313*H313,2)</f>
        <v>0</v>
      </c>
      <c r="BL313" s="25" t="s">
        <v>168</v>
      </c>
      <c r="BM313" s="25" t="s">
        <v>1279</v>
      </c>
    </row>
    <row r="314" spans="2:47" s="1" customFormat="1" ht="13.5">
      <c r="B314" s="41"/>
      <c r="D314" s="193" t="s">
        <v>170</v>
      </c>
      <c r="F314" s="194" t="s">
        <v>1005</v>
      </c>
      <c r="I314" s="195"/>
      <c r="L314" s="41"/>
      <c r="M314" s="196"/>
      <c r="N314" s="42"/>
      <c r="O314" s="42"/>
      <c r="P314" s="42"/>
      <c r="Q314" s="42"/>
      <c r="R314" s="42"/>
      <c r="S314" s="42"/>
      <c r="T314" s="70"/>
      <c r="AT314" s="25" t="s">
        <v>170</v>
      </c>
      <c r="AU314" s="25" t="s">
        <v>79</v>
      </c>
    </row>
    <row r="315" spans="2:47" s="1" customFormat="1" ht="27">
      <c r="B315" s="41"/>
      <c r="D315" s="193" t="s">
        <v>172</v>
      </c>
      <c r="F315" s="197" t="s">
        <v>1777</v>
      </c>
      <c r="I315" s="195"/>
      <c r="L315" s="41"/>
      <c r="M315" s="196"/>
      <c r="N315" s="42"/>
      <c r="O315" s="42"/>
      <c r="P315" s="42"/>
      <c r="Q315" s="42"/>
      <c r="R315" s="42"/>
      <c r="S315" s="42"/>
      <c r="T315" s="70"/>
      <c r="AT315" s="25" t="s">
        <v>172</v>
      </c>
      <c r="AU315" s="25" t="s">
        <v>79</v>
      </c>
    </row>
    <row r="316" spans="2:51" s="13" customFormat="1" ht="13.5">
      <c r="B316" s="206"/>
      <c r="D316" s="193" t="s">
        <v>174</v>
      </c>
      <c r="E316" s="207" t="s">
        <v>5</v>
      </c>
      <c r="F316" s="208" t="s">
        <v>1280</v>
      </c>
      <c r="H316" s="207" t="s">
        <v>5</v>
      </c>
      <c r="I316" s="209"/>
      <c r="L316" s="206"/>
      <c r="M316" s="210"/>
      <c r="N316" s="211"/>
      <c r="O316" s="211"/>
      <c r="P316" s="211"/>
      <c r="Q316" s="211"/>
      <c r="R316" s="211"/>
      <c r="S316" s="211"/>
      <c r="T316" s="212"/>
      <c r="AT316" s="207" t="s">
        <v>174</v>
      </c>
      <c r="AU316" s="207" t="s">
        <v>79</v>
      </c>
      <c r="AV316" s="13" t="s">
        <v>77</v>
      </c>
      <c r="AW316" s="13" t="s">
        <v>34</v>
      </c>
      <c r="AX316" s="13" t="s">
        <v>70</v>
      </c>
      <c r="AY316" s="207" t="s">
        <v>161</v>
      </c>
    </row>
    <row r="317" spans="2:51" s="12" customFormat="1" ht="13.5">
      <c r="B317" s="198"/>
      <c r="D317" s="193" t="s">
        <v>174</v>
      </c>
      <c r="E317" s="199" t="s">
        <v>5</v>
      </c>
      <c r="F317" s="200" t="s">
        <v>1779</v>
      </c>
      <c r="H317" s="201">
        <v>6.9</v>
      </c>
      <c r="I317" s="202"/>
      <c r="L317" s="198"/>
      <c r="M317" s="203"/>
      <c r="N317" s="204"/>
      <c r="O317" s="204"/>
      <c r="P317" s="204"/>
      <c r="Q317" s="204"/>
      <c r="R317" s="204"/>
      <c r="S317" s="204"/>
      <c r="T317" s="205"/>
      <c r="AT317" s="199" t="s">
        <v>174</v>
      </c>
      <c r="AU317" s="199" t="s">
        <v>79</v>
      </c>
      <c r="AV317" s="12" t="s">
        <v>79</v>
      </c>
      <c r="AW317" s="12" t="s">
        <v>34</v>
      </c>
      <c r="AX317" s="12" t="s">
        <v>77</v>
      </c>
      <c r="AY317" s="199" t="s">
        <v>161</v>
      </c>
    </row>
    <row r="318" spans="2:65" s="1" customFormat="1" ht="16.5" customHeight="1">
      <c r="B318" s="180"/>
      <c r="C318" s="181" t="s">
        <v>578</v>
      </c>
      <c r="D318" s="181" t="s">
        <v>163</v>
      </c>
      <c r="E318" s="182" t="s">
        <v>1032</v>
      </c>
      <c r="F318" s="183" t="s">
        <v>1033</v>
      </c>
      <c r="G318" s="184" t="s">
        <v>231</v>
      </c>
      <c r="H318" s="185">
        <v>2</v>
      </c>
      <c r="I318" s="186"/>
      <c r="J318" s="187">
        <f>ROUND(I318*H318,2)</f>
        <v>0</v>
      </c>
      <c r="K318" s="183" t="s">
        <v>5</v>
      </c>
      <c r="L318" s="41"/>
      <c r="M318" s="188" t="s">
        <v>5</v>
      </c>
      <c r="N318" s="189" t="s">
        <v>41</v>
      </c>
      <c r="O318" s="42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AR318" s="25" t="s">
        <v>168</v>
      </c>
      <c r="AT318" s="25" t="s">
        <v>163</v>
      </c>
      <c r="AU318" s="25" t="s">
        <v>79</v>
      </c>
      <c r="AY318" s="25" t="s">
        <v>161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25" t="s">
        <v>77</v>
      </c>
      <c r="BK318" s="192">
        <f>ROUND(I318*H318,2)</f>
        <v>0</v>
      </c>
      <c r="BL318" s="25" t="s">
        <v>168</v>
      </c>
      <c r="BM318" s="25" t="s">
        <v>1281</v>
      </c>
    </row>
    <row r="319" spans="2:47" s="1" customFormat="1" ht="13.5">
      <c r="B319" s="41"/>
      <c r="D319" s="193" t="s">
        <v>170</v>
      </c>
      <c r="F319" s="194" t="s">
        <v>1033</v>
      </c>
      <c r="I319" s="195"/>
      <c r="L319" s="41"/>
      <c r="M319" s="196"/>
      <c r="N319" s="42"/>
      <c r="O319" s="42"/>
      <c r="P319" s="42"/>
      <c r="Q319" s="42"/>
      <c r="R319" s="42"/>
      <c r="S319" s="42"/>
      <c r="T319" s="70"/>
      <c r="AT319" s="25" t="s">
        <v>170</v>
      </c>
      <c r="AU319" s="25" t="s">
        <v>79</v>
      </c>
    </row>
    <row r="320" spans="2:47" s="1" customFormat="1" ht="67.5">
      <c r="B320" s="41"/>
      <c r="D320" s="193" t="s">
        <v>172</v>
      </c>
      <c r="F320" s="197" t="s">
        <v>1282</v>
      </c>
      <c r="I320" s="195"/>
      <c r="L320" s="41"/>
      <c r="M320" s="196"/>
      <c r="N320" s="42"/>
      <c r="O320" s="42"/>
      <c r="P320" s="42"/>
      <c r="Q320" s="42"/>
      <c r="R320" s="42"/>
      <c r="S320" s="42"/>
      <c r="T320" s="70"/>
      <c r="AT320" s="25" t="s">
        <v>172</v>
      </c>
      <c r="AU320" s="25" t="s">
        <v>79</v>
      </c>
    </row>
    <row r="321" spans="2:63" s="11" customFormat="1" ht="29.85" customHeight="1">
      <c r="B321" s="167"/>
      <c r="D321" s="168" t="s">
        <v>69</v>
      </c>
      <c r="E321" s="178" t="s">
        <v>1036</v>
      </c>
      <c r="F321" s="178" t="s">
        <v>1037</v>
      </c>
      <c r="I321" s="170"/>
      <c r="J321" s="179">
        <f>BK321</f>
        <v>0</v>
      </c>
      <c r="L321" s="167"/>
      <c r="M321" s="172"/>
      <c r="N321" s="173"/>
      <c r="O321" s="173"/>
      <c r="P321" s="174">
        <f>SUM(P322:P334)</f>
        <v>0</v>
      </c>
      <c r="Q321" s="173"/>
      <c r="R321" s="174">
        <f>SUM(R322:R334)</f>
        <v>0</v>
      </c>
      <c r="S321" s="173"/>
      <c r="T321" s="175">
        <f>SUM(T322:T334)</f>
        <v>0</v>
      </c>
      <c r="AR321" s="168" t="s">
        <v>77</v>
      </c>
      <c r="AT321" s="176" t="s">
        <v>69</v>
      </c>
      <c r="AU321" s="176" t="s">
        <v>77</v>
      </c>
      <c r="AY321" s="168" t="s">
        <v>161</v>
      </c>
      <c r="BK321" s="177">
        <f>SUM(BK322:BK334)</f>
        <v>0</v>
      </c>
    </row>
    <row r="322" spans="2:65" s="1" customFormat="1" ht="16.5" customHeight="1">
      <c r="B322" s="180"/>
      <c r="C322" s="181" t="s">
        <v>585</v>
      </c>
      <c r="D322" s="181" t="s">
        <v>163</v>
      </c>
      <c r="E322" s="182" t="s">
        <v>1039</v>
      </c>
      <c r="F322" s="183" t="s">
        <v>1040</v>
      </c>
      <c r="G322" s="184" t="s">
        <v>508</v>
      </c>
      <c r="H322" s="185">
        <v>2.988</v>
      </c>
      <c r="I322" s="186"/>
      <c r="J322" s="187">
        <f>ROUND(I322*H322,2)</f>
        <v>0</v>
      </c>
      <c r="K322" s="183" t="s">
        <v>167</v>
      </c>
      <c r="L322" s="41"/>
      <c r="M322" s="188" t="s">
        <v>5</v>
      </c>
      <c r="N322" s="189" t="s">
        <v>41</v>
      </c>
      <c r="O322" s="42"/>
      <c r="P322" s="190">
        <f>O322*H322</f>
        <v>0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AR322" s="25" t="s">
        <v>168</v>
      </c>
      <c r="AT322" s="25" t="s">
        <v>163</v>
      </c>
      <c r="AU322" s="25" t="s">
        <v>79</v>
      </c>
      <c r="AY322" s="25" t="s">
        <v>161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25" t="s">
        <v>77</v>
      </c>
      <c r="BK322" s="192">
        <f>ROUND(I322*H322,2)</f>
        <v>0</v>
      </c>
      <c r="BL322" s="25" t="s">
        <v>168</v>
      </c>
      <c r="BM322" s="25" t="s">
        <v>1283</v>
      </c>
    </row>
    <row r="323" spans="2:47" s="1" customFormat="1" ht="27">
      <c r="B323" s="41"/>
      <c r="D323" s="193" t="s">
        <v>170</v>
      </c>
      <c r="F323" s="194" t="s">
        <v>1042</v>
      </c>
      <c r="I323" s="195"/>
      <c r="L323" s="41"/>
      <c r="M323" s="196"/>
      <c r="N323" s="42"/>
      <c r="O323" s="42"/>
      <c r="P323" s="42"/>
      <c r="Q323" s="42"/>
      <c r="R323" s="42"/>
      <c r="S323" s="42"/>
      <c r="T323" s="70"/>
      <c r="AT323" s="25" t="s">
        <v>170</v>
      </c>
      <c r="AU323" s="25" t="s">
        <v>79</v>
      </c>
    </row>
    <row r="324" spans="2:65" s="1" customFormat="1" ht="16.5" customHeight="1">
      <c r="B324" s="180"/>
      <c r="C324" s="181" t="s">
        <v>591</v>
      </c>
      <c r="D324" s="181" t="s">
        <v>163</v>
      </c>
      <c r="E324" s="182" t="s">
        <v>1046</v>
      </c>
      <c r="F324" s="183" t="s">
        <v>1047</v>
      </c>
      <c r="G324" s="184" t="s">
        <v>508</v>
      </c>
      <c r="H324" s="185">
        <v>26.892</v>
      </c>
      <c r="I324" s="186"/>
      <c r="J324" s="187">
        <f>ROUND(I324*H324,2)</f>
        <v>0</v>
      </c>
      <c r="K324" s="183" t="s">
        <v>167</v>
      </c>
      <c r="L324" s="41"/>
      <c r="M324" s="188" t="s">
        <v>5</v>
      </c>
      <c r="N324" s="189" t="s">
        <v>41</v>
      </c>
      <c r="O324" s="42"/>
      <c r="P324" s="190">
        <f>O324*H324</f>
        <v>0</v>
      </c>
      <c r="Q324" s="190">
        <v>0</v>
      </c>
      <c r="R324" s="190">
        <f>Q324*H324</f>
        <v>0</v>
      </c>
      <c r="S324" s="190">
        <v>0</v>
      </c>
      <c r="T324" s="191">
        <f>S324*H324</f>
        <v>0</v>
      </c>
      <c r="AR324" s="25" t="s">
        <v>168</v>
      </c>
      <c r="AT324" s="25" t="s">
        <v>163</v>
      </c>
      <c r="AU324" s="25" t="s">
        <v>79</v>
      </c>
      <c r="AY324" s="25" t="s">
        <v>161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25" t="s">
        <v>77</v>
      </c>
      <c r="BK324" s="192">
        <f>ROUND(I324*H324,2)</f>
        <v>0</v>
      </c>
      <c r="BL324" s="25" t="s">
        <v>168</v>
      </c>
      <c r="BM324" s="25" t="s">
        <v>1284</v>
      </c>
    </row>
    <row r="325" spans="2:47" s="1" customFormat="1" ht="27">
      <c r="B325" s="41"/>
      <c r="D325" s="193" t="s">
        <v>170</v>
      </c>
      <c r="F325" s="194" t="s">
        <v>1049</v>
      </c>
      <c r="I325" s="195"/>
      <c r="L325" s="41"/>
      <c r="M325" s="196"/>
      <c r="N325" s="42"/>
      <c r="O325" s="42"/>
      <c r="P325" s="42"/>
      <c r="Q325" s="42"/>
      <c r="R325" s="42"/>
      <c r="S325" s="42"/>
      <c r="T325" s="70"/>
      <c r="AT325" s="25" t="s">
        <v>170</v>
      </c>
      <c r="AU325" s="25" t="s">
        <v>79</v>
      </c>
    </row>
    <row r="326" spans="2:51" s="12" customFormat="1" ht="13.5">
      <c r="B326" s="198"/>
      <c r="D326" s="193" t="s">
        <v>174</v>
      </c>
      <c r="F326" s="200" t="s">
        <v>1812</v>
      </c>
      <c r="H326" s="201">
        <v>26.892</v>
      </c>
      <c r="I326" s="202"/>
      <c r="L326" s="198"/>
      <c r="M326" s="203"/>
      <c r="N326" s="204"/>
      <c r="O326" s="204"/>
      <c r="P326" s="204"/>
      <c r="Q326" s="204"/>
      <c r="R326" s="204"/>
      <c r="S326" s="204"/>
      <c r="T326" s="205"/>
      <c r="AT326" s="199" t="s">
        <v>174</v>
      </c>
      <c r="AU326" s="199" t="s">
        <v>79</v>
      </c>
      <c r="AV326" s="12" t="s">
        <v>79</v>
      </c>
      <c r="AW326" s="12" t="s">
        <v>6</v>
      </c>
      <c r="AX326" s="12" t="s">
        <v>77</v>
      </c>
      <c r="AY326" s="199" t="s">
        <v>161</v>
      </c>
    </row>
    <row r="327" spans="2:65" s="1" customFormat="1" ht="16.5" customHeight="1">
      <c r="B327" s="180"/>
      <c r="C327" s="181" t="s">
        <v>598</v>
      </c>
      <c r="D327" s="181" t="s">
        <v>163</v>
      </c>
      <c r="E327" s="182" t="s">
        <v>1052</v>
      </c>
      <c r="F327" s="183" t="s">
        <v>1053</v>
      </c>
      <c r="G327" s="184" t="s">
        <v>508</v>
      </c>
      <c r="H327" s="185">
        <v>2.988</v>
      </c>
      <c r="I327" s="186"/>
      <c r="J327" s="187">
        <f>ROUND(I327*H327,2)</f>
        <v>0</v>
      </c>
      <c r="K327" s="183" t="s">
        <v>167</v>
      </c>
      <c r="L327" s="41"/>
      <c r="M327" s="188" t="s">
        <v>5</v>
      </c>
      <c r="N327" s="189" t="s">
        <v>41</v>
      </c>
      <c r="O327" s="42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AR327" s="25" t="s">
        <v>168</v>
      </c>
      <c r="AT327" s="25" t="s">
        <v>163</v>
      </c>
      <c r="AU327" s="25" t="s">
        <v>79</v>
      </c>
      <c r="AY327" s="25" t="s">
        <v>161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25" t="s">
        <v>77</v>
      </c>
      <c r="BK327" s="192">
        <f>ROUND(I327*H327,2)</f>
        <v>0</v>
      </c>
      <c r="BL327" s="25" t="s">
        <v>168</v>
      </c>
      <c r="BM327" s="25" t="s">
        <v>1286</v>
      </c>
    </row>
    <row r="328" spans="2:47" s="1" customFormat="1" ht="13.5">
      <c r="B328" s="41"/>
      <c r="D328" s="193" t="s">
        <v>170</v>
      </c>
      <c r="F328" s="194" t="s">
        <v>1055</v>
      </c>
      <c r="I328" s="195"/>
      <c r="L328" s="41"/>
      <c r="M328" s="196"/>
      <c r="N328" s="42"/>
      <c r="O328" s="42"/>
      <c r="P328" s="42"/>
      <c r="Q328" s="42"/>
      <c r="R328" s="42"/>
      <c r="S328" s="42"/>
      <c r="T328" s="70"/>
      <c r="AT328" s="25" t="s">
        <v>170</v>
      </c>
      <c r="AU328" s="25" t="s">
        <v>79</v>
      </c>
    </row>
    <row r="329" spans="2:65" s="1" customFormat="1" ht="25.5" customHeight="1">
      <c r="B329" s="180"/>
      <c r="C329" s="181" t="s">
        <v>607</v>
      </c>
      <c r="D329" s="181" t="s">
        <v>163</v>
      </c>
      <c r="E329" s="182" t="s">
        <v>1073</v>
      </c>
      <c r="F329" s="183" t="s">
        <v>1074</v>
      </c>
      <c r="G329" s="184" t="s">
        <v>508</v>
      </c>
      <c r="H329" s="185">
        <v>1.47</v>
      </c>
      <c r="I329" s="186"/>
      <c r="J329" s="187">
        <f>ROUND(I329*H329,2)</f>
        <v>0</v>
      </c>
      <c r="K329" s="183" t="s">
        <v>167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25" t="s">
        <v>168</v>
      </c>
      <c r="AT329" s="25" t="s">
        <v>163</v>
      </c>
      <c r="AU329" s="25" t="s">
        <v>79</v>
      </c>
      <c r="AY329" s="25" t="s">
        <v>161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168</v>
      </c>
      <c r="BM329" s="25" t="s">
        <v>1287</v>
      </c>
    </row>
    <row r="330" spans="2:47" s="1" customFormat="1" ht="13.5">
      <c r="B330" s="41"/>
      <c r="D330" s="193" t="s">
        <v>170</v>
      </c>
      <c r="F330" s="194" t="s">
        <v>1076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170</v>
      </c>
      <c r="AU330" s="25" t="s">
        <v>79</v>
      </c>
    </row>
    <row r="331" spans="2:51" s="12" customFormat="1" ht="13.5">
      <c r="B331" s="198"/>
      <c r="D331" s="193" t="s">
        <v>174</v>
      </c>
      <c r="E331" s="199" t="s">
        <v>5</v>
      </c>
      <c r="F331" s="200" t="s">
        <v>1813</v>
      </c>
      <c r="H331" s="201">
        <v>1.47</v>
      </c>
      <c r="I331" s="202"/>
      <c r="L331" s="198"/>
      <c r="M331" s="203"/>
      <c r="N331" s="204"/>
      <c r="O331" s="204"/>
      <c r="P331" s="204"/>
      <c r="Q331" s="204"/>
      <c r="R331" s="204"/>
      <c r="S331" s="204"/>
      <c r="T331" s="205"/>
      <c r="AT331" s="199" t="s">
        <v>174</v>
      </c>
      <c r="AU331" s="199" t="s">
        <v>79</v>
      </c>
      <c r="AV331" s="12" t="s">
        <v>79</v>
      </c>
      <c r="AW331" s="12" t="s">
        <v>34</v>
      </c>
      <c r="AX331" s="12" t="s">
        <v>77</v>
      </c>
      <c r="AY331" s="199" t="s">
        <v>161</v>
      </c>
    </row>
    <row r="332" spans="2:65" s="1" customFormat="1" ht="16.5" customHeight="1">
      <c r="B332" s="180"/>
      <c r="C332" s="181" t="s">
        <v>614</v>
      </c>
      <c r="D332" s="181" t="s">
        <v>163</v>
      </c>
      <c r="E332" s="182" t="s">
        <v>1079</v>
      </c>
      <c r="F332" s="183" t="s">
        <v>1080</v>
      </c>
      <c r="G332" s="184" t="s">
        <v>508</v>
      </c>
      <c r="H332" s="185">
        <v>1.518</v>
      </c>
      <c r="I332" s="186"/>
      <c r="J332" s="187">
        <f>ROUND(I332*H332,2)</f>
        <v>0</v>
      </c>
      <c r="K332" s="183" t="s">
        <v>167</v>
      </c>
      <c r="L332" s="41"/>
      <c r="M332" s="188" t="s">
        <v>5</v>
      </c>
      <c r="N332" s="189" t="s">
        <v>41</v>
      </c>
      <c r="O332" s="42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AR332" s="25" t="s">
        <v>168</v>
      </c>
      <c r="AT332" s="25" t="s">
        <v>163</v>
      </c>
      <c r="AU332" s="25" t="s">
        <v>79</v>
      </c>
      <c r="AY332" s="25" t="s">
        <v>161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25" t="s">
        <v>77</v>
      </c>
      <c r="BK332" s="192">
        <f>ROUND(I332*H332,2)</f>
        <v>0</v>
      </c>
      <c r="BL332" s="25" t="s">
        <v>168</v>
      </c>
      <c r="BM332" s="25" t="s">
        <v>1289</v>
      </c>
    </row>
    <row r="333" spans="2:47" s="1" customFormat="1" ht="13.5">
      <c r="B333" s="41"/>
      <c r="D333" s="193" t="s">
        <v>170</v>
      </c>
      <c r="F333" s="194" t="s">
        <v>1082</v>
      </c>
      <c r="I333" s="195"/>
      <c r="L333" s="41"/>
      <c r="M333" s="196"/>
      <c r="N333" s="42"/>
      <c r="O333" s="42"/>
      <c r="P333" s="42"/>
      <c r="Q333" s="42"/>
      <c r="R333" s="42"/>
      <c r="S333" s="42"/>
      <c r="T333" s="70"/>
      <c r="AT333" s="25" t="s">
        <v>170</v>
      </c>
      <c r="AU333" s="25" t="s">
        <v>79</v>
      </c>
    </row>
    <row r="334" spans="2:51" s="12" customFormat="1" ht="13.5">
      <c r="B334" s="198"/>
      <c r="D334" s="193" t="s">
        <v>174</v>
      </c>
      <c r="E334" s="199" t="s">
        <v>5</v>
      </c>
      <c r="F334" s="200" t="s">
        <v>1814</v>
      </c>
      <c r="H334" s="201">
        <v>1.518</v>
      </c>
      <c r="I334" s="202"/>
      <c r="L334" s="198"/>
      <c r="M334" s="203"/>
      <c r="N334" s="204"/>
      <c r="O334" s="204"/>
      <c r="P334" s="204"/>
      <c r="Q334" s="204"/>
      <c r="R334" s="204"/>
      <c r="S334" s="204"/>
      <c r="T334" s="205"/>
      <c r="AT334" s="199" t="s">
        <v>174</v>
      </c>
      <c r="AU334" s="199" t="s">
        <v>79</v>
      </c>
      <c r="AV334" s="12" t="s">
        <v>79</v>
      </c>
      <c r="AW334" s="12" t="s">
        <v>34</v>
      </c>
      <c r="AX334" s="12" t="s">
        <v>77</v>
      </c>
      <c r="AY334" s="199" t="s">
        <v>161</v>
      </c>
    </row>
    <row r="335" spans="2:63" s="11" customFormat="1" ht="29.85" customHeight="1">
      <c r="B335" s="167"/>
      <c r="D335" s="168" t="s">
        <v>69</v>
      </c>
      <c r="E335" s="178" t="s">
        <v>1084</v>
      </c>
      <c r="F335" s="178" t="s">
        <v>1085</v>
      </c>
      <c r="I335" s="170"/>
      <c r="J335" s="179">
        <f>BK335</f>
        <v>0</v>
      </c>
      <c r="L335" s="167"/>
      <c r="M335" s="172"/>
      <c r="N335" s="173"/>
      <c r="O335" s="173"/>
      <c r="P335" s="174">
        <f>SUM(P336:P337)</f>
        <v>0</v>
      </c>
      <c r="Q335" s="173"/>
      <c r="R335" s="174">
        <f>SUM(R336:R337)</f>
        <v>0</v>
      </c>
      <c r="S335" s="173"/>
      <c r="T335" s="175">
        <f>SUM(T336:T337)</f>
        <v>0</v>
      </c>
      <c r="AR335" s="168" t="s">
        <v>77</v>
      </c>
      <c r="AT335" s="176" t="s">
        <v>69</v>
      </c>
      <c r="AU335" s="176" t="s">
        <v>77</v>
      </c>
      <c r="AY335" s="168" t="s">
        <v>161</v>
      </c>
      <c r="BK335" s="177">
        <f>SUM(BK336:BK337)</f>
        <v>0</v>
      </c>
    </row>
    <row r="336" spans="2:65" s="1" customFormat="1" ht="16.5" customHeight="1">
      <c r="B336" s="180"/>
      <c r="C336" s="181" t="s">
        <v>620</v>
      </c>
      <c r="D336" s="181" t="s">
        <v>163</v>
      </c>
      <c r="E336" s="182" t="s">
        <v>1087</v>
      </c>
      <c r="F336" s="183" t="s">
        <v>1088</v>
      </c>
      <c r="G336" s="184" t="s">
        <v>508</v>
      </c>
      <c r="H336" s="185">
        <v>6.97</v>
      </c>
      <c r="I336" s="186"/>
      <c r="J336" s="187">
        <f>ROUND(I336*H336,2)</f>
        <v>0</v>
      </c>
      <c r="K336" s="183" t="s">
        <v>167</v>
      </c>
      <c r="L336" s="41"/>
      <c r="M336" s="188" t="s">
        <v>5</v>
      </c>
      <c r="N336" s="189" t="s">
        <v>41</v>
      </c>
      <c r="O336" s="42"/>
      <c r="P336" s="190">
        <f>O336*H336</f>
        <v>0</v>
      </c>
      <c r="Q336" s="190">
        <v>0</v>
      </c>
      <c r="R336" s="190">
        <f>Q336*H336</f>
        <v>0</v>
      </c>
      <c r="S336" s="190">
        <v>0</v>
      </c>
      <c r="T336" s="191">
        <f>S336*H336</f>
        <v>0</v>
      </c>
      <c r="AR336" s="25" t="s">
        <v>168</v>
      </c>
      <c r="AT336" s="25" t="s">
        <v>163</v>
      </c>
      <c r="AU336" s="25" t="s">
        <v>79</v>
      </c>
      <c r="AY336" s="25" t="s">
        <v>161</v>
      </c>
      <c r="BE336" s="192">
        <f>IF(N336="základní",J336,0)</f>
        <v>0</v>
      </c>
      <c r="BF336" s="192">
        <f>IF(N336="snížená",J336,0)</f>
        <v>0</v>
      </c>
      <c r="BG336" s="192">
        <f>IF(N336="zákl. přenesená",J336,0)</f>
        <v>0</v>
      </c>
      <c r="BH336" s="192">
        <f>IF(N336="sníž. přenesená",J336,0)</f>
        <v>0</v>
      </c>
      <c r="BI336" s="192">
        <f>IF(N336="nulová",J336,0)</f>
        <v>0</v>
      </c>
      <c r="BJ336" s="25" t="s">
        <v>77</v>
      </c>
      <c r="BK336" s="192">
        <f>ROUND(I336*H336,2)</f>
        <v>0</v>
      </c>
      <c r="BL336" s="25" t="s">
        <v>168</v>
      </c>
      <c r="BM336" s="25" t="s">
        <v>1291</v>
      </c>
    </row>
    <row r="337" spans="2:47" s="1" customFormat="1" ht="27">
      <c r="B337" s="41"/>
      <c r="D337" s="193" t="s">
        <v>170</v>
      </c>
      <c r="F337" s="194" t="s">
        <v>1090</v>
      </c>
      <c r="I337" s="195"/>
      <c r="L337" s="41"/>
      <c r="M337" s="239"/>
      <c r="N337" s="240"/>
      <c r="O337" s="240"/>
      <c r="P337" s="240"/>
      <c r="Q337" s="240"/>
      <c r="R337" s="240"/>
      <c r="S337" s="240"/>
      <c r="T337" s="241"/>
      <c r="AT337" s="25" t="s">
        <v>170</v>
      </c>
      <c r="AU337" s="25" t="s">
        <v>79</v>
      </c>
    </row>
    <row r="338" spans="2:12" s="1" customFormat="1" ht="6.95" customHeight="1">
      <c r="B338" s="56"/>
      <c r="C338" s="57"/>
      <c r="D338" s="57"/>
      <c r="E338" s="57"/>
      <c r="F338" s="57"/>
      <c r="G338" s="57"/>
      <c r="H338" s="57"/>
      <c r="I338" s="134"/>
      <c r="J338" s="57"/>
      <c r="K338" s="57"/>
      <c r="L338" s="41"/>
    </row>
  </sheetData>
  <autoFilter ref="C90:K337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99"/>
  <sheetViews>
    <sheetView view="pageBreakPreview" zoomScaleSheetLayoutView="100" workbookViewId="0" topLeftCell="A1">
      <selection activeCell="G18" sqref="G18"/>
    </sheetView>
  </sheetViews>
  <sheetFormatPr defaultColWidth="9.33203125" defaultRowHeight="13.5"/>
  <cols>
    <col min="1" max="1" width="10.33203125" style="532" customWidth="1"/>
    <col min="2" max="2" width="5.33203125" style="351" customWidth="1"/>
    <col min="3" max="3" width="11.5" style="351" customWidth="1"/>
    <col min="4" max="4" width="59.66015625" style="533" customWidth="1"/>
    <col min="5" max="5" width="59.66015625" style="534" hidden="1" customWidth="1"/>
    <col min="6" max="6" width="3.83203125" style="351" customWidth="1"/>
    <col min="7" max="7" width="11.33203125" style="351" customWidth="1"/>
    <col min="8" max="8" width="11.5" style="351" customWidth="1"/>
    <col min="9" max="9" width="12.66015625" style="351" bestFit="1" customWidth="1"/>
    <col min="10" max="10" width="7" style="351" bestFit="1" customWidth="1"/>
    <col min="11" max="11" width="11.83203125" style="351" bestFit="1" customWidth="1"/>
    <col min="12" max="12" width="7.16015625" style="351" customWidth="1"/>
    <col min="13" max="256" width="9.33203125" style="351" customWidth="1"/>
    <col min="257" max="257" width="10.33203125" style="351" customWidth="1"/>
    <col min="258" max="258" width="5.33203125" style="351" customWidth="1"/>
    <col min="259" max="259" width="11.5" style="351" customWidth="1"/>
    <col min="260" max="260" width="59.66015625" style="351" customWidth="1"/>
    <col min="261" max="261" width="9.33203125" style="351" hidden="1" customWidth="1"/>
    <col min="262" max="262" width="3.83203125" style="351" customWidth="1"/>
    <col min="263" max="263" width="11.33203125" style="351" customWidth="1"/>
    <col min="264" max="264" width="11.5" style="351" customWidth="1"/>
    <col min="265" max="265" width="12.66015625" style="351" bestFit="1" customWidth="1"/>
    <col min="266" max="266" width="7" style="351" bestFit="1" customWidth="1"/>
    <col min="267" max="267" width="11.83203125" style="351" bestFit="1" customWidth="1"/>
    <col min="268" max="268" width="7.16015625" style="351" customWidth="1"/>
    <col min="269" max="512" width="9.33203125" style="351" customWidth="1"/>
    <col min="513" max="513" width="10.33203125" style="351" customWidth="1"/>
    <col min="514" max="514" width="5.33203125" style="351" customWidth="1"/>
    <col min="515" max="515" width="11.5" style="351" customWidth="1"/>
    <col min="516" max="516" width="59.66015625" style="351" customWidth="1"/>
    <col min="517" max="517" width="9.33203125" style="351" hidden="1" customWidth="1"/>
    <col min="518" max="518" width="3.83203125" style="351" customWidth="1"/>
    <col min="519" max="519" width="11.33203125" style="351" customWidth="1"/>
    <col min="520" max="520" width="11.5" style="351" customWidth="1"/>
    <col min="521" max="521" width="12.66015625" style="351" bestFit="1" customWidth="1"/>
    <col min="522" max="522" width="7" style="351" bestFit="1" customWidth="1"/>
    <col min="523" max="523" width="11.83203125" style="351" bestFit="1" customWidth="1"/>
    <col min="524" max="524" width="7.16015625" style="351" customWidth="1"/>
    <col min="525" max="768" width="9.33203125" style="351" customWidth="1"/>
    <col min="769" max="769" width="10.33203125" style="351" customWidth="1"/>
    <col min="770" max="770" width="5.33203125" style="351" customWidth="1"/>
    <col min="771" max="771" width="11.5" style="351" customWidth="1"/>
    <col min="772" max="772" width="59.66015625" style="351" customWidth="1"/>
    <col min="773" max="773" width="9.33203125" style="351" hidden="1" customWidth="1"/>
    <col min="774" max="774" width="3.83203125" style="351" customWidth="1"/>
    <col min="775" max="775" width="11.33203125" style="351" customWidth="1"/>
    <col min="776" max="776" width="11.5" style="351" customWidth="1"/>
    <col min="777" max="777" width="12.66015625" style="351" bestFit="1" customWidth="1"/>
    <col min="778" max="778" width="7" style="351" bestFit="1" customWidth="1"/>
    <col min="779" max="779" width="11.83203125" style="351" bestFit="1" customWidth="1"/>
    <col min="780" max="780" width="7.16015625" style="351" customWidth="1"/>
    <col min="781" max="1024" width="9.33203125" style="351" customWidth="1"/>
    <col min="1025" max="1025" width="10.33203125" style="351" customWidth="1"/>
    <col min="1026" max="1026" width="5.33203125" style="351" customWidth="1"/>
    <col min="1027" max="1027" width="11.5" style="351" customWidth="1"/>
    <col min="1028" max="1028" width="59.66015625" style="351" customWidth="1"/>
    <col min="1029" max="1029" width="9.33203125" style="351" hidden="1" customWidth="1"/>
    <col min="1030" max="1030" width="3.83203125" style="351" customWidth="1"/>
    <col min="1031" max="1031" width="11.33203125" style="351" customWidth="1"/>
    <col min="1032" max="1032" width="11.5" style="351" customWidth="1"/>
    <col min="1033" max="1033" width="12.66015625" style="351" bestFit="1" customWidth="1"/>
    <col min="1034" max="1034" width="7" style="351" bestFit="1" customWidth="1"/>
    <col min="1035" max="1035" width="11.83203125" style="351" bestFit="1" customWidth="1"/>
    <col min="1036" max="1036" width="7.16015625" style="351" customWidth="1"/>
    <col min="1037" max="1280" width="9.33203125" style="351" customWidth="1"/>
    <col min="1281" max="1281" width="10.33203125" style="351" customWidth="1"/>
    <col min="1282" max="1282" width="5.33203125" style="351" customWidth="1"/>
    <col min="1283" max="1283" width="11.5" style="351" customWidth="1"/>
    <col min="1284" max="1284" width="59.66015625" style="351" customWidth="1"/>
    <col min="1285" max="1285" width="9.33203125" style="351" hidden="1" customWidth="1"/>
    <col min="1286" max="1286" width="3.83203125" style="351" customWidth="1"/>
    <col min="1287" max="1287" width="11.33203125" style="351" customWidth="1"/>
    <col min="1288" max="1288" width="11.5" style="351" customWidth="1"/>
    <col min="1289" max="1289" width="12.66015625" style="351" bestFit="1" customWidth="1"/>
    <col min="1290" max="1290" width="7" style="351" bestFit="1" customWidth="1"/>
    <col min="1291" max="1291" width="11.83203125" style="351" bestFit="1" customWidth="1"/>
    <col min="1292" max="1292" width="7.16015625" style="351" customWidth="1"/>
    <col min="1293" max="1536" width="9.33203125" style="351" customWidth="1"/>
    <col min="1537" max="1537" width="10.33203125" style="351" customWidth="1"/>
    <col min="1538" max="1538" width="5.33203125" style="351" customWidth="1"/>
    <col min="1539" max="1539" width="11.5" style="351" customWidth="1"/>
    <col min="1540" max="1540" width="59.66015625" style="351" customWidth="1"/>
    <col min="1541" max="1541" width="9.33203125" style="351" hidden="1" customWidth="1"/>
    <col min="1542" max="1542" width="3.83203125" style="351" customWidth="1"/>
    <col min="1543" max="1543" width="11.33203125" style="351" customWidth="1"/>
    <col min="1544" max="1544" width="11.5" style="351" customWidth="1"/>
    <col min="1545" max="1545" width="12.66015625" style="351" bestFit="1" customWidth="1"/>
    <col min="1546" max="1546" width="7" style="351" bestFit="1" customWidth="1"/>
    <col min="1547" max="1547" width="11.83203125" style="351" bestFit="1" customWidth="1"/>
    <col min="1548" max="1548" width="7.16015625" style="351" customWidth="1"/>
    <col min="1549" max="1792" width="9.33203125" style="351" customWidth="1"/>
    <col min="1793" max="1793" width="10.33203125" style="351" customWidth="1"/>
    <col min="1794" max="1794" width="5.33203125" style="351" customWidth="1"/>
    <col min="1795" max="1795" width="11.5" style="351" customWidth="1"/>
    <col min="1796" max="1796" width="59.66015625" style="351" customWidth="1"/>
    <col min="1797" max="1797" width="9.33203125" style="351" hidden="1" customWidth="1"/>
    <col min="1798" max="1798" width="3.83203125" style="351" customWidth="1"/>
    <col min="1799" max="1799" width="11.33203125" style="351" customWidth="1"/>
    <col min="1800" max="1800" width="11.5" style="351" customWidth="1"/>
    <col min="1801" max="1801" width="12.66015625" style="351" bestFit="1" customWidth="1"/>
    <col min="1802" max="1802" width="7" style="351" bestFit="1" customWidth="1"/>
    <col min="1803" max="1803" width="11.83203125" style="351" bestFit="1" customWidth="1"/>
    <col min="1804" max="1804" width="7.16015625" style="351" customWidth="1"/>
    <col min="1805" max="2048" width="9.33203125" style="351" customWidth="1"/>
    <col min="2049" max="2049" width="10.33203125" style="351" customWidth="1"/>
    <col min="2050" max="2050" width="5.33203125" style="351" customWidth="1"/>
    <col min="2051" max="2051" width="11.5" style="351" customWidth="1"/>
    <col min="2052" max="2052" width="59.66015625" style="351" customWidth="1"/>
    <col min="2053" max="2053" width="9.33203125" style="351" hidden="1" customWidth="1"/>
    <col min="2054" max="2054" width="3.83203125" style="351" customWidth="1"/>
    <col min="2055" max="2055" width="11.33203125" style="351" customWidth="1"/>
    <col min="2056" max="2056" width="11.5" style="351" customWidth="1"/>
    <col min="2057" max="2057" width="12.66015625" style="351" bestFit="1" customWidth="1"/>
    <col min="2058" max="2058" width="7" style="351" bestFit="1" customWidth="1"/>
    <col min="2059" max="2059" width="11.83203125" style="351" bestFit="1" customWidth="1"/>
    <col min="2060" max="2060" width="7.16015625" style="351" customWidth="1"/>
    <col min="2061" max="2304" width="9.33203125" style="351" customWidth="1"/>
    <col min="2305" max="2305" width="10.33203125" style="351" customWidth="1"/>
    <col min="2306" max="2306" width="5.33203125" style="351" customWidth="1"/>
    <col min="2307" max="2307" width="11.5" style="351" customWidth="1"/>
    <col min="2308" max="2308" width="59.66015625" style="351" customWidth="1"/>
    <col min="2309" max="2309" width="9.33203125" style="351" hidden="1" customWidth="1"/>
    <col min="2310" max="2310" width="3.83203125" style="351" customWidth="1"/>
    <col min="2311" max="2311" width="11.33203125" style="351" customWidth="1"/>
    <col min="2312" max="2312" width="11.5" style="351" customWidth="1"/>
    <col min="2313" max="2313" width="12.66015625" style="351" bestFit="1" customWidth="1"/>
    <col min="2314" max="2314" width="7" style="351" bestFit="1" customWidth="1"/>
    <col min="2315" max="2315" width="11.83203125" style="351" bestFit="1" customWidth="1"/>
    <col min="2316" max="2316" width="7.16015625" style="351" customWidth="1"/>
    <col min="2317" max="2560" width="9.33203125" style="351" customWidth="1"/>
    <col min="2561" max="2561" width="10.33203125" style="351" customWidth="1"/>
    <col min="2562" max="2562" width="5.33203125" style="351" customWidth="1"/>
    <col min="2563" max="2563" width="11.5" style="351" customWidth="1"/>
    <col min="2564" max="2564" width="59.66015625" style="351" customWidth="1"/>
    <col min="2565" max="2565" width="9.33203125" style="351" hidden="1" customWidth="1"/>
    <col min="2566" max="2566" width="3.83203125" style="351" customWidth="1"/>
    <col min="2567" max="2567" width="11.33203125" style="351" customWidth="1"/>
    <col min="2568" max="2568" width="11.5" style="351" customWidth="1"/>
    <col min="2569" max="2569" width="12.66015625" style="351" bestFit="1" customWidth="1"/>
    <col min="2570" max="2570" width="7" style="351" bestFit="1" customWidth="1"/>
    <col min="2571" max="2571" width="11.83203125" style="351" bestFit="1" customWidth="1"/>
    <col min="2572" max="2572" width="7.16015625" style="351" customWidth="1"/>
    <col min="2573" max="2816" width="9.33203125" style="351" customWidth="1"/>
    <col min="2817" max="2817" width="10.33203125" style="351" customWidth="1"/>
    <col min="2818" max="2818" width="5.33203125" style="351" customWidth="1"/>
    <col min="2819" max="2819" width="11.5" style="351" customWidth="1"/>
    <col min="2820" max="2820" width="59.66015625" style="351" customWidth="1"/>
    <col min="2821" max="2821" width="9.33203125" style="351" hidden="1" customWidth="1"/>
    <col min="2822" max="2822" width="3.83203125" style="351" customWidth="1"/>
    <col min="2823" max="2823" width="11.33203125" style="351" customWidth="1"/>
    <col min="2824" max="2824" width="11.5" style="351" customWidth="1"/>
    <col min="2825" max="2825" width="12.66015625" style="351" bestFit="1" customWidth="1"/>
    <col min="2826" max="2826" width="7" style="351" bestFit="1" customWidth="1"/>
    <col min="2827" max="2827" width="11.83203125" style="351" bestFit="1" customWidth="1"/>
    <col min="2828" max="2828" width="7.16015625" style="351" customWidth="1"/>
    <col min="2829" max="3072" width="9.33203125" style="351" customWidth="1"/>
    <col min="3073" max="3073" width="10.33203125" style="351" customWidth="1"/>
    <col min="3074" max="3074" width="5.33203125" style="351" customWidth="1"/>
    <col min="3075" max="3075" width="11.5" style="351" customWidth="1"/>
    <col min="3076" max="3076" width="59.66015625" style="351" customWidth="1"/>
    <col min="3077" max="3077" width="9.33203125" style="351" hidden="1" customWidth="1"/>
    <col min="3078" max="3078" width="3.83203125" style="351" customWidth="1"/>
    <col min="3079" max="3079" width="11.33203125" style="351" customWidth="1"/>
    <col min="3080" max="3080" width="11.5" style="351" customWidth="1"/>
    <col min="3081" max="3081" width="12.66015625" style="351" bestFit="1" customWidth="1"/>
    <col min="3082" max="3082" width="7" style="351" bestFit="1" customWidth="1"/>
    <col min="3083" max="3083" width="11.83203125" style="351" bestFit="1" customWidth="1"/>
    <col min="3084" max="3084" width="7.16015625" style="351" customWidth="1"/>
    <col min="3085" max="3328" width="9.33203125" style="351" customWidth="1"/>
    <col min="3329" max="3329" width="10.33203125" style="351" customWidth="1"/>
    <col min="3330" max="3330" width="5.33203125" style="351" customWidth="1"/>
    <col min="3331" max="3331" width="11.5" style="351" customWidth="1"/>
    <col min="3332" max="3332" width="59.66015625" style="351" customWidth="1"/>
    <col min="3333" max="3333" width="9.33203125" style="351" hidden="1" customWidth="1"/>
    <col min="3334" max="3334" width="3.83203125" style="351" customWidth="1"/>
    <col min="3335" max="3335" width="11.33203125" style="351" customWidth="1"/>
    <col min="3336" max="3336" width="11.5" style="351" customWidth="1"/>
    <col min="3337" max="3337" width="12.66015625" style="351" bestFit="1" customWidth="1"/>
    <col min="3338" max="3338" width="7" style="351" bestFit="1" customWidth="1"/>
    <col min="3339" max="3339" width="11.83203125" style="351" bestFit="1" customWidth="1"/>
    <col min="3340" max="3340" width="7.16015625" style="351" customWidth="1"/>
    <col min="3341" max="3584" width="9.33203125" style="351" customWidth="1"/>
    <col min="3585" max="3585" width="10.33203125" style="351" customWidth="1"/>
    <col min="3586" max="3586" width="5.33203125" style="351" customWidth="1"/>
    <col min="3587" max="3587" width="11.5" style="351" customWidth="1"/>
    <col min="3588" max="3588" width="59.66015625" style="351" customWidth="1"/>
    <col min="3589" max="3589" width="9.33203125" style="351" hidden="1" customWidth="1"/>
    <col min="3590" max="3590" width="3.83203125" style="351" customWidth="1"/>
    <col min="3591" max="3591" width="11.33203125" style="351" customWidth="1"/>
    <col min="3592" max="3592" width="11.5" style="351" customWidth="1"/>
    <col min="3593" max="3593" width="12.66015625" style="351" bestFit="1" customWidth="1"/>
    <col min="3594" max="3594" width="7" style="351" bestFit="1" customWidth="1"/>
    <col min="3595" max="3595" width="11.83203125" style="351" bestFit="1" customWidth="1"/>
    <col min="3596" max="3596" width="7.16015625" style="351" customWidth="1"/>
    <col min="3597" max="3840" width="9.33203125" style="351" customWidth="1"/>
    <col min="3841" max="3841" width="10.33203125" style="351" customWidth="1"/>
    <col min="3842" max="3842" width="5.33203125" style="351" customWidth="1"/>
    <col min="3843" max="3843" width="11.5" style="351" customWidth="1"/>
    <col min="3844" max="3844" width="59.66015625" style="351" customWidth="1"/>
    <col min="3845" max="3845" width="9.33203125" style="351" hidden="1" customWidth="1"/>
    <col min="3846" max="3846" width="3.83203125" style="351" customWidth="1"/>
    <col min="3847" max="3847" width="11.33203125" style="351" customWidth="1"/>
    <col min="3848" max="3848" width="11.5" style="351" customWidth="1"/>
    <col min="3849" max="3849" width="12.66015625" style="351" bestFit="1" customWidth="1"/>
    <col min="3850" max="3850" width="7" style="351" bestFit="1" customWidth="1"/>
    <col min="3851" max="3851" width="11.83203125" style="351" bestFit="1" customWidth="1"/>
    <col min="3852" max="3852" width="7.16015625" style="351" customWidth="1"/>
    <col min="3853" max="4096" width="9.33203125" style="351" customWidth="1"/>
    <col min="4097" max="4097" width="10.33203125" style="351" customWidth="1"/>
    <col min="4098" max="4098" width="5.33203125" style="351" customWidth="1"/>
    <col min="4099" max="4099" width="11.5" style="351" customWidth="1"/>
    <col min="4100" max="4100" width="59.66015625" style="351" customWidth="1"/>
    <col min="4101" max="4101" width="9.33203125" style="351" hidden="1" customWidth="1"/>
    <col min="4102" max="4102" width="3.83203125" style="351" customWidth="1"/>
    <col min="4103" max="4103" width="11.33203125" style="351" customWidth="1"/>
    <col min="4104" max="4104" width="11.5" style="351" customWidth="1"/>
    <col min="4105" max="4105" width="12.66015625" style="351" bestFit="1" customWidth="1"/>
    <col min="4106" max="4106" width="7" style="351" bestFit="1" customWidth="1"/>
    <col min="4107" max="4107" width="11.83203125" style="351" bestFit="1" customWidth="1"/>
    <col min="4108" max="4108" width="7.16015625" style="351" customWidth="1"/>
    <col min="4109" max="4352" width="9.33203125" style="351" customWidth="1"/>
    <col min="4353" max="4353" width="10.33203125" style="351" customWidth="1"/>
    <col min="4354" max="4354" width="5.33203125" style="351" customWidth="1"/>
    <col min="4355" max="4355" width="11.5" style="351" customWidth="1"/>
    <col min="4356" max="4356" width="59.66015625" style="351" customWidth="1"/>
    <col min="4357" max="4357" width="9.33203125" style="351" hidden="1" customWidth="1"/>
    <col min="4358" max="4358" width="3.83203125" style="351" customWidth="1"/>
    <col min="4359" max="4359" width="11.33203125" style="351" customWidth="1"/>
    <col min="4360" max="4360" width="11.5" style="351" customWidth="1"/>
    <col min="4361" max="4361" width="12.66015625" style="351" bestFit="1" customWidth="1"/>
    <col min="4362" max="4362" width="7" style="351" bestFit="1" customWidth="1"/>
    <col min="4363" max="4363" width="11.83203125" style="351" bestFit="1" customWidth="1"/>
    <col min="4364" max="4364" width="7.16015625" style="351" customWidth="1"/>
    <col min="4365" max="4608" width="9.33203125" style="351" customWidth="1"/>
    <col min="4609" max="4609" width="10.33203125" style="351" customWidth="1"/>
    <col min="4610" max="4610" width="5.33203125" style="351" customWidth="1"/>
    <col min="4611" max="4611" width="11.5" style="351" customWidth="1"/>
    <col min="4612" max="4612" width="59.66015625" style="351" customWidth="1"/>
    <col min="4613" max="4613" width="9.33203125" style="351" hidden="1" customWidth="1"/>
    <col min="4614" max="4614" width="3.83203125" style="351" customWidth="1"/>
    <col min="4615" max="4615" width="11.33203125" style="351" customWidth="1"/>
    <col min="4616" max="4616" width="11.5" style="351" customWidth="1"/>
    <col min="4617" max="4617" width="12.66015625" style="351" bestFit="1" customWidth="1"/>
    <col min="4618" max="4618" width="7" style="351" bestFit="1" customWidth="1"/>
    <col min="4619" max="4619" width="11.83203125" style="351" bestFit="1" customWidth="1"/>
    <col min="4620" max="4620" width="7.16015625" style="351" customWidth="1"/>
    <col min="4621" max="4864" width="9.33203125" style="351" customWidth="1"/>
    <col min="4865" max="4865" width="10.33203125" style="351" customWidth="1"/>
    <col min="4866" max="4866" width="5.33203125" style="351" customWidth="1"/>
    <col min="4867" max="4867" width="11.5" style="351" customWidth="1"/>
    <col min="4868" max="4868" width="59.66015625" style="351" customWidth="1"/>
    <col min="4869" max="4869" width="9.33203125" style="351" hidden="1" customWidth="1"/>
    <col min="4870" max="4870" width="3.83203125" style="351" customWidth="1"/>
    <col min="4871" max="4871" width="11.33203125" style="351" customWidth="1"/>
    <col min="4872" max="4872" width="11.5" style="351" customWidth="1"/>
    <col min="4873" max="4873" width="12.66015625" style="351" bestFit="1" customWidth="1"/>
    <col min="4874" max="4874" width="7" style="351" bestFit="1" customWidth="1"/>
    <col min="4875" max="4875" width="11.83203125" style="351" bestFit="1" customWidth="1"/>
    <col min="4876" max="4876" width="7.16015625" style="351" customWidth="1"/>
    <col min="4877" max="5120" width="9.33203125" style="351" customWidth="1"/>
    <col min="5121" max="5121" width="10.33203125" style="351" customWidth="1"/>
    <col min="5122" max="5122" width="5.33203125" style="351" customWidth="1"/>
    <col min="5123" max="5123" width="11.5" style="351" customWidth="1"/>
    <col min="5124" max="5124" width="59.66015625" style="351" customWidth="1"/>
    <col min="5125" max="5125" width="9.33203125" style="351" hidden="1" customWidth="1"/>
    <col min="5126" max="5126" width="3.83203125" style="351" customWidth="1"/>
    <col min="5127" max="5127" width="11.33203125" style="351" customWidth="1"/>
    <col min="5128" max="5128" width="11.5" style="351" customWidth="1"/>
    <col min="5129" max="5129" width="12.66015625" style="351" bestFit="1" customWidth="1"/>
    <col min="5130" max="5130" width="7" style="351" bestFit="1" customWidth="1"/>
    <col min="5131" max="5131" width="11.83203125" style="351" bestFit="1" customWidth="1"/>
    <col min="5132" max="5132" width="7.16015625" style="351" customWidth="1"/>
    <col min="5133" max="5376" width="9.33203125" style="351" customWidth="1"/>
    <col min="5377" max="5377" width="10.33203125" style="351" customWidth="1"/>
    <col min="5378" max="5378" width="5.33203125" style="351" customWidth="1"/>
    <col min="5379" max="5379" width="11.5" style="351" customWidth="1"/>
    <col min="5380" max="5380" width="59.66015625" style="351" customWidth="1"/>
    <col min="5381" max="5381" width="9.33203125" style="351" hidden="1" customWidth="1"/>
    <col min="5382" max="5382" width="3.83203125" style="351" customWidth="1"/>
    <col min="5383" max="5383" width="11.33203125" style="351" customWidth="1"/>
    <col min="5384" max="5384" width="11.5" style="351" customWidth="1"/>
    <col min="5385" max="5385" width="12.66015625" style="351" bestFit="1" customWidth="1"/>
    <col min="5386" max="5386" width="7" style="351" bestFit="1" customWidth="1"/>
    <col min="5387" max="5387" width="11.83203125" style="351" bestFit="1" customWidth="1"/>
    <col min="5388" max="5388" width="7.16015625" style="351" customWidth="1"/>
    <col min="5389" max="5632" width="9.33203125" style="351" customWidth="1"/>
    <col min="5633" max="5633" width="10.33203125" style="351" customWidth="1"/>
    <col min="5634" max="5634" width="5.33203125" style="351" customWidth="1"/>
    <col min="5635" max="5635" width="11.5" style="351" customWidth="1"/>
    <col min="5636" max="5636" width="59.66015625" style="351" customWidth="1"/>
    <col min="5637" max="5637" width="9.33203125" style="351" hidden="1" customWidth="1"/>
    <col min="5638" max="5638" width="3.83203125" style="351" customWidth="1"/>
    <col min="5639" max="5639" width="11.33203125" style="351" customWidth="1"/>
    <col min="5640" max="5640" width="11.5" style="351" customWidth="1"/>
    <col min="5641" max="5641" width="12.66015625" style="351" bestFit="1" customWidth="1"/>
    <col min="5642" max="5642" width="7" style="351" bestFit="1" customWidth="1"/>
    <col min="5643" max="5643" width="11.83203125" style="351" bestFit="1" customWidth="1"/>
    <col min="5644" max="5644" width="7.16015625" style="351" customWidth="1"/>
    <col min="5645" max="5888" width="9.33203125" style="351" customWidth="1"/>
    <col min="5889" max="5889" width="10.33203125" style="351" customWidth="1"/>
    <col min="5890" max="5890" width="5.33203125" style="351" customWidth="1"/>
    <col min="5891" max="5891" width="11.5" style="351" customWidth="1"/>
    <col min="5892" max="5892" width="59.66015625" style="351" customWidth="1"/>
    <col min="5893" max="5893" width="9.33203125" style="351" hidden="1" customWidth="1"/>
    <col min="5894" max="5894" width="3.83203125" style="351" customWidth="1"/>
    <col min="5895" max="5895" width="11.33203125" style="351" customWidth="1"/>
    <col min="5896" max="5896" width="11.5" style="351" customWidth="1"/>
    <col min="5897" max="5897" width="12.66015625" style="351" bestFit="1" customWidth="1"/>
    <col min="5898" max="5898" width="7" style="351" bestFit="1" customWidth="1"/>
    <col min="5899" max="5899" width="11.83203125" style="351" bestFit="1" customWidth="1"/>
    <col min="5900" max="5900" width="7.16015625" style="351" customWidth="1"/>
    <col min="5901" max="6144" width="9.33203125" style="351" customWidth="1"/>
    <col min="6145" max="6145" width="10.33203125" style="351" customWidth="1"/>
    <col min="6146" max="6146" width="5.33203125" style="351" customWidth="1"/>
    <col min="6147" max="6147" width="11.5" style="351" customWidth="1"/>
    <col min="6148" max="6148" width="59.66015625" style="351" customWidth="1"/>
    <col min="6149" max="6149" width="9.33203125" style="351" hidden="1" customWidth="1"/>
    <col min="6150" max="6150" width="3.83203125" style="351" customWidth="1"/>
    <col min="6151" max="6151" width="11.33203125" style="351" customWidth="1"/>
    <col min="6152" max="6152" width="11.5" style="351" customWidth="1"/>
    <col min="6153" max="6153" width="12.66015625" style="351" bestFit="1" customWidth="1"/>
    <col min="6154" max="6154" width="7" style="351" bestFit="1" customWidth="1"/>
    <col min="6155" max="6155" width="11.83203125" style="351" bestFit="1" customWidth="1"/>
    <col min="6156" max="6156" width="7.16015625" style="351" customWidth="1"/>
    <col min="6157" max="6400" width="9.33203125" style="351" customWidth="1"/>
    <col min="6401" max="6401" width="10.33203125" style="351" customWidth="1"/>
    <col min="6402" max="6402" width="5.33203125" style="351" customWidth="1"/>
    <col min="6403" max="6403" width="11.5" style="351" customWidth="1"/>
    <col min="6404" max="6404" width="59.66015625" style="351" customWidth="1"/>
    <col min="6405" max="6405" width="9.33203125" style="351" hidden="1" customWidth="1"/>
    <col min="6406" max="6406" width="3.83203125" style="351" customWidth="1"/>
    <col min="6407" max="6407" width="11.33203125" style="351" customWidth="1"/>
    <col min="6408" max="6408" width="11.5" style="351" customWidth="1"/>
    <col min="6409" max="6409" width="12.66015625" style="351" bestFit="1" customWidth="1"/>
    <col min="6410" max="6410" width="7" style="351" bestFit="1" customWidth="1"/>
    <col min="6411" max="6411" width="11.83203125" style="351" bestFit="1" customWidth="1"/>
    <col min="6412" max="6412" width="7.16015625" style="351" customWidth="1"/>
    <col min="6413" max="6656" width="9.33203125" style="351" customWidth="1"/>
    <col min="6657" max="6657" width="10.33203125" style="351" customWidth="1"/>
    <col min="6658" max="6658" width="5.33203125" style="351" customWidth="1"/>
    <col min="6659" max="6659" width="11.5" style="351" customWidth="1"/>
    <col min="6660" max="6660" width="59.66015625" style="351" customWidth="1"/>
    <col min="6661" max="6661" width="9.33203125" style="351" hidden="1" customWidth="1"/>
    <col min="6662" max="6662" width="3.83203125" style="351" customWidth="1"/>
    <col min="6663" max="6663" width="11.33203125" style="351" customWidth="1"/>
    <col min="6664" max="6664" width="11.5" style="351" customWidth="1"/>
    <col min="6665" max="6665" width="12.66015625" style="351" bestFit="1" customWidth="1"/>
    <col min="6666" max="6666" width="7" style="351" bestFit="1" customWidth="1"/>
    <col min="6667" max="6667" width="11.83203125" style="351" bestFit="1" customWidth="1"/>
    <col min="6668" max="6668" width="7.16015625" style="351" customWidth="1"/>
    <col min="6669" max="6912" width="9.33203125" style="351" customWidth="1"/>
    <col min="6913" max="6913" width="10.33203125" style="351" customWidth="1"/>
    <col min="6914" max="6914" width="5.33203125" style="351" customWidth="1"/>
    <col min="6915" max="6915" width="11.5" style="351" customWidth="1"/>
    <col min="6916" max="6916" width="59.66015625" style="351" customWidth="1"/>
    <col min="6917" max="6917" width="9.33203125" style="351" hidden="1" customWidth="1"/>
    <col min="6918" max="6918" width="3.83203125" style="351" customWidth="1"/>
    <col min="6919" max="6919" width="11.33203125" style="351" customWidth="1"/>
    <col min="6920" max="6920" width="11.5" style="351" customWidth="1"/>
    <col min="6921" max="6921" width="12.66015625" style="351" bestFit="1" customWidth="1"/>
    <col min="6922" max="6922" width="7" style="351" bestFit="1" customWidth="1"/>
    <col min="6923" max="6923" width="11.83203125" style="351" bestFit="1" customWidth="1"/>
    <col min="6924" max="6924" width="7.16015625" style="351" customWidth="1"/>
    <col min="6925" max="7168" width="9.33203125" style="351" customWidth="1"/>
    <col min="7169" max="7169" width="10.33203125" style="351" customWidth="1"/>
    <col min="7170" max="7170" width="5.33203125" style="351" customWidth="1"/>
    <col min="7171" max="7171" width="11.5" style="351" customWidth="1"/>
    <col min="7172" max="7172" width="59.66015625" style="351" customWidth="1"/>
    <col min="7173" max="7173" width="9.33203125" style="351" hidden="1" customWidth="1"/>
    <col min="7174" max="7174" width="3.83203125" style="351" customWidth="1"/>
    <col min="7175" max="7175" width="11.33203125" style="351" customWidth="1"/>
    <col min="7176" max="7176" width="11.5" style="351" customWidth="1"/>
    <col min="7177" max="7177" width="12.66015625" style="351" bestFit="1" customWidth="1"/>
    <col min="7178" max="7178" width="7" style="351" bestFit="1" customWidth="1"/>
    <col min="7179" max="7179" width="11.83203125" style="351" bestFit="1" customWidth="1"/>
    <col min="7180" max="7180" width="7.16015625" style="351" customWidth="1"/>
    <col min="7181" max="7424" width="9.33203125" style="351" customWidth="1"/>
    <col min="7425" max="7425" width="10.33203125" style="351" customWidth="1"/>
    <col min="7426" max="7426" width="5.33203125" style="351" customWidth="1"/>
    <col min="7427" max="7427" width="11.5" style="351" customWidth="1"/>
    <col min="7428" max="7428" width="59.66015625" style="351" customWidth="1"/>
    <col min="7429" max="7429" width="9.33203125" style="351" hidden="1" customWidth="1"/>
    <col min="7430" max="7430" width="3.83203125" style="351" customWidth="1"/>
    <col min="7431" max="7431" width="11.33203125" style="351" customWidth="1"/>
    <col min="7432" max="7432" width="11.5" style="351" customWidth="1"/>
    <col min="7433" max="7433" width="12.66015625" style="351" bestFit="1" customWidth="1"/>
    <col min="7434" max="7434" width="7" style="351" bestFit="1" customWidth="1"/>
    <col min="7435" max="7435" width="11.83203125" style="351" bestFit="1" customWidth="1"/>
    <col min="7436" max="7436" width="7.16015625" style="351" customWidth="1"/>
    <col min="7437" max="7680" width="9.33203125" style="351" customWidth="1"/>
    <col min="7681" max="7681" width="10.33203125" style="351" customWidth="1"/>
    <col min="7682" max="7682" width="5.33203125" style="351" customWidth="1"/>
    <col min="7683" max="7683" width="11.5" style="351" customWidth="1"/>
    <col min="7684" max="7684" width="59.66015625" style="351" customWidth="1"/>
    <col min="7685" max="7685" width="9.33203125" style="351" hidden="1" customWidth="1"/>
    <col min="7686" max="7686" width="3.83203125" style="351" customWidth="1"/>
    <col min="7687" max="7687" width="11.33203125" style="351" customWidth="1"/>
    <col min="7688" max="7688" width="11.5" style="351" customWidth="1"/>
    <col min="7689" max="7689" width="12.66015625" style="351" bestFit="1" customWidth="1"/>
    <col min="7690" max="7690" width="7" style="351" bestFit="1" customWidth="1"/>
    <col min="7691" max="7691" width="11.83203125" style="351" bestFit="1" customWidth="1"/>
    <col min="7692" max="7692" width="7.16015625" style="351" customWidth="1"/>
    <col min="7693" max="7936" width="9.33203125" style="351" customWidth="1"/>
    <col min="7937" max="7937" width="10.33203125" style="351" customWidth="1"/>
    <col min="7938" max="7938" width="5.33203125" style="351" customWidth="1"/>
    <col min="7939" max="7939" width="11.5" style="351" customWidth="1"/>
    <col min="7940" max="7940" width="59.66015625" style="351" customWidth="1"/>
    <col min="7941" max="7941" width="9.33203125" style="351" hidden="1" customWidth="1"/>
    <col min="7942" max="7942" width="3.83203125" style="351" customWidth="1"/>
    <col min="7943" max="7943" width="11.33203125" style="351" customWidth="1"/>
    <col min="7944" max="7944" width="11.5" style="351" customWidth="1"/>
    <col min="7945" max="7945" width="12.66015625" style="351" bestFit="1" customWidth="1"/>
    <col min="7946" max="7946" width="7" style="351" bestFit="1" customWidth="1"/>
    <col min="7947" max="7947" width="11.83203125" style="351" bestFit="1" customWidth="1"/>
    <col min="7948" max="7948" width="7.16015625" style="351" customWidth="1"/>
    <col min="7949" max="8192" width="9.33203125" style="351" customWidth="1"/>
    <col min="8193" max="8193" width="10.33203125" style="351" customWidth="1"/>
    <col min="8194" max="8194" width="5.33203125" style="351" customWidth="1"/>
    <col min="8195" max="8195" width="11.5" style="351" customWidth="1"/>
    <col min="8196" max="8196" width="59.66015625" style="351" customWidth="1"/>
    <col min="8197" max="8197" width="9.33203125" style="351" hidden="1" customWidth="1"/>
    <col min="8198" max="8198" width="3.83203125" style="351" customWidth="1"/>
    <col min="8199" max="8199" width="11.33203125" style="351" customWidth="1"/>
    <col min="8200" max="8200" width="11.5" style="351" customWidth="1"/>
    <col min="8201" max="8201" width="12.66015625" style="351" bestFit="1" customWidth="1"/>
    <col min="8202" max="8202" width="7" style="351" bestFit="1" customWidth="1"/>
    <col min="8203" max="8203" width="11.83203125" style="351" bestFit="1" customWidth="1"/>
    <col min="8204" max="8204" width="7.16015625" style="351" customWidth="1"/>
    <col min="8205" max="8448" width="9.33203125" style="351" customWidth="1"/>
    <col min="8449" max="8449" width="10.33203125" style="351" customWidth="1"/>
    <col min="8450" max="8450" width="5.33203125" style="351" customWidth="1"/>
    <col min="8451" max="8451" width="11.5" style="351" customWidth="1"/>
    <col min="8452" max="8452" width="59.66015625" style="351" customWidth="1"/>
    <col min="8453" max="8453" width="9.33203125" style="351" hidden="1" customWidth="1"/>
    <col min="8454" max="8454" width="3.83203125" style="351" customWidth="1"/>
    <col min="8455" max="8455" width="11.33203125" style="351" customWidth="1"/>
    <col min="8456" max="8456" width="11.5" style="351" customWidth="1"/>
    <col min="8457" max="8457" width="12.66015625" style="351" bestFit="1" customWidth="1"/>
    <col min="8458" max="8458" width="7" style="351" bestFit="1" customWidth="1"/>
    <col min="8459" max="8459" width="11.83203125" style="351" bestFit="1" customWidth="1"/>
    <col min="8460" max="8460" width="7.16015625" style="351" customWidth="1"/>
    <col min="8461" max="8704" width="9.33203125" style="351" customWidth="1"/>
    <col min="8705" max="8705" width="10.33203125" style="351" customWidth="1"/>
    <col min="8706" max="8706" width="5.33203125" style="351" customWidth="1"/>
    <col min="8707" max="8707" width="11.5" style="351" customWidth="1"/>
    <col min="8708" max="8708" width="59.66015625" style="351" customWidth="1"/>
    <col min="8709" max="8709" width="9.33203125" style="351" hidden="1" customWidth="1"/>
    <col min="8710" max="8710" width="3.83203125" style="351" customWidth="1"/>
    <col min="8711" max="8711" width="11.33203125" style="351" customWidth="1"/>
    <col min="8712" max="8712" width="11.5" style="351" customWidth="1"/>
    <col min="8713" max="8713" width="12.66015625" style="351" bestFit="1" customWidth="1"/>
    <col min="8714" max="8714" width="7" style="351" bestFit="1" customWidth="1"/>
    <col min="8715" max="8715" width="11.83203125" style="351" bestFit="1" customWidth="1"/>
    <col min="8716" max="8716" width="7.16015625" style="351" customWidth="1"/>
    <col min="8717" max="8960" width="9.33203125" style="351" customWidth="1"/>
    <col min="8961" max="8961" width="10.33203125" style="351" customWidth="1"/>
    <col min="8962" max="8962" width="5.33203125" style="351" customWidth="1"/>
    <col min="8963" max="8963" width="11.5" style="351" customWidth="1"/>
    <col min="8964" max="8964" width="59.66015625" style="351" customWidth="1"/>
    <col min="8965" max="8965" width="9.33203125" style="351" hidden="1" customWidth="1"/>
    <col min="8966" max="8966" width="3.83203125" style="351" customWidth="1"/>
    <col min="8967" max="8967" width="11.33203125" style="351" customWidth="1"/>
    <col min="8968" max="8968" width="11.5" style="351" customWidth="1"/>
    <col min="8969" max="8969" width="12.66015625" style="351" bestFit="1" customWidth="1"/>
    <col min="8970" max="8970" width="7" style="351" bestFit="1" customWidth="1"/>
    <col min="8971" max="8971" width="11.83203125" style="351" bestFit="1" customWidth="1"/>
    <col min="8972" max="8972" width="7.16015625" style="351" customWidth="1"/>
    <col min="8973" max="9216" width="9.33203125" style="351" customWidth="1"/>
    <col min="9217" max="9217" width="10.33203125" style="351" customWidth="1"/>
    <col min="9218" max="9218" width="5.33203125" style="351" customWidth="1"/>
    <col min="9219" max="9219" width="11.5" style="351" customWidth="1"/>
    <col min="9220" max="9220" width="59.66015625" style="351" customWidth="1"/>
    <col min="9221" max="9221" width="9.33203125" style="351" hidden="1" customWidth="1"/>
    <col min="9222" max="9222" width="3.83203125" style="351" customWidth="1"/>
    <col min="9223" max="9223" width="11.33203125" style="351" customWidth="1"/>
    <col min="9224" max="9224" width="11.5" style="351" customWidth="1"/>
    <col min="9225" max="9225" width="12.66015625" style="351" bestFit="1" customWidth="1"/>
    <col min="9226" max="9226" width="7" style="351" bestFit="1" customWidth="1"/>
    <col min="9227" max="9227" width="11.83203125" style="351" bestFit="1" customWidth="1"/>
    <col min="9228" max="9228" width="7.16015625" style="351" customWidth="1"/>
    <col min="9229" max="9472" width="9.33203125" style="351" customWidth="1"/>
    <col min="9473" max="9473" width="10.33203125" style="351" customWidth="1"/>
    <col min="9474" max="9474" width="5.33203125" style="351" customWidth="1"/>
    <col min="9475" max="9475" width="11.5" style="351" customWidth="1"/>
    <col min="9476" max="9476" width="59.66015625" style="351" customWidth="1"/>
    <col min="9477" max="9477" width="9.33203125" style="351" hidden="1" customWidth="1"/>
    <col min="9478" max="9478" width="3.83203125" style="351" customWidth="1"/>
    <col min="9479" max="9479" width="11.33203125" style="351" customWidth="1"/>
    <col min="9480" max="9480" width="11.5" style="351" customWidth="1"/>
    <col min="9481" max="9481" width="12.66015625" style="351" bestFit="1" customWidth="1"/>
    <col min="9482" max="9482" width="7" style="351" bestFit="1" customWidth="1"/>
    <col min="9483" max="9483" width="11.83203125" style="351" bestFit="1" customWidth="1"/>
    <col min="9484" max="9484" width="7.16015625" style="351" customWidth="1"/>
    <col min="9485" max="9728" width="9.33203125" style="351" customWidth="1"/>
    <col min="9729" max="9729" width="10.33203125" style="351" customWidth="1"/>
    <col min="9730" max="9730" width="5.33203125" style="351" customWidth="1"/>
    <col min="9731" max="9731" width="11.5" style="351" customWidth="1"/>
    <col min="9732" max="9732" width="59.66015625" style="351" customWidth="1"/>
    <col min="9733" max="9733" width="9.33203125" style="351" hidden="1" customWidth="1"/>
    <col min="9734" max="9734" width="3.83203125" style="351" customWidth="1"/>
    <col min="9735" max="9735" width="11.33203125" style="351" customWidth="1"/>
    <col min="9736" max="9736" width="11.5" style="351" customWidth="1"/>
    <col min="9737" max="9737" width="12.66015625" style="351" bestFit="1" customWidth="1"/>
    <col min="9738" max="9738" width="7" style="351" bestFit="1" customWidth="1"/>
    <col min="9739" max="9739" width="11.83203125" style="351" bestFit="1" customWidth="1"/>
    <col min="9740" max="9740" width="7.16015625" style="351" customWidth="1"/>
    <col min="9741" max="9984" width="9.33203125" style="351" customWidth="1"/>
    <col min="9985" max="9985" width="10.33203125" style="351" customWidth="1"/>
    <col min="9986" max="9986" width="5.33203125" style="351" customWidth="1"/>
    <col min="9987" max="9987" width="11.5" style="351" customWidth="1"/>
    <col min="9988" max="9988" width="59.66015625" style="351" customWidth="1"/>
    <col min="9989" max="9989" width="9.33203125" style="351" hidden="1" customWidth="1"/>
    <col min="9990" max="9990" width="3.83203125" style="351" customWidth="1"/>
    <col min="9991" max="9991" width="11.33203125" style="351" customWidth="1"/>
    <col min="9992" max="9992" width="11.5" style="351" customWidth="1"/>
    <col min="9993" max="9993" width="12.66015625" style="351" bestFit="1" customWidth="1"/>
    <col min="9994" max="9994" width="7" style="351" bestFit="1" customWidth="1"/>
    <col min="9995" max="9995" width="11.83203125" style="351" bestFit="1" customWidth="1"/>
    <col min="9996" max="9996" width="7.16015625" style="351" customWidth="1"/>
    <col min="9997" max="10240" width="9.33203125" style="351" customWidth="1"/>
    <col min="10241" max="10241" width="10.33203125" style="351" customWidth="1"/>
    <col min="10242" max="10242" width="5.33203125" style="351" customWidth="1"/>
    <col min="10243" max="10243" width="11.5" style="351" customWidth="1"/>
    <col min="10244" max="10244" width="59.66015625" style="351" customWidth="1"/>
    <col min="10245" max="10245" width="9.33203125" style="351" hidden="1" customWidth="1"/>
    <col min="10246" max="10246" width="3.83203125" style="351" customWidth="1"/>
    <col min="10247" max="10247" width="11.33203125" style="351" customWidth="1"/>
    <col min="10248" max="10248" width="11.5" style="351" customWidth="1"/>
    <col min="10249" max="10249" width="12.66015625" style="351" bestFit="1" customWidth="1"/>
    <col min="10250" max="10250" width="7" style="351" bestFit="1" customWidth="1"/>
    <col min="10251" max="10251" width="11.83203125" style="351" bestFit="1" customWidth="1"/>
    <col min="10252" max="10252" width="7.16015625" style="351" customWidth="1"/>
    <col min="10253" max="10496" width="9.33203125" style="351" customWidth="1"/>
    <col min="10497" max="10497" width="10.33203125" style="351" customWidth="1"/>
    <col min="10498" max="10498" width="5.33203125" style="351" customWidth="1"/>
    <col min="10499" max="10499" width="11.5" style="351" customWidth="1"/>
    <col min="10500" max="10500" width="59.66015625" style="351" customWidth="1"/>
    <col min="10501" max="10501" width="9.33203125" style="351" hidden="1" customWidth="1"/>
    <col min="10502" max="10502" width="3.83203125" style="351" customWidth="1"/>
    <col min="10503" max="10503" width="11.33203125" style="351" customWidth="1"/>
    <col min="10504" max="10504" width="11.5" style="351" customWidth="1"/>
    <col min="10505" max="10505" width="12.66015625" style="351" bestFit="1" customWidth="1"/>
    <col min="10506" max="10506" width="7" style="351" bestFit="1" customWidth="1"/>
    <col min="10507" max="10507" width="11.83203125" style="351" bestFit="1" customWidth="1"/>
    <col min="10508" max="10508" width="7.16015625" style="351" customWidth="1"/>
    <col min="10509" max="10752" width="9.33203125" style="351" customWidth="1"/>
    <col min="10753" max="10753" width="10.33203125" style="351" customWidth="1"/>
    <col min="10754" max="10754" width="5.33203125" style="351" customWidth="1"/>
    <col min="10755" max="10755" width="11.5" style="351" customWidth="1"/>
    <col min="10756" max="10756" width="59.66015625" style="351" customWidth="1"/>
    <col min="10757" max="10757" width="9.33203125" style="351" hidden="1" customWidth="1"/>
    <col min="10758" max="10758" width="3.83203125" style="351" customWidth="1"/>
    <col min="10759" max="10759" width="11.33203125" style="351" customWidth="1"/>
    <col min="10760" max="10760" width="11.5" style="351" customWidth="1"/>
    <col min="10761" max="10761" width="12.66015625" style="351" bestFit="1" customWidth="1"/>
    <col min="10762" max="10762" width="7" style="351" bestFit="1" customWidth="1"/>
    <col min="10763" max="10763" width="11.83203125" style="351" bestFit="1" customWidth="1"/>
    <col min="10764" max="10764" width="7.16015625" style="351" customWidth="1"/>
    <col min="10765" max="11008" width="9.33203125" style="351" customWidth="1"/>
    <col min="11009" max="11009" width="10.33203125" style="351" customWidth="1"/>
    <col min="11010" max="11010" width="5.33203125" style="351" customWidth="1"/>
    <col min="11011" max="11011" width="11.5" style="351" customWidth="1"/>
    <col min="11012" max="11012" width="59.66015625" style="351" customWidth="1"/>
    <col min="11013" max="11013" width="9.33203125" style="351" hidden="1" customWidth="1"/>
    <col min="11014" max="11014" width="3.83203125" style="351" customWidth="1"/>
    <col min="11015" max="11015" width="11.33203125" style="351" customWidth="1"/>
    <col min="11016" max="11016" width="11.5" style="351" customWidth="1"/>
    <col min="11017" max="11017" width="12.66015625" style="351" bestFit="1" customWidth="1"/>
    <col min="11018" max="11018" width="7" style="351" bestFit="1" customWidth="1"/>
    <col min="11019" max="11019" width="11.83203125" style="351" bestFit="1" customWidth="1"/>
    <col min="11020" max="11020" width="7.16015625" style="351" customWidth="1"/>
    <col min="11021" max="11264" width="9.33203125" style="351" customWidth="1"/>
    <col min="11265" max="11265" width="10.33203125" style="351" customWidth="1"/>
    <col min="11266" max="11266" width="5.33203125" style="351" customWidth="1"/>
    <col min="11267" max="11267" width="11.5" style="351" customWidth="1"/>
    <col min="11268" max="11268" width="59.66015625" style="351" customWidth="1"/>
    <col min="11269" max="11269" width="9.33203125" style="351" hidden="1" customWidth="1"/>
    <col min="11270" max="11270" width="3.83203125" style="351" customWidth="1"/>
    <col min="11271" max="11271" width="11.33203125" style="351" customWidth="1"/>
    <col min="11272" max="11272" width="11.5" style="351" customWidth="1"/>
    <col min="11273" max="11273" width="12.66015625" style="351" bestFit="1" customWidth="1"/>
    <col min="11274" max="11274" width="7" style="351" bestFit="1" customWidth="1"/>
    <col min="11275" max="11275" width="11.83203125" style="351" bestFit="1" customWidth="1"/>
    <col min="11276" max="11276" width="7.16015625" style="351" customWidth="1"/>
    <col min="11277" max="11520" width="9.33203125" style="351" customWidth="1"/>
    <col min="11521" max="11521" width="10.33203125" style="351" customWidth="1"/>
    <col min="11522" max="11522" width="5.33203125" style="351" customWidth="1"/>
    <col min="11523" max="11523" width="11.5" style="351" customWidth="1"/>
    <col min="11524" max="11524" width="59.66015625" style="351" customWidth="1"/>
    <col min="11525" max="11525" width="9.33203125" style="351" hidden="1" customWidth="1"/>
    <col min="11526" max="11526" width="3.83203125" style="351" customWidth="1"/>
    <col min="11527" max="11527" width="11.33203125" style="351" customWidth="1"/>
    <col min="11528" max="11528" width="11.5" style="351" customWidth="1"/>
    <col min="11529" max="11529" width="12.66015625" style="351" bestFit="1" customWidth="1"/>
    <col min="11530" max="11530" width="7" style="351" bestFit="1" customWidth="1"/>
    <col min="11531" max="11531" width="11.83203125" style="351" bestFit="1" customWidth="1"/>
    <col min="11532" max="11532" width="7.16015625" style="351" customWidth="1"/>
    <col min="11533" max="11776" width="9.33203125" style="351" customWidth="1"/>
    <col min="11777" max="11777" width="10.33203125" style="351" customWidth="1"/>
    <col min="11778" max="11778" width="5.33203125" style="351" customWidth="1"/>
    <col min="11779" max="11779" width="11.5" style="351" customWidth="1"/>
    <col min="11780" max="11780" width="59.66015625" style="351" customWidth="1"/>
    <col min="11781" max="11781" width="9.33203125" style="351" hidden="1" customWidth="1"/>
    <col min="11782" max="11782" width="3.83203125" style="351" customWidth="1"/>
    <col min="11783" max="11783" width="11.33203125" style="351" customWidth="1"/>
    <col min="11784" max="11784" width="11.5" style="351" customWidth="1"/>
    <col min="11785" max="11785" width="12.66015625" style="351" bestFit="1" customWidth="1"/>
    <col min="11786" max="11786" width="7" style="351" bestFit="1" customWidth="1"/>
    <col min="11787" max="11787" width="11.83203125" style="351" bestFit="1" customWidth="1"/>
    <col min="11788" max="11788" width="7.16015625" style="351" customWidth="1"/>
    <col min="11789" max="12032" width="9.33203125" style="351" customWidth="1"/>
    <col min="12033" max="12033" width="10.33203125" style="351" customWidth="1"/>
    <col min="12034" max="12034" width="5.33203125" style="351" customWidth="1"/>
    <col min="12035" max="12035" width="11.5" style="351" customWidth="1"/>
    <col min="12036" max="12036" width="59.66015625" style="351" customWidth="1"/>
    <col min="12037" max="12037" width="9.33203125" style="351" hidden="1" customWidth="1"/>
    <col min="12038" max="12038" width="3.83203125" style="351" customWidth="1"/>
    <col min="12039" max="12039" width="11.33203125" style="351" customWidth="1"/>
    <col min="12040" max="12040" width="11.5" style="351" customWidth="1"/>
    <col min="12041" max="12041" width="12.66015625" style="351" bestFit="1" customWidth="1"/>
    <col min="12042" max="12042" width="7" style="351" bestFit="1" customWidth="1"/>
    <col min="12043" max="12043" width="11.83203125" style="351" bestFit="1" customWidth="1"/>
    <col min="12044" max="12044" width="7.16015625" style="351" customWidth="1"/>
    <col min="12045" max="12288" width="9.33203125" style="351" customWidth="1"/>
    <col min="12289" max="12289" width="10.33203125" style="351" customWidth="1"/>
    <col min="12290" max="12290" width="5.33203125" style="351" customWidth="1"/>
    <col min="12291" max="12291" width="11.5" style="351" customWidth="1"/>
    <col min="12292" max="12292" width="59.66015625" style="351" customWidth="1"/>
    <col min="12293" max="12293" width="9.33203125" style="351" hidden="1" customWidth="1"/>
    <col min="12294" max="12294" width="3.83203125" style="351" customWidth="1"/>
    <col min="12295" max="12295" width="11.33203125" style="351" customWidth="1"/>
    <col min="12296" max="12296" width="11.5" style="351" customWidth="1"/>
    <col min="12297" max="12297" width="12.66015625" style="351" bestFit="1" customWidth="1"/>
    <col min="12298" max="12298" width="7" style="351" bestFit="1" customWidth="1"/>
    <col min="12299" max="12299" width="11.83203125" style="351" bestFit="1" customWidth="1"/>
    <col min="12300" max="12300" width="7.16015625" style="351" customWidth="1"/>
    <col min="12301" max="12544" width="9.33203125" style="351" customWidth="1"/>
    <col min="12545" max="12545" width="10.33203125" style="351" customWidth="1"/>
    <col min="12546" max="12546" width="5.33203125" style="351" customWidth="1"/>
    <col min="12547" max="12547" width="11.5" style="351" customWidth="1"/>
    <col min="12548" max="12548" width="59.66015625" style="351" customWidth="1"/>
    <col min="12549" max="12549" width="9.33203125" style="351" hidden="1" customWidth="1"/>
    <col min="12550" max="12550" width="3.83203125" style="351" customWidth="1"/>
    <col min="12551" max="12551" width="11.33203125" style="351" customWidth="1"/>
    <col min="12552" max="12552" width="11.5" style="351" customWidth="1"/>
    <col min="12553" max="12553" width="12.66015625" style="351" bestFit="1" customWidth="1"/>
    <col min="12554" max="12554" width="7" style="351" bestFit="1" customWidth="1"/>
    <col min="12555" max="12555" width="11.83203125" style="351" bestFit="1" customWidth="1"/>
    <col min="12556" max="12556" width="7.16015625" style="351" customWidth="1"/>
    <col min="12557" max="12800" width="9.33203125" style="351" customWidth="1"/>
    <col min="12801" max="12801" width="10.33203125" style="351" customWidth="1"/>
    <col min="12802" max="12802" width="5.33203125" style="351" customWidth="1"/>
    <col min="12803" max="12803" width="11.5" style="351" customWidth="1"/>
    <col min="12804" max="12804" width="59.66015625" style="351" customWidth="1"/>
    <col min="12805" max="12805" width="9.33203125" style="351" hidden="1" customWidth="1"/>
    <col min="12806" max="12806" width="3.83203125" style="351" customWidth="1"/>
    <col min="12807" max="12807" width="11.33203125" style="351" customWidth="1"/>
    <col min="12808" max="12808" width="11.5" style="351" customWidth="1"/>
    <col min="12809" max="12809" width="12.66015625" style="351" bestFit="1" customWidth="1"/>
    <col min="12810" max="12810" width="7" style="351" bestFit="1" customWidth="1"/>
    <col min="12811" max="12811" width="11.83203125" style="351" bestFit="1" customWidth="1"/>
    <col min="12812" max="12812" width="7.16015625" style="351" customWidth="1"/>
    <col min="12813" max="13056" width="9.33203125" style="351" customWidth="1"/>
    <col min="13057" max="13057" width="10.33203125" style="351" customWidth="1"/>
    <col min="13058" max="13058" width="5.33203125" style="351" customWidth="1"/>
    <col min="13059" max="13059" width="11.5" style="351" customWidth="1"/>
    <col min="13060" max="13060" width="59.66015625" style="351" customWidth="1"/>
    <col min="13061" max="13061" width="9.33203125" style="351" hidden="1" customWidth="1"/>
    <col min="13062" max="13062" width="3.83203125" style="351" customWidth="1"/>
    <col min="13063" max="13063" width="11.33203125" style="351" customWidth="1"/>
    <col min="13064" max="13064" width="11.5" style="351" customWidth="1"/>
    <col min="13065" max="13065" width="12.66015625" style="351" bestFit="1" customWidth="1"/>
    <col min="13066" max="13066" width="7" style="351" bestFit="1" customWidth="1"/>
    <col min="13067" max="13067" width="11.83203125" style="351" bestFit="1" customWidth="1"/>
    <col min="13068" max="13068" width="7.16015625" style="351" customWidth="1"/>
    <col min="13069" max="13312" width="9.33203125" style="351" customWidth="1"/>
    <col min="13313" max="13313" width="10.33203125" style="351" customWidth="1"/>
    <col min="13314" max="13314" width="5.33203125" style="351" customWidth="1"/>
    <col min="13315" max="13315" width="11.5" style="351" customWidth="1"/>
    <col min="13316" max="13316" width="59.66015625" style="351" customWidth="1"/>
    <col min="13317" max="13317" width="9.33203125" style="351" hidden="1" customWidth="1"/>
    <col min="13318" max="13318" width="3.83203125" style="351" customWidth="1"/>
    <col min="13319" max="13319" width="11.33203125" style="351" customWidth="1"/>
    <col min="13320" max="13320" width="11.5" style="351" customWidth="1"/>
    <col min="13321" max="13321" width="12.66015625" style="351" bestFit="1" customWidth="1"/>
    <col min="13322" max="13322" width="7" style="351" bestFit="1" customWidth="1"/>
    <col min="13323" max="13323" width="11.83203125" style="351" bestFit="1" customWidth="1"/>
    <col min="13324" max="13324" width="7.16015625" style="351" customWidth="1"/>
    <col min="13325" max="13568" width="9.33203125" style="351" customWidth="1"/>
    <col min="13569" max="13569" width="10.33203125" style="351" customWidth="1"/>
    <col min="13570" max="13570" width="5.33203125" style="351" customWidth="1"/>
    <col min="13571" max="13571" width="11.5" style="351" customWidth="1"/>
    <col min="13572" max="13572" width="59.66015625" style="351" customWidth="1"/>
    <col min="13573" max="13573" width="9.33203125" style="351" hidden="1" customWidth="1"/>
    <col min="13574" max="13574" width="3.83203125" style="351" customWidth="1"/>
    <col min="13575" max="13575" width="11.33203125" style="351" customWidth="1"/>
    <col min="13576" max="13576" width="11.5" style="351" customWidth="1"/>
    <col min="13577" max="13577" width="12.66015625" style="351" bestFit="1" customWidth="1"/>
    <col min="13578" max="13578" width="7" style="351" bestFit="1" customWidth="1"/>
    <col min="13579" max="13579" width="11.83203125" style="351" bestFit="1" customWidth="1"/>
    <col min="13580" max="13580" width="7.16015625" style="351" customWidth="1"/>
    <col min="13581" max="13824" width="9.33203125" style="351" customWidth="1"/>
    <col min="13825" max="13825" width="10.33203125" style="351" customWidth="1"/>
    <col min="13826" max="13826" width="5.33203125" style="351" customWidth="1"/>
    <col min="13827" max="13827" width="11.5" style="351" customWidth="1"/>
    <col min="13828" max="13828" width="59.66015625" style="351" customWidth="1"/>
    <col min="13829" max="13829" width="9.33203125" style="351" hidden="1" customWidth="1"/>
    <col min="13830" max="13830" width="3.83203125" style="351" customWidth="1"/>
    <col min="13831" max="13831" width="11.33203125" style="351" customWidth="1"/>
    <col min="13832" max="13832" width="11.5" style="351" customWidth="1"/>
    <col min="13833" max="13833" width="12.66015625" style="351" bestFit="1" customWidth="1"/>
    <col min="13834" max="13834" width="7" style="351" bestFit="1" customWidth="1"/>
    <col min="13835" max="13835" width="11.83203125" style="351" bestFit="1" customWidth="1"/>
    <col min="13836" max="13836" width="7.16015625" style="351" customWidth="1"/>
    <col min="13837" max="14080" width="9.33203125" style="351" customWidth="1"/>
    <col min="14081" max="14081" width="10.33203125" style="351" customWidth="1"/>
    <col min="14082" max="14082" width="5.33203125" style="351" customWidth="1"/>
    <col min="14083" max="14083" width="11.5" style="351" customWidth="1"/>
    <col min="14084" max="14084" width="59.66015625" style="351" customWidth="1"/>
    <col min="14085" max="14085" width="9.33203125" style="351" hidden="1" customWidth="1"/>
    <col min="14086" max="14086" width="3.83203125" style="351" customWidth="1"/>
    <col min="14087" max="14087" width="11.33203125" style="351" customWidth="1"/>
    <col min="14088" max="14088" width="11.5" style="351" customWidth="1"/>
    <col min="14089" max="14089" width="12.66015625" style="351" bestFit="1" customWidth="1"/>
    <col min="14090" max="14090" width="7" style="351" bestFit="1" customWidth="1"/>
    <col min="14091" max="14091" width="11.83203125" style="351" bestFit="1" customWidth="1"/>
    <col min="14092" max="14092" width="7.16015625" style="351" customWidth="1"/>
    <col min="14093" max="14336" width="9.33203125" style="351" customWidth="1"/>
    <col min="14337" max="14337" width="10.33203125" style="351" customWidth="1"/>
    <col min="14338" max="14338" width="5.33203125" style="351" customWidth="1"/>
    <col min="14339" max="14339" width="11.5" style="351" customWidth="1"/>
    <col min="14340" max="14340" width="59.66015625" style="351" customWidth="1"/>
    <col min="14341" max="14341" width="9.33203125" style="351" hidden="1" customWidth="1"/>
    <col min="14342" max="14342" width="3.83203125" style="351" customWidth="1"/>
    <col min="14343" max="14343" width="11.33203125" style="351" customWidth="1"/>
    <col min="14344" max="14344" width="11.5" style="351" customWidth="1"/>
    <col min="14345" max="14345" width="12.66015625" style="351" bestFit="1" customWidth="1"/>
    <col min="14346" max="14346" width="7" style="351" bestFit="1" customWidth="1"/>
    <col min="14347" max="14347" width="11.83203125" style="351" bestFit="1" customWidth="1"/>
    <col min="14348" max="14348" width="7.16015625" style="351" customWidth="1"/>
    <col min="14349" max="14592" width="9.33203125" style="351" customWidth="1"/>
    <col min="14593" max="14593" width="10.33203125" style="351" customWidth="1"/>
    <col min="14594" max="14594" width="5.33203125" style="351" customWidth="1"/>
    <col min="14595" max="14595" width="11.5" style="351" customWidth="1"/>
    <col min="14596" max="14596" width="59.66015625" style="351" customWidth="1"/>
    <col min="14597" max="14597" width="9.33203125" style="351" hidden="1" customWidth="1"/>
    <col min="14598" max="14598" width="3.83203125" style="351" customWidth="1"/>
    <col min="14599" max="14599" width="11.33203125" style="351" customWidth="1"/>
    <col min="14600" max="14600" width="11.5" style="351" customWidth="1"/>
    <col min="14601" max="14601" width="12.66015625" style="351" bestFit="1" customWidth="1"/>
    <col min="14602" max="14602" width="7" style="351" bestFit="1" customWidth="1"/>
    <col min="14603" max="14603" width="11.83203125" style="351" bestFit="1" customWidth="1"/>
    <col min="14604" max="14604" width="7.16015625" style="351" customWidth="1"/>
    <col min="14605" max="14848" width="9.33203125" style="351" customWidth="1"/>
    <col min="14849" max="14849" width="10.33203125" style="351" customWidth="1"/>
    <col min="14850" max="14850" width="5.33203125" style="351" customWidth="1"/>
    <col min="14851" max="14851" width="11.5" style="351" customWidth="1"/>
    <col min="14852" max="14852" width="59.66015625" style="351" customWidth="1"/>
    <col min="14853" max="14853" width="9.33203125" style="351" hidden="1" customWidth="1"/>
    <col min="14854" max="14854" width="3.83203125" style="351" customWidth="1"/>
    <col min="14855" max="14855" width="11.33203125" style="351" customWidth="1"/>
    <col min="14856" max="14856" width="11.5" style="351" customWidth="1"/>
    <col min="14857" max="14857" width="12.66015625" style="351" bestFit="1" customWidth="1"/>
    <col min="14858" max="14858" width="7" style="351" bestFit="1" customWidth="1"/>
    <col min="14859" max="14859" width="11.83203125" style="351" bestFit="1" customWidth="1"/>
    <col min="14860" max="14860" width="7.16015625" style="351" customWidth="1"/>
    <col min="14861" max="15104" width="9.33203125" style="351" customWidth="1"/>
    <col min="15105" max="15105" width="10.33203125" style="351" customWidth="1"/>
    <col min="15106" max="15106" width="5.33203125" style="351" customWidth="1"/>
    <col min="15107" max="15107" width="11.5" style="351" customWidth="1"/>
    <col min="15108" max="15108" width="59.66015625" style="351" customWidth="1"/>
    <col min="15109" max="15109" width="9.33203125" style="351" hidden="1" customWidth="1"/>
    <col min="15110" max="15110" width="3.83203125" style="351" customWidth="1"/>
    <col min="15111" max="15111" width="11.33203125" style="351" customWidth="1"/>
    <col min="15112" max="15112" width="11.5" style="351" customWidth="1"/>
    <col min="15113" max="15113" width="12.66015625" style="351" bestFit="1" customWidth="1"/>
    <col min="15114" max="15114" width="7" style="351" bestFit="1" customWidth="1"/>
    <col min="15115" max="15115" width="11.83203125" style="351" bestFit="1" customWidth="1"/>
    <col min="15116" max="15116" width="7.16015625" style="351" customWidth="1"/>
    <col min="15117" max="15360" width="9.33203125" style="351" customWidth="1"/>
    <col min="15361" max="15361" width="10.33203125" style="351" customWidth="1"/>
    <col min="15362" max="15362" width="5.33203125" style="351" customWidth="1"/>
    <col min="15363" max="15363" width="11.5" style="351" customWidth="1"/>
    <col min="15364" max="15364" width="59.66015625" style="351" customWidth="1"/>
    <col min="15365" max="15365" width="9.33203125" style="351" hidden="1" customWidth="1"/>
    <col min="15366" max="15366" width="3.83203125" style="351" customWidth="1"/>
    <col min="15367" max="15367" width="11.33203125" style="351" customWidth="1"/>
    <col min="15368" max="15368" width="11.5" style="351" customWidth="1"/>
    <col min="15369" max="15369" width="12.66015625" style="351" bestFit="1" customWidth="1"/>
    <col min="15370" max="15370" width="7" style="351" bestFit="1" customWidth="1"/>
    <col min="15371" max="15371" width="11.83203125" style="351" bestFit="1" customWidth="1"/>
    <col min="15372" max="15372" width="7.16015625" style="351" customWidth="1"/>
    <col min="15373" max="15616" width="9.33203125" style="351" customWidth="1"/>
    <col min="15617" max="15617" width="10.33203125" style="351" customWidth="1"/>
    <col min="15618" max="15618" width="5.33203125" style="351" customWidth="1"/>
    <col min="15619" max="15619" width="11.5" style="351" customWidth="1"/>
    <col min="15620" max="15620" width="59.66015625" style="351" customWidth="1"/>
    <col min="15621" max="15621" width="9.33203125" style="351" hidden="1" customWidth="1"/>
    <col min="15622" max="15622" width="3.83203125" style="351" customWidth="1"/>
    <col min="15623" max="15623" width="11.33203125" style="351" customWidth="1"/>
    <col min="15624" max="15624" width="11.5" style="351" customWidth="1"/>
    <col min="15625" max="15625" width="12.66015625" style="351" bestFit="1" customWidth="1"/>
    <col min="15626" max="15626" width="7" style="351" bestFit="1" customWidth="1"/>
    <col min="15627" max="15627" width="11.83203125" style="351" bestFit="1" customWidth="1"/>
    <col min="15628" max="15628" width="7.16015625" style="351" customWidth="1"/>
    <col min="15629" max="15872" width="9.33203125" style="351" customWidth="1"/>
    <col min="15873" max="15873" width="10.33203125" style="351" customWidth="1"/>
    <col min="15874" max="15874" width="5.33203125" style="351" customWidth="1"/>
    <col min="15875" max="15875" width="11.5" style="351" customWidth="1"/>
    <col min="15876" max="15876" width="59.66015625" style="351" customWidth="1"/>
    <col min="15877" max="15877" width="9.33203125" style="351" hidden="1" customWidth="1"/>
    <col min="15878" max="15878" width="3.83203125" style="351" customWidth="1"/>
    <col min="15879" max="15879" width="11.33203125" style="351" customWidth="1"/>
    <col min="15880" max="15880" width="11.5" style="351" customWidth="1"/>
    <col min="15881" max="15881" width="12.66015625" style="351" bestFit="1" customWidth="1"/>
    <col min="15882" max="15882" width="7" style="351" bestFit="1" customWidth="1"/>
    <col min="15883" max="15883" width="11.83203125" style="351" bestFit="1" customWidth="1"/>
    <col min="15884" max="15884" width="7.16015625" style="351" customWidth="1"/>
    <col min="15885" max="16128" width="9.33203125" style="351" customWidth="1"/>
    <col min="16129" max="16129" width="10.33203125" style="351" customWidth="1"/>
    <col min="16130" max="16130" width="5.33203125" style="351" customWidth="1"/>
    <col min="16131" max="16131" width="11.5" style="351" customWidth="1"/>
    <col min="16132" max="16132" width="59.66015625" style="351" customWidth="1"/>
    <col min="16133" max="16133" width="9.33203125" style="351" hidden="1" customWidth="1"/>
    <col min="16134" max="16134" width="3.83203125" style="351" customWidth="1"/>
    <col min="16135" max="16135" width="11.33203125" style="351" customWidth="1"/>
    <col min="16136" max="16136" width="11.5" style="351" customWidth="1"/>
    <col min="16137" max="16137" width="12.66015625" style="351" bestFit="1" customWidth="1"/>
    <col min="16138" max="16138" width="7" style="351" bestFit="1" customWidth="1"/>
    <col min="16139" max="16139" width="11.83203125" style="351" bestFit="1" customWidth="1"/>
    <col min="16140" max="16140" width="7.16015625" style="351" customWidth="1"/>
    <col min="16141" max="16384" width="9.33203125" style="351" customWidth="1"/>
  </cols>
  <sheetData>
    <row r="1" spans="1:256" ht="18">
      <c r="A1" s="347" t="s">
        <v>2118</v>
      </c>
      <c r="B1" s="348"/>
      <c r="C1" s="348"/>
      <c r="D1" s="349"/>
      <c r="E1" s="348"/>
      <c r="F1" s="348"/>
      <c r="G1" s="348"/>
      <c r="H1" s="348"/>
      <c r="I1" s="348"/>
      <c r="J1" s="348"/>
      <c r="K1" s="348"/>
      <c r="L1" s="348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DK1" s="350"/>
      <c r="DL1" s="350"/>
      <c r="DM1" s="350"/>
      <c r="DN1" s="350"/>
      <c r="DO1" s="350"/>
      <c r="DP1" s="350"/>
      <c r="DQ1" s="350"/>
      <c r="DR1" s="350"/>
      <c r="DS1" s="350"/>
      <c r="DT1" s="350"/>
      <c r="DU1" s="350"/>
      <c r="DV1" s="350"/>
      <c r="DW1" s="350"/>
      <c r="DX1" s="350"/>
      <c r="DY1" s="350"/>
      <c r="DZ1" s="350"/>
      <c r="EA1" s="350"/>
      <c r="EB1" s="350"/>
      <c r="EC1" s="350"/>
      <c r="ED1" s="350"/>
      <c r="EE1" s="350"/>
      <c r="EF1" s="350"/>
      <c r="EG1" s="350"/>
      <c r="EH1" s="350"/>
      <c r="EI1" s="350"/>
      <c r="EJ1" s="350"/>
      <c r="EK1" s="350"/>
      <c r="EL1" s="350"/>
      <c r="EM1" s="350"/>
      <c r="EN1" s="350"/>
      <c r="EO1" s="350"/>
      <c r="EP1" s="350"/>
      <c r="EQ1" s="350"/>
      <c r="ER1" s="350"/>
      <c r="ES1" s="350"/>
      <c r="ET1" s="350"/>
      <c r="EU1" s="350"/>
      <c r="EV1" s="350"/>
      <c r="EW1" s="350"/>
      <c r="EX1" s="350"/>
      <c r="EY1" s="350"/>
      <c r="EZ1" s="350"/>
      <c r="FA1" s="350"/>
      <c r="FB1" s="350"/>
      <c r="FC1" s="350"/>
      <c r="FD1" s="350"/>
      <c r="FE1" s="350"/>
      <c r="FF1" s="350"/>
      <c r="FG1" s="350"/>
      <c r="FH1" s="350"/>
      <c r="FI1" s="350"/>
      <c r="FJ1" s="350"/>
      <c r="FK1" s="350"/>
      <c r="FL1" s="350"/>
      <c r="FM1" s="350"/>
      <c r="FN1" s="350"/>
      <c r="FO1" s="350"/>
      <c r="FP1" s="350"/>
      <c r="FQ1" s="350"/>
      <c r="FR1" s="350"/>
      <c r="FS1" s="350"/>
      <c r="FT1" s="350"/>
      <c r="FU1" s="350"/>
      <c r="FV1" s="350"/>
      <c r="FW1" s="350"/>
      <c r="FX1" s="350"/>
      <c r="FY1" s="350"/>
      <c r="FZ1" s="350"/>
      <c r="GA1" s="350"/>
      <c r="GB1" s="350"/>
      <c r="GC1" s="350"/>
      <c r="GD1" s="350"/>
      <c r="GE1" s="350"/>
      <c r="GF1" s="350"/>
      <c r="GG1" s="350"/>
      <c r="GH1" s="350"/>
      <c r="GI1" s="350"/>
      <c r="GJ1" s="350"/>
      <c r="GK1" s="350"/>
      <c r="GL1" s="350"/>
      <c r="GM1" s="350"/>
      <c r="GN1" s="350"/>
      <c r="GO1" s="350"/>
      <c r="GP1" s="350"/>
      <c r="GQ1" s="350"/>
      <c r="GR1" s="350"/>
      <c r="GS1" s="350"/>
      <c r="GT1" s="350"/>
      <c r="GU1" s="350"/>
      <c r="GV1" s="350"/>
      <c r="GW1" s="350"/>
      <c r="GX1" s="350"/>
      <c r="GY1" s="350"/>
      <c r="GZ1" s="350"/>
      <c r="HA1" s="350"/>
      <c r="HB1" s="350"/>
      <c r="HC1" s="350"/>
      <c r="HD1" s="350"/>
      <c r="HE1" s="350"/>
      <c r="HF1" s="350"/>
      <c r="HG1" s="350"/>
      <c r="HH1" s="350"/>
      <c r="HI1" s="350"/>
      <c r="HJ1" s="350"/>
      <c r="HK1" s="350"/>
      <c r="HL1" s="350"/>
      <c r="HM1" s="350"/>
      <c r="HN1" s="350"/>
      <c r="HO1" s="350"/>
      <c r="HP1" s="350"/>
      <c r="HQ1" s="350"/>
      <c r="HR1" s="350"/>
      <c r="HS1" s="350"/>
      <c r="HT1" s="350"/>
      <c r="HU1" s="350"/>
      <c r="HV1" s="350"/>
      <c r="HW1" s="350"/>
      <c r="HX1" s="350"/>
      <c r="HY1" s="350"/>
      <c r="HZ1" s="350"/>
      <c r="IA1" s="350"/>
      <c r="IB1" s="350"/>
      <c r="IC1" s="350"/>
      <c r="ID1" s="350"/>
      <c r="IE1" s="350"/>
      <c r="IF1" s="350"/>
      <c r="IG1" s="350"/>
      <c r="IH1" s="350"/>
      <c r="II1" s="350"/>
      <c r="IJ1" s="350"/>
      <c r="IK1" s="350"/>
      <c r="IL1" s="350"/>
      <c r="IM1" s="350"/>
      <c r="IN1" s="350"/>
      <c r="IO1" s="350"/>
      <c r="IP1" s="350"/>
      <c r="IQ1" s="350"/>
      <c r="IR1" s="350"/>
      <c r="IS1" s="350"/>
      <c r="IT1" s="350"/>
      <c r="IU1" s="350"/>
      <c r="IV1" s="350"/>
    </row>
    <row r="2" spans="1:256" ht="15.75">
      <c r="A2" s="352" t="s">
        <v>19</v>
      </c>
      <c r="B2" s="353" t="s">
        <v>20</v>
      </c>
      <c r="C2" s="349"/>
      <c r="D2" s="349"/>
      <c r="E2" s="349"/>
      <c r="F2" s="349"/>
      <c r="G2" s="349"/>
      <c r="H2" s="349"/>
      <c r="I2" s="349"/>
      <c r="J2" s="349"/>
      <c r="K2" s="348"/>
      <c r="L2" s="348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50"/>
      <c r="DX2" s="350"/>
      <c r="DY2" s="350"/>
      <c r="DZ2" s="350"/>
      <c r="EA2" s="350"/>
      <c r="EB2" s="350"/>
      <c r="EC2" s="350"/>
      <c r="ED2" s="350"/>
      <c r="EE2" s="350"/>
      <c r="EF2" s="350"/>
      <c r="EG2" s="350"/>
      <c r="EH2" s="350"/>
      <c r="EI2" s="350"/>
      <c r="EJ2" s="350"/>
      <c r="EK2" s="350"/>
      <c r="EL2" s="350"/>
      <c r="EM2" s="350"/>
      <c r="EN2" s="350"/>
      <c r="EO2" s="350"/>
      <c r="EP2" s="350"/>
      <c r="EQ2" s="350"/>
      <c r="ER2" s="350"/>
      <c r="ES2" s="350"/>
      <c r="ET2" s="350"/>
      <c r="EU2" s="350"/>
      <c r="EV2" s="350"/>
      <c r="EW2" s="350"/>
      <c r="EX2" s="350"/>
      <c r="EY2" s="350"/>
      <c r="EZ2" s="350"/>
      <c r="FA2" s="350"/>
      <c r="FB2" s="350"/>
      <c r="FC2" s="350"/>
      <c r="FD2" s="350"/>
      <c r="FE2" s="350"/>
      <c r="FF2" s="350"/>
      <c r="FG2" s="350"/>
      <c r="FH2" s="350"/>
      <c r="FI2" s="350"/>
      <c r="FJ2" s="350"/>
      <c r="FK2" s="350"/>
      <c r="FL2" s="350"/>
      <c r="FM2" s="350"/>
      <c r="FN2" s="350"/>
      <c r="FO2" s="350"/>
      <c r="FP2" s="350"/>
      <c r="FQ2" s="350"/>
      <c r="FR2" s="350"/>
      <c r="FS2" s="350"/>
      <c r="FT2" s="350"/>
      <c r="FU2" s="350"/>
      <c r="FV2" s="350"/>
      <c r="FW2" s="350"/>
      <c r="FX2" s="350"/>
      <c r="FY2" s="350"/>
      <c r="FZ2" s="350"/>
      <c r="GA2" s="350"/>
      <c r="GB2" s="350"/>
      <c r="GC2" s="350"/>
      <c r="GD2" s="350"/>
      <c r="GE2" s="350"/>
      <c r="GF2" s="350"/>
      <c r="GG2" s="350"/>
      <c r="GH2" s="350"/>
      <c r="GI2" s="350"/>
      <c r="GJ2" s="350"/>
      <c r="GK2" s="350"/>
      <c r="GL2" s="350"/>
      <c r="GM2" s="350"/>
      <c r="GN2" s="350"/>
      <c r="GO2" s="350"/>
      <c r="GP2" s="350"/>
      <c r="GQ2" s="350"/>
      <c r="GR2" s="350"/>
      <c r="GS2" s="350"/>
      <c r="GT2" s="350"/>
      <c r="GU2" s="350"/>
      <c r="GV2" s="350"/>
      <c r="GW2" s="350"/>
      <c r="GX2" s="350"/>
      <c r="GY2" s="350"/>
      <c r="GZ2" s="350"/>
      <c r="HA2" s="350"/>
      <c r="HB2" s="350"/>
      <c r="HC2" s="350"/>
      <c r="HD2" s="350"/>
      <c r="HE2" s="350"/>
      <c r="HF2" s="350"/>
      <c r="HG2" s="350"/>
      <c r="HH2" s="350"/>
      <c r="HI2" s="350"/>
      <c r="HJ2" s="350"/>
      <c r="HK2" s="350"/>
      <c r="HL2" s="350"/>
      <c r="HM2" s="350"/>
      <c r="HN2" s="350"/>
      <c r="HO2" s="350"/>
      <c r="HP2" s="350"/>
      <c r="HQ2" s="350"/>
      <c r="HR2" s="350"/>
      <c r="HS2" s="350"/>
      <c r="HT2" s="350"/>
      <c r="HU2" s="350"/>
      <c r="HV2" s="350"/>
      <c r="HW2" s="350"/>
      <c r="HX2" s="350"/>
      <c r="HY2" s="350"/>
      <c r="HZ2" s="350"/>
      <c r="IA2" s="350"/>
      <c r="IB2" s="350"/>
      <c r="IC2" s="350"/>
      <c r="ID2" s="350"/>
      <c r="IE2" s="350"/>
      <c r="IF2" s="350"/>
      <c r="IG2" s="350"/>
      <c r="IH2" s="350"/>
      <c r="II2" s="350"/>
      <c r="IJ2" s="350"/>
      <c r="IK2" s="350"/>
      <c r="IL2" s="350"/>
      <c r="IM2" s="350"/>
      <c r="IN2" s="350"/>
      <c r="IO2" s="350"/>
      <c r="IP2" s="350"/>
      <c r="IQ2" s="350"/>
      <c r="IR2" s="350"/>
      <c r="IS2" s="350"/>
      <c r="IT2" s="350"/>
      <c r="IU2" s="350"/>
      <c r="IV2" s="350"/>
    </row>
    <row r="3" spans="1:256" ht="14.25">
      <c r="A3" s="352" t="s">
        <v>125</v>
      </c>
      <c r="B3" s="354" t="s">
        <v>116</v>
      </c>
      <c r="C3" s="349"/>
      <c r="D3" s="349"/>
      <c r="E3" s="349"/>
      <c r="F3" s="349"/>
      <c r="G3" s="349"/>
      <c r="H3" s="349"/>
      <c r="I3" s="349"/>
      <c r="J3" s="349"/>
      <c r="K3" s="348"/>
      <c r="L3" s="348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0"/>
      <c r="DO3" s="350"/>
      <c r="DP3" s="350"/>
      <c r="DQ3" s="350"/>
      <c r="DR3" s="350"/>
      <c r="DS3" s="350"/>
      <c r="DT3" s="350"/>
      <c r="DU3" s="350"/>
      <c r="DV3" s="350"/>
      <c r="DW3" s="350"/>
      <c r="DX3" s="350"/>
      <c r="DY3" s="350"/>
      <c r="DZ3" s="350"/>
      <c r="EA3" s="350"/>
      <c r="EB3" s="350"/>
      <c r="EC3" s="350"/>
      <c r="ED3" s="350"/>
      <c r="EE3" s="350"/>
      <c r="EF3" s="350"/>
      <c r="EG3" s="350"/>
      <c r="EH3" s="350"/>
      <c r="EI3" s="350"/>
      <c r="EJ3" s="350"/>
      <c r="EK3" s="350"/>
      <c r="EL3" s="350"/>
      <c r="EM3" s="350"/>
      <c r="EN3" s="350"/>
      <c r="EO3" s="350"/>
      <c r="EP3" s="350"/>
      <c r="EQ3" s="350"/>
      <c r="ER3" s="350"/>
      <c r="ES3" s="350"/>
      <c r="ET3" s="350"/>
      <c r="EU3" s="350"/>
      <c r="EV3" s="350"/>
      <c r="EW3" s="350"/>
      <c r="EX3" s="350"/>
      <c r="EY3" s="350"/>
      <c r="EZ3" s="350"/>
      <c r="FA3" s="350"/>
      <c r="FB3" s="350"/>
      <c r="FC3" s="350"/>
      <c r="FD3" s="350"/>
      <c r="FE3" s="350"/>
      <c r="FF3" s="350"/>
      <c r="FG3" s="350"/>
      <c r="FH3" s="350"/>
      <c r="FI3" s="350"/>
      <c r="FJ3" s="350"/>
      <c r="FK3" s="350"/>
      <c r="FL3" s="350"/>
      <c r="FM3" s="350"/>
      <c r="FN3" s="350"/>
      <c r="FO3" s="350"/>
      <c r="FP3" s="350"/>
      <c r="FQ3" s="350"/>
      <c r="FR3" s="350"/>
      <c r="FS3" s="350"/>
      <c r="FT3" s="350"/>
      <c r="FU3" s="350"/>
      <c r="FV3" s="350"/>
      <c r="FW3" s="350"/>
      <c r="FX3" s="350"/>
      <c r="FY3" s="350"/>
      <c r="FZ3" s="350"/>
      <c r="GA3" s="350"/>
      <c r="GB3" s="350"/>
      <c r="GC3" s="350"/>
      <c r="GD3" s="350"/>
      <c r="GE3" s="350"/>
      <c r="GF3" s="350"/>
      <c r="GG3" s="350"/>
      <c r="GH3" s="350"/>
      <c r="GI3" s="350"/>
      <c r="GJ3" s="350"/>
      <c r="GK3" s="350"/>
      <c r="GL3" s="350"/>
      <c r="GM3" s="350"/>
      <c r="GN3" s="350"/>
      <c r="GO3" s="350"/>
      <c r="GP3" s="350"/>
      <c r="GQ3" s="350"/>
      <c r="GR3" s="350"/>
      <c r="GS3" s="350"/>
      <c r="GT3" s="350"/>
      <c r="GU3" s="350"/>
      <c r="GV3" s="350"/>
      <c r="GW3" s="350"/>
      <c r="GX3" s="350"/>
      <c r="GY3" s="350"/>
      <c r="GZ3" s="350"/>
      <c r="HA3" s="350"/>
      <c r="HB3" s="350"/>
      <c r="HC3" s="350"/>
      <c r="HD3" s="350"/>
      <c r="HE3" s="350"/>
      <c r="HF3" s="350"/>
      <c r="HG3" s="350"/>
      <c r="HH3" s="350"/>
      <c r="HI3" s="350"/>
      <c r="HJ3" s="350"/>
      <c r="HK3" s="350"/>
      <c r="HL3" s="350"/>
      <c r="HM3" s="350"/>
      <c r="HN3" s="350"/>
      <c r="HO3" s="350"/>
      <c r="HP3" s="350"/>
      <c r="HQ3" s="350"/>
      <c r="HR3" s="350"/>
      <c r="HS3" s="350"/>
      <c r="HT3" s="350"/>
      <c r="HU3" s="350"/>
      <c r="HV3" s="350"/>
      <c r="HW3" s="350"/>
      <c r="HX3" s="350"/>
      <c r="HY3" s="350"/>
      <c r="HZ3" s="350"/>
      <c r="IA3" s="350"/>
      <c r="IB3" s="350"/>
      <c r="IC3" s="350"/>
      <c r="ID3" s="350"/>
      <c r="IE3" s="350"/>
      <c r="IF3" s="350"/>
      <c r="IG3" s="350"/>
      <c r="IH3" s="350"/>
      <c r="II3" s="350"/>
      <c r="IJ3" s="350"/>
      <c r="IK3" s="350"/>
      <c r="IL3" s="350"/>
      <c r="IM3" s="350"/>
      <c r="IN3" s="350"/>
      <c r="IO3" s="350"/>
      <c r="IP3" s="350"/>
      <c r="IQ3" s="350"/>
      <c r="IR3" s="350"/>
      <c r="IS3" s="350"/>
      <c r="IT3" s="350"/>
      <c r="IU3" s="350"/>
      <c r="IV3" s="350"/>
    </row>
    <row r="4" spans="1:256" ht="14.25">
      <c r="A4" s="352" t="s">
        <v>2119</v>
      </c>
      <c r="B4" s="354"/>
      <c r="C4" s="349"/>
      <c r="D4" s="349"/>
      <c r="E4" s="349"/>
      <c r="F4" s="349"/>
      <c r="G4" s="349"/>
      <c r="H4" s="349"/>
      <c r="I4" s="349"/>
      <c r="J4" s="349"/>
      <c r="K4" s="348"/>
      <c r="L4" s="348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  <c r="CV4" s="350"/>
      <c r="CW4" s="350"/>
      <c r="CX4" s="350"/>
      <c r="CY4" s="350"/>
      <c r="CZ4" s="350"/>
      <c r="DA4" s="350"/>
      <c r="DB4" s="350"/>
      <c r="DC4" s="350"/>
      <c r="DD4" s="350"/>
      <c r="DE4" s="350"/>
      <c r="DF4" s="350"/>
      <c r="DG4" s="350"/>
      <c r="DH4" s="350"/>
      <c r="DI4" s="350"/>
      <c r="DJ4" s="350"/>
      <c r="DK4" s="350"/>
      <c r="DL4" s="350"/>
      <c r="DM4" s="350"/>
      <c r="DN4" s="350"/>
      <c r="DO4" s="350"/>
      <c r="DP4" s="350"/>
      <c r="DQ4" s="350"/>
      <c r="DR4" s="350"/>
      <c r="DS4" s="350"/>
      <c r="DT4" s="350"/>
      <c r="DU4" s="350"/>
      <c r="DV4" s="350"/>
      <c r="DW4" s="350"/>
      <c r="DX4" s="350"/>
      <c r="DY4" s="350"/>
      <c r="DZ4" s="350"/>
      <c r="EA4" s="350"/>
      <c r="EB4" s="350"/>
      <c r="EC4" s="350"/>
      <c r="ED4" s="350"/>
      <c r="EE4" s="350"/>
      <c r="EF4" s="350"/>
      <c r="EG4" s="350"/>
      <c r="EH4" s="350"/>
      <c r="EI4" s="350"/>
      <c r="EJ4" s="350"/>
      <c r="EK4" s="350"/>
      <c r="EL4" s="350"/>
      <c r="EM4" s="350"/>
      <c r="EN4" s="350"/>
      <c r="EO4" s="350"/>
      <c r="EP4" s="350"/>
      <c r="EQ4" s="350"/>
      <c r="ER4" s="350"/>
      <c r="ES4" s="350"/>
      <c r="ET4" s="350"/>
      <c r="EU4" s="350"/>
      <c r="EV4" s="350"/>
      <c r="EW4" s="350"/>
      <c r="EX4" s="350"/>
      <c r="EY4" s="350"/>
      <c r="EZ4" s="350"/>
      <c r="FA4" s="350"/>
      <c r="FB4" s="350"/>
      <c r="FC4" s="350"/>
      <c r="FD4" s="350"/>
      <c r="FE4" s="350"/>
      <c r="FF4" s="350"/>
      <c r="FG4" s="350"/>
      <c r="FH4" s="350"/>
      <c r="FI4" s="350"/>
      <c r="FJ4" s="350"/>
      <c r="FK4" s="350"/>
      <c r="FL4" s="350"/>
      <c r="FM4" s="350"/>
      <c r="FN4" s="350"/>
      <c r="FO4" s="350"/>
      <c r="FP4" s="350"/>
      <c r="FQ4" s="350"/>
      <c r="FR4" s="350"/>
      <c r="FS4" s="350"/>
      <c r="FT4" s="350"/>
      <c r="FU4" s="350"/>
      <c r="FV4" s="350"/>
      <c r="FW4" s="350"/>
      <c r="FX4" s="350"/>
      <c r="FY4" s="350"/>
      <c r="FZ4" s="350"/>
      <c r="GA4" s="350"/>
      <c r="GB4" s="350"/>
      <c r="GC4" s="350"/>
      <c r="GD4" s="350"/>
      <c r="GE4" s="350"/>
      <c r="GF4" s="350"/>
      <c r="GG4" s="350"/>
      <c r="GH4" s="350"/>
      <c r="GI4" s="350"/>
      <c r="GJ4" s="350"/>
      <c r="GK4" s="350"/>
      <c r="GL4" s="350"/>
      <c r="GM4" s="350"/>
      <c r="GN4" s="350"/>
      <c r="GO4" s="350"/>
      <c r="GP4" s="350"/>
      <c r="GQ4" s="350"/>
      <c r="GR4" s="350"/>
      <c r="GS4" s="350"/>
      <c r="GT4" s="350"/>
      <c r="GU4" s="350"/>
      <c r="GV4" s="350"/>
      <c r="GW4" s="350"/>
      <c r="GX4" s="350"/>
      <c r="GY4" s="350"/>
      <c r="GZ4" s="350"/>
      <c r="HA4" s="350"/>
      <c r="HB4" s="350"/>
      <c r="HC4" s="350"/>
      <c r="HD4" s="350"/>
      <c r="HE4" s="350"/>
      <c r="HF4" s="350"/>
      <c r="HG4" s="350"/>
      <c r="HH4" s="350"/>
      <c r="HI4" s="350"/>
      <c r="HJ4" s="350"/>
      <c r="HK4" s="350"/>
      <c r="HL4" s="350"/>
      <c r="HM4" s="350"/>
      <c r="HN4" s="350"/>
      <c r="HO4" s="350"/>
      <c r="HP4" s="350"/>
      <c r="HQ4" s="350"/>
      <c r="HR4" s="350"/>
      <c r="HS4" s="350"/>
      <c r="HT4" s="350"/>
      <c r="HU4" s="350"/>
      <c r="HV4" s="350"/>
      <c r="HW4" s="350"/>
      <c r="HX4" s="350"/>
      <c r="HY4" s="350"/>
      <c r="HZ4" s="350"/>
      <c r="IA4" s="350"/>
      <c r="IB4" s="350"/>
      <c r="IC4" s="350"/>
      <c r="ID4" s="350"/>
      <c r="IE4" s="350"/>
      <c r="IF4" s="350"/>
      <c r="IG4" s="350"/>
      <c r="IH4" s="350"/>
      <c r="II4" s="350"/>
      <c r="IJ4" s="350"/>
      <c r="IK4" s="350"/>
      <c r="IL4" s="350"/>
      <c r="IM4" s="350"/>
      <c r="IN4" s="350"/>
      <c r="IO4" s="350"/>
      <c r="IP4" s="350"/>
      <c r="IQ4" s="350"/>
      <c r="IR4" s="350"/>
      <c r="IS4" s="350"/>
      <c r="IT4" s="350"/>
      <c r="IU4" s="350"/>
      <c r="IV4" s="350"/>
    </row>
    <row r="5" spans="1:256" ht="13.5">
      <c r="A5" s="349" t="s">
        <v>2120</v>
      </c>
      <c r="B5" s="349"/>
      <c r="C5" s="349"/>
      <c r="D5" s="349"/>
      <c r="E5" s="349"/>
      <c r="F5" s="349"/>
      <c r="G5" s="349"/>
      <c r="H5" s="349"/>
      <c r="I5" s="349"/>
      <c r="J5" s="349"/>
      <c r="K5" s="348"/>
      <c r="L5" s="348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350"/>
      <c r="DG5" s="350"/>
      <c r="DH5" s="350"/>
      <c r="DI5" s="350"/>
      <c r="DJ5" s="350"/>
      <c r="DK5" s="350"/>
      <c r="DL5" s="350"/>
      <c r="DM5" s="350"/>
      <c r="DN5" s="350"/>
      <c r="DO5" s="350"/>
      <c r="DP5" s="350"/>
      <c r="DQ5" s="350"/>
      <c r="DR5" s="350"/>
      <c r="DS5" s="350"/>
      <c r="DT5" s="350"/>
      <c r="DU5" s="350"/>
      <c r="DV5" s="350"/>
      <c r="DW5" s="350"/>
      <c r="DX5" s="350"/>
      <c r="DY5" s="350"/>
      <c r="DZ5" s="350"/>
      <c r="EA5" s="350"/>
      <c r="EB5" s="350"/>
      <c r="EC5" s="350"/>
      <c r="ED5" s="350"/>
      <c r="EE5" s="350"/>
      <c r="EF5" s="350"/>
      <c r="EG5" s="350"/>
      <c r="EH5" s="350"/>
      <c r="EI5" s="350"/>
      <c r="EJ5" s="350"/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350"/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0"/>
      <c r="FL5" s="350"/>
      <c r="FM5" s="350"/>
      <c r="FN5" s="350"/>
      <c r="FO5" s="350"/>
      <c r="FP5" s="350"/>
      <c r="FQ5" s="350"/>
      <c r="FR5" s="350"/>
      <c r="FS5" s="350"/>
      <c r="FT5" s="350"/>
      <c r="FU5" s="350"/>
      <c r="FV5" s="350"/>
      <c r="FW5" s="350"/>
      <c r="FX5" s="350"/>
      <c r="FY5" s="350"/>
      <c r="FZ5" s="350"/>
      <c r="GA5" s="350"/>
      <c r="GB5" s="350"/>
      <c r="GC5" s="350"/>
      <c r="GD5" s="350"/>
      <c r="GE5" s="350"/>
      <c r="GF5" s="350"/>
      <c r="GG5" s="350"/>
      <c r="GH5" s="350"/>
      <c r="GI5" s="350"/>
      <c r="GJ5" s="350"/>
      <c r="GK5" s="350"/>
      <c r="GL5" s="350"/>
      <c r="GM5" s="350"/>
      <c r="GN5" s="350"/>
      <c r="GO5" s="350"/>
      <c r="GP5" s="350"/>
      <c r="GQ5" s="350"/>
      <c r="GR5" s="350"/>
      <c r="GS5" s="350"/>
      <c r="GT5" s="350"/>
      <c r="GU5" s="350"/>
      <c r="GV5" s="350"/>
      <c r="GW5" s="350"/>
      <c r="GX5" s="350"/>
      <c r="GY5" s="350"/>
      <c r="GZ5" s="350"/>
      <c r="HA5" s="350"/>
      <c r="HB5" s="350"/>
      <c r="HC5" s="350"/>
      <c r="HD5" s="350"/>
      <c r="HE5" s="350"/>
      <c r="HF5" s="350"/>
      <c r="HG5" s="350"/>
      <c r="HH5" s="350"/>
      <c r="HI5" s="350"/>
      <c r="HJ5" s="350"/>
      <c r="HK5" s="350"/>
      <c r="HL5" s="350"/>
      <c r="HM5" s="350"/>
      <c r="HN5" s="350"/>
      <c r="HO5" s="350"/>
      <c r="HP5" s="350"/>
      <c r="HQ5" s="350"/>
      <c r="HR5" s="350"/>
      <c r="HS5" s="350"/>
      <c r="HT5" s="350"/>
      <c r="HU5" s="350"/>
      <c r="HV5" s="350"/>
      <c r="HW5" s="350"/>
      <c r="HX5" s="350"/>
      <c r="HY5" s="350"/>
      <c r="HZ5" s="350"/>
      <c r="IA5" s="350"/>
      <c r="IB5" s="350"/>
      <c r="IC5" s="350"/>
      <c r="ID5" s="350"/>
      <c r="IE5" s="350"/>
      <c r="IF5" s="350"/>
      <c r="IG5" s="350"/>
      <c r="IH5" s="350"/>
      <c r="II5" s="350"/>
      <c r="IJ5" s="350"/>
      <c r="IK5" s="350"/>
      <c r="IL5" s="350"/>
      <c r="IM5" s="350"/>
      <c r="IN5" s="350"/>
      <c r="IO5" s="350"/>
      <c r="IP5" s="350"/>
      <c r="IQ5" s="350"/>
      <c r="IR5" s="350"/>
      <c r="IS5" s="350"/>
      <c r="IT5" s="350"/>
      <c r="IU5" s="350"/>
      <c r="IV5" s="350"/>
    </row>
    <row r="6" spans="1:256" ht="13.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8"/>
      <c r="L6" s="348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350"/>
      <c r="DJ6" s="350"/>
      <c r="DK6" s="350"/>
      <c r="DL6" s="350"/>
      <c r="DM6" s="350"/>
      <c r="DN6" s="350"/>
      <c r="DO6" s="350"/>
      <c r="DP6" s="350"/>
      <c r="DQ6" s="350"/>
      <c r="DR6" s="350"/>
      <c r="DS6" s="350"/>
      <c r="DT6" s="350"/>
      <c r="DU6" s="350"/>
      <c r="DV6" s="350"/>
      <c r="DW6" s="350"/>
      <c r="DX6" s="350"/>
      <c r="DY6" s="350"/>
      <c r="DZ6" s="350"/>
      <c r="EA6" s="350"/>
      <c r="EB6" s="350"/>
      <c r="EC6" s="350"/>
      <c r="ED6" s="350"/>
      <c r="EE6" s="350"/>
      <c r="EF6" s="350"/>
      <c r="EG6" s="350"/>
      <c r="EH6" s="350"/>
      <c r="EI6" s="350"/>
      <c r="EJ6" s="350"/>
      <c r="EK6" s="350"/>
      <c r="EL6" s="350"/>
      <c r="EM6" s="350"/>
      <c r="EN6" s="350"/>
      <c r="EO6" s="350"/>
      <c r="EP6" s="350"/>
      <c r="EQ6" s="350"/>
      <c r="ER6" s="350"/>
      <c r="ES6" s="350"/>
      <c r="ET6" s="350"/>
      <c r="EU6" s="350"/>
      <c r="EV6" s="350"/>
      <c r="EW6" s="350"/>
      <c r="EX6" s="350"/>
      <c r="EY6" s="350"/>
      <c r="EZ6" s="350"/>
      <c r="FA6" s="350"/>
      <c r="FB6" s="350"/>
      <c r="FC6" s="350"/>
      <c r="FD6" s="350"/>
      <c r="FE6" s="350"/>
      <c r="FF6" s="350"/>
      <c r="FG6" s="350"/>
      <c r="FH6" s="350"/>
      <c r="FI6" s="350"/>
      <c r="FJ6" s="350"/>
      <c r="FK6" s="350"/>
      <c r="FL6" s="350"/>
      <c r="FM6" s="350"/>
      <c r="FN6" s="350"/>
      <c r="FO6" s="350"/>
      <c r="FP6" s="350"/>
      <c r="FQ6" s="350"/>
      <c r="FR6" s="350"/>
      <c r="FS6" s="350"/>
      <c r="FT6" s="350"/>
      <c r="FU6" s="350"/>
      <c r="FV6" s="350"/>
      <c r="FW6" s="350"/>
      <c r="FX6" s="350"/>
      <c r="FY6" s="350"/>
      <c r="FZ6" s="350"/>
      <c r="GA6" s="350"/>
      <c r="GB6" s="350"/>
      <c r="GC6" s="350"/>
      <c r="GD6" s="350"/>
      <c r="GE6" s="350"/>
      <c r="GF6" s="350"/>
      <c r="GG6" s="350"/>
      <c r="GH6" s="350"/>
      <c r="GI6" s="350"/>
      <c r="GJ6" s="350"/>
      <c r="GK6" s="350"/>
      <c r="GL6" s="350"/>
      <c r="GM6" s="350"/>
      <c r="GN6" s="350"/>
      <c r="GO6" s="350"/>
      <c r="GP6" s="350"/>
      <c r="GQ6" s="350"/>
      <c r="GR6" s="350"/>
      <c r="GS6" s="350"/>
      <c r="GT6" s="350"/>
      <c r="GU6" s="350"/>
      <c r="GV6" s="350"/>
      <c r="GW6" s="350"/>
      <c r="GX6" s="350"/>
      <c r="GY6" s="350"/>
      <c r="GZ6" s="350"/>
      <c r="HA6" s="350"/>
      <c r="HB6" s="350"/>
      <c r="HC6" s="350"/>
      <c r="HD6" s="350"/>
      <c r="HE6" s="350"/>
      <c r="HF6" s="350"/>
      <c r="HG6" s="350"/>
      <c r="HH6" s="350"/>
      <c r="HI6" s="350"/>
      <c r="HJ6" s="350"/>
      <c r="HK6" s="350"/>
      <c r="HL6" s="350"/>
      <c r="HM6" s="350"/>
      <c r="HN6" s="350"/>
      <c r="HO6" s="350"/>
      <c r="HP6" s="350"/>
      <c r="HQ6" s="350"/>
      <c r="HR6" s="350"/>
      <c r="HS6" s="350"/>
      <c r="HT6" s="350"/>
      <c r="HU6" s="350"/>
      <c r="HV6" s="350"/>
      <c r="HW6" s="350"/>
      <c r="HX6" s="350"/>
      <c r="HY6" s="350"/>
      <c r="HZ6" s="350"/>
      <c r="IA6" s="350"/>
      <c r="IB6" s="350"/>
      <c r="IC6" s="350"/>
      <c r="ID6" s="350"/>
      <c r="IE6" s="350"/>
      <c r="IF6" s="350"/>
      <c r="IG6" s="350"/>
      <c r="IH6" s="350"/>
      <c r="II6" s="350"/>
      <c r="IJ6" s="350"/>
      <c r="IK6" s="350"/>
      <c r="IL6" s="350"/>
      <c r="IM6" s="350"/>
      <c r="IN6" s="350"/>
      <c r="IO6" s="350"/>
      <c r="IP6" s="350"/>
      <c r="IQ6" s="350"/>
      <c r="IR6" s="350"/>
      <c r="IS6" s="350"/>
      <c r="IT6" s="350"/>
      <c r="IU6" s="350"/>
      <c r="IV6" s="350"/>
    </row>
    <row r="7" spans="1:256" ht="13.5">
      <c r="A7" s="349" t="s">
        <v>2121</v>
      </c>
      <c r="B7" s="349"/>
      <c r="C7" s="349"/>
      <c r="D7" s="349"/>
      <c r="E7" s="349"/>
      <c r="F7" s="349"/>
      <c r="G7" s="349"/>
      <c r="H7" s="349"/>
      <c r="I7" s="349"/>
      <c r="J7" s="349"/>
      <c r="K7" s="348"/>
      <c r="L7" s="348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  <c r="CV7" s="350"/>
      <c r="CW7" s="350"/>
      <c r="CX7" s="350"/>
      <c r="CY7" s="350"/>
      <c r="CZ7" s="350"/>
      <c r="DA7" s="350"/>
      <c r="DB7" s="350"/>
      <c r="DC7" s="350"/>
      <c r="DD7" s="350"/>
      <c r="DE7" s="350"/>
      <c r="DF7" s="350"/>
      <c r="DG7" s="350"/>
      <c r="DH7" s="350"/>
      <c r="DI7" s="350"/>
      <c r="DJ7" s="350"/>
      <c r="DK7" s="350"/>
      <c r="DL7" s="350"/>
      <c r="DM7" s="350"/>
      <c r="DN7" s="350"/>
      <c r="DO7" s="350"/>
      <c r="DP7" s="350"/>
      <c r="DQ7" s="350"/>
      <c r="DR7" s="350"/>
      <c r="DS7" s="350"/>
      <c r="DT7" s="350"/>
      <c r="DU7" s="350"/>
      <c r="DV7" s="350"/>
      <c r="DW7" s="350"/>
      <c r="DX7" s="350"/>
      <c r="DY7" s="350"/>
      <c r="DZ7" s="350"/>
      <c r="EA7" s="350"/>
      <c r="EB7" s="350"/>
      <c r="EC7" s="350"/>
      <c r="ED7" s="350"/>
      <c r="EE7" s="350"/>
      <c r="EF7" s="350"/>
      <c r="EG7" s="350"/>
      <c r="EH7" s="350"/>
      <c r="EI7" s="350"/>
      <c r="EJ7" s="350"/>
      <c r="EK7" s="350"/>
      <c r="EL7" s="350"/>
      <c r="EM7" s="350"/>
      <c r="EN7" s="350"/>
      <c r="EO7" s="350"/>
      <c r="EP7" s="350"/>
      <c r="EQ7" s="350"/>
      <c r="ER7" s="350"/>
      <c r="ES7" s="350"/>
      <c r="ET7" s="350"/>
      <c r="EU7" s="350"/>
      <c r="EV7" s="350"/>
      <c r="EW7" s="350"/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0"/>
      <c r="FK7" s="350"/>
      <c r="FL7" s="350"/>
      <c r="FM7" s="350"/>
      <c r="FN7" s="350"/>
      <c r="FO7" s="350"/>
      <c r="FP7" s="350"/>
      <c r="FQ7" s="350"/>
      <c r="FR7" s="350"/>
      <c r="FS7" s="350"/>
      <c r="FT7" s="350"/>
      <c r="FU7" s="350"/>
      <c r="FV7" s="350"/>
      <c r="FW7" s="350"/>
      <c r="FX7" s="350"/>
      <c r="FY7" s="350"/>
      <c r="FZ7" s="350"/>
      <c r="GA7" s="350"/>
      <c r="GB7" s="350"/>
      <c r="GC7" s="350"/>
      <c r="GD7" s="350"/>
      <c r="GE7" s="350"/>
      <c r="GF7" s="350"/>
      <c r="GG7" s="350"/>
      <c r="GH7" s="350"/>
      <c r="GI7" s="350"/>
      <c r="GJ7" s="350"/>
      <c r="GK7" s="350"/>
      <c r="GL7" s="350"/>
      <c r="GM7" s="350"/>
      <c r="GN7" s="350"/>
      <c r="GO7" s="350"/>
      <c r="GP7" s="350"/>
      <c r="GQ7" s="350"/>
      <c r="GR7" s="350"/>
      <c r="GS7" s="350"/>
      <c r="GT7" s="350"/>
      <c r="GU7" s="350"/>
      <c r="GV7" s="350"/>
      <c r="GW7" s="350"/>
      <c r="GX7" s="350"/>
      <c r="GY7" s="350"/>
      <c r="GZ7" s="350"/>
      <c r="HA7" s="350"/>
      <c r="HB7" s="350"/>
      <c r="HC7" s="350"/>
      <c r="HD7" s="350"/>
      <c r="HE7" s="350"/>
      <c r="HF7" s="350"/>
      <c r="HG7" s="350"/>
      <c r="HH7" s="350"/>
      <c r="HI7" s="350"/>
      <c r="HJ7" s="350"/>
      <c r="HK7" s="350"/>
      <c r="HL7" s="350"/>
      <c r="HM7" s="350"/>
      <c r="HN7" s="350"/>
      <c r="HO7" s="350"/>
      <c r="HP7" s="350"/>
      <c r="HQ7" s="350"/>
      <c r="HR7" s="350"/>
      <c r="HS7" s="350"/>
      <c r="HT7" s="350"/>
      <c r="HU7" s="350"/>
      <c r="HV7" s="350"/>
      <c r="HW7" s="350"/>
      <c r="HX7" s="350"/>
      <c r="HY7" s="350"/>
      <c r="HZ7" s="350"/>
      <c r="IA7" s="350"/>
      <c r="IB7" s="350"/>
      <c r="IC7" s="350"/>
      <c r="ID7" s="350"/>
      <c r="IE7" s="350"/>
      <c r="IF7" s="350"/>
      <c r="IG7" s="350"/>
      <c r="IH7" s="350"/>
      <c r="II7" s="350"/>
      <c r="IJ7" s="350"/>
      <c r="IK7" s="350"/>
      <c r="IL7" s="350"/>
      <c r="IM7" s="350"/>
      <c r="IN7" s="350"/>
      <c r="IO7" s="350"/>
      <c r="IP7" s="350"/>
      <c r="IQ7" s="350"/>
      <c r="IR7" s="350"/>
      <c r="IS7" s="350"/>
      <c r="IT7" s="350"/>
      <c r="IU7" s="350"/>
      <c r="IV7" s="350"/>
    </row>
    <row r="8" spans="1:256" ht="13.5">
      <c r="A8" s="349" t="s">
        <v>2122</v>
      </c>
      <c r="B8" s="349"/>
      <c r="C8" s="349"/>
      <c r="D8" s="349"/>
      <c r="E8" s="349"/>
      <c r="F8" s="349"/>
      <c r="G8" s="349"/>
      <c r="H8" s="349"/>
      <c r="I8" s="349"/>
      <c r="J8" s="349"/>
      <c r="K8" s="348"/>
      <c r="L8" s="348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0"/>
      <c r="CV8" s="350"/>
      <c r="CW8" s="350"/>
      <c r="CX8" s="350"/>
      <c r="CY8" s="350"/>
      <c r="CZ8" s="350"/>
      <c r="DA8" s="350"/>
      <c r="DB8" s="350"/>
      <c r="DC8" s="350"/>
      <c r="DD8" s="350"/>
      <c r="DE8" s="350"/>
      <c r="DF8" s="350"/>
      <c r="DG8" s="350"/>
      <c r="DH8" s="350"/>
      <c r="DI8" s="350"/>
      <c r="DJ8" s="350"/>
      <c r="DK8" s="350"/>
      <c r="DL8" s="350"/>
      <c r="DM8" s="350"/>
      <c r="DN8" s="350"/>
      <c r="DO8" s="350"/>
      <c r="DP8" s="350"/>
      <c r="DQ8" s="350"/>
      <c r="DR8" s="350"/>
      <c r="DS8" s="350"/>
      <c r="DT8" s="350"/>
      <c r="DU8" s="350"/>
      <c r="DV8" s="350"/>
      <c r="DW8" s="350"/>
      <c r="DX8" s="350"/>
      <c r="DY8" s="350"/>
      <c r="DZ8" s="350"/>
      <c r="EA8" s="350"/>
      <c r="EB8" s="350"/>
      <c r="EC8" s="350"/>
      <c r="ED8" s="350"/>
      <c r="EE8" s="350"/>
      <c r="EF8" s="350"/>
      <c r="EG8" s="350"/>
      <c r="EH8" s="350"/>
      <c r="EI8" s="350"/>
      <c r="EJ8" s="350"/>
      <c r="EK8" s="350"/>
      <c r="EL8" s="350"/>
      <c r="EM8" s="350"/>
      <c r="EN8" s="350"/>
      <c r="EO8" s="350"/>
      <c r="EP8" s="350"/>
      <c r="EQ8" s="350"/>
      <c r="ER8" s="350"/>
      <c r="ES8" s="350"/>
      <c r="ET8" s="350"/>
      <c r="EU8" s="350"/>
      <c r="EV8" s="350"/>
      <c r="EW8" s="350"/>
      <c r="EX8" s="350"/>
      <c r="EY8" s="350"/>
      <c r="EZ8" s="350"/>
      <c r="FA8" s="350"/>
      <c r="FB8" s="350"/>
      <c r="FC8" s="350"/>
      <c r="FD8" s="350"/>
      <c r="FE8" s="350"/>
      <c r="FF8" s="350"/>
      <c r="FG8" s="350"/>
      <c r="FH8" s="350"/>
      <c r="FI8" s="350"/>
      <c r="FJ8" s="350"/>
      <c r="FK8" s="350"/>
      <c r="FL8" s="350"/>
      <c r="FM8" s="350"/>
      <c r="FN8" s="350"/>
      <c r="FO8" s="350"/>
      <c r="FP8" s="350"/>
      <c r="FQ8" s="350"/>
      <c r="FR8" s="350"/>
      <c r="FS8" s="350"/>
      <c r="FT8" s="350"/>
      <c r="FU8" s="350"/>
      <c r="FV8" s="350"/>
      <c r="FW8" s="350"/>
      <c r="FX8" s="350"/>
      <c r="FY8" s="350"/>
      <c r="FZ8" s="350"/>
      <c r="GA8" s="350"/>
      <c r="GB8" s="350"/>
      <c r="GC8" s="350"/>
      <c r="GD8" s="350"/>
      <c r="GE8" s="350"/>
      <c r="GF8" s="350"/>
      <c r="GG8" s="350"/>
      <c r="GH8" s="350"/>
      <c r="GI8" s="350"/>
      <c r="GJ8" s="350"/>
      <c r="GK8" s="350"/>
      <c r="GL8" s="350"/>
      <c r="GM8" s="350"/>
      <c r="GN8" s="350"/>
      <c r="GO8" s="350"/>
      <c r="GP8" s="350"/>
      <c r="GQ8" s="350"/>
      <c r="GR8" s="350"/>
      <c r="GS8" s="350"/>
      <c r="GT8" s="350"/>
      <c r="GU8" s="350"/>
      <c r="GV8" s="350"/>
      <c r="GW8" s="350"/>
      <c r="GX8" s="350"/>
      <c r="GY8" s="350"/>
      <c r="GZ8" s="350"/>
      <c r="HA8" s="350"/>
      <c r="HB8" s="350"/>
      <c r="HC8" s="350"/>
      <c r="HD8" s="350"/>
      <c r="HE8" s="350"/>
      <c r="HF8" s="350"/>
      <c r="HG8" s="350"/>
      <c r="HH8" s="350"/>
      <c r="HI8" s="350"/>
      <c r="HJ8" s="350"/>
      <c r="HK8" s="350"/>
      <c r="HL8" s="350"/>
      <c r="HM8" s="350"/>
      <c r="HN8" s="350"/>
      <c r="HO8" s="350"/>
      <c r="HP8" s="350"/>
      <c r="HQ8" s="350"/>
      <c r="HR8" s="350"/>
      <c r="HS8" s="350"/>
      <c r="HT8" s="350"/>
      <c r="HU8" s="350"/>
      <c r="HV8" s="350"/>
      <c r="HW8" s="350"/>
      <c r="HX8" s="350"/>
      <c r="HY8" s="350"/>
      <c r="HZ8" s="350"/>
      <c r="IA8" s="350"/>
      <c r="IB8" s="350"/>
      <c r="IC8" s="350"/>
      <c r="ID8" s="350"/>
      <c r="IE8" s="350"/>
      <c r="IF8" s="350"/>
      <c r="IG8" s="350"/>
      <c r="IH8" s="350"/>
      <c r="II8" s="350"/>
      <c r="IJ8" s="350"/>
      <c r="IK8" s="350"/>
      <c r="IL8" s="350"/>
      <c r="IM8" s="350"/>
      <c r="IN8" s="350"/>
      <c r="IO8" s="350"/>
      <c r="IP8" s="350"/>
      <c r="IQ8" s="350"/>
      <c r="IR8" s="350"/>
      <c r="IS8" s="350"/>
      <c r="IT8" s="350"/>
      <c r="IU8" s="350"/>
      <c r="IV8" s="350"/>
    </row>
    <row r="9" spans="1:256" ht="13.5">
      <c r="A9" s="349" t="s">
        <v>25</v>
      </c>
      <c r="B9" s="355" t="s">
        <v>2123</v>
      </c>
      <c r="C9" s="349"/>
      <c r="D9" s="349"/>
      <c r="E9" s="349"/>
      <c r="F9" s="349"/>
      <c r="G9" s="349"/>
      <c r="H9" s="349"/>
      <c r="I9" s="349"/>
      <c r="J9" s="349"/>
      <c r="K9" s="348"/>
      <c r="L9" s="348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0"/>
      <c r="CD9" s="350"/>
      <c r="CE9" s="350"/>
      <c r="CF9" s="350"/>
      <c r="CG9" s="350"/>
      <c r="CH9" s="350"/>
      <c r="CI9" s="350"/>
      <c r="CJ9" s="350"/>
      <c r="CK9" s="350"/>
      <c r="CL9" s="350"/>
      <c r="CM9" s="350"/>
      <c r="CN9" s="350"/>
      <c r="CO9" s="350"/>
      <c r="CP9" s="350"/>
      <c r="CQ9" s="350"/>
      <c r="CR9" s="350"/>
      <c r="CS9" s="350"/>
      <c r="CT9" s="350"/>
      <c r="CU9" s="350"/>
      <c r="CV9" s="350"/>
      <c r="CW9" s="350"/>
      <c r="CX9" s="350"/>
      <c r="CY9" s="350"/>
      <c r="CZ9" s="350"/>
      <c r="DA9" s="350"/>
      <c r="DB9" s="350"/>
      <c r="DC9" s="350"/>
      <c r="DD9" s="350"/>
      <c r="DE9" s="350"/>
      <c r="DF9" s="350"/>
      <c r="DG9" s="350"/>
      <c r="DH9" s="350"/>
      <c r="DI9" s="350"/>
      <c r="DJ9" s="350"/>
      <c r="DK9" s="350"/>
      <c r="DL9" s="350"/>
      <c r="DM9" s="350"/>
      <c r="DN9" s="350"/>
      <c r="DO9" s="350"/>
      <c r="DP9" s="350"/>
      <c r="DQ9" s="350"/>
      <c r="DR9" s="350"/>
      <c r="DS9" s="350"/>
      <c r="DT9" s="350"/>
      <c r="DU9" s="350"/>
      <c r="DV9" s="350"/>
      <c r="DW9" s="350"/>
      <c r="DX9" s="350"/>
      <c r="DY9" s="350"/>
      <c r="DZ9" s="350"/>
      <c r="EA9" s="350"/>
      <c r="EB9" s="350"/>
      <c r="EC9" s="350"/>
      <c r="ED9" s="350"/>
      <c r="EE9" s="350"/>
      <c r="EF9" s="350"/>
      <c r="EG9" s="350"/>
      <c r="EH9" s="350"/>
      <c r="EI9" s="350"/>
      <c r="EJ9" s="350"/>
      <c r="EK9" s="350"/>
      <c r="EL9" s="350"/>
      <c r="EM9" s="350"/>
      <c r="EN9" s="350"/>
      <c r="EO9" s="350"/>
      <c r="EP9" s="350"/>
      <c r="EQ9" s="350"/>
      <c r="ER9" s="350"/>
      <c r="ES9" s="350"/>
      <c r="ET9" s="350"/>
      <c r="EU9" s="350"/>
      <c r="EV9" s="350"/>
      <c r="EW9" s="350"/>
      <c r="EX9" s="350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0"/>
      <c r="FK9" s="350"/>
      <c r="FL9" s="350"/>
      <c r="FM9" s="350"/>
      <c r="FN9" s="350"/>
      <c r="FO9" s="350"/>
      <c r="FP9" s="350"/>
      <c r="FQ9" s="350"/>
      <c r="FR9" s="350"/>
      <c r="FS9" s="350"/>
      <c r="FT9" s="350"/>
      <c r="FU9" s="350"/>
      <c r="FV9" s="350"/>
      <c r="FW9" s="350"/>
      <c r="FX9" s="350"/>
      <c r="FY9" s="350"/>
      <c r="FZ9" s="350"/>
      <c r="GA9" s="350"/>
      <c r="GB9" s="350"/>
      <c r="GC9" s="350"/>
      <c r="GD9" s="350"/>
      <c r="GE9" s="350"/>
      <c r="GF9" s="350"/>
      <c r="GG9" s="350"/>
      <c r="GH9" s="350"/>
      <c r="GI9" s="350"/>
      <c r="GJ9" s="350"/>
      <c r="GK9" s="350"/>
      <c r="GL9" s="350"/>
      <c r="GM9" s="350"/>
      <c r="GN9" s="350"/>
      <c r="GO9" s="350"/>
      <c r="GP9" s="350"/>
      <c r="GQ9" s="350"/>
      <c r="GR9" s="350"/>
      <c r="GS9" s="350"/>
      <c r="GT9" s="350"/>
      <c r="GU9" s="350"/>
      <c r="GV9" s="350"/>
      <c r="GW9" s="350"/>
      <c r="GX9" s="350"/>
      <c r="GY9" s="350"/>
      <c r="GZ9" s="350"/>
      <c r="HA9" s="350"/>
      <c r="HB9" s="350"/>
      <c r="HC9" s="350"/>
      <c r="HD9" s="350"/>
      <c r="HE9" s="350"/>
      <c r="HF9" s="350"/>
      <c r="HG9" s="350"/>
      <c r="HH9" s="350"/>
      <c r="HI9" s="350"/>
      <c r="HJ9" s="350"/>
      <c r="HK9" s="350"/>
      <c r="HL9" s="350"/>
      <c r="HM9" s="350"/>
      <c r="HN9" s="350"/>
      <c r="HO9" s="350"/>
      <c r="HP9" s="350"/>
      <c r="HQ9" s="350"/>
      <c r="HR9" s="350"/>
      <c r="HS9" s="350"/>
      <c r="HT9" s="350"/>
      <c r="HU9" s="350"/>
      <c r="HV9" s="350"/>
      <c r="HW9" s="350"/>
      <c r="HX9" s="350"/>
      <c r="HY9" s="350"/>
      <c r="HZ9" s="350"/>
      <c r="IA9" s="350"/>
      <c r="IB9" s="350"/>
      <c r="IC9" s="350"/>
      <c r="ID9" s="350"/>
      <c r="IE9" s="350"/>
      <c r="IF9" s="350"/>
      <c r="IG9" s="350"/>
      <c r="IH9" s="350"/>
      <c r="II9" s="350"/>
      <c r="IJ9" s="350"/>
      <c r="IK9" s="350"/>
      <c r="IL9" s="350"/>
      <c r="IM9" s="350"/>
      <c r="IN9" s="350"/>
      <c r="IO9" s="350"/>
      <c r="IP9" s="350"/>
      <c r="IQ9" s="350"/>
      <c r="IR9" s="350"/>
      <c r="IS9" s="350"/>
      <c r="IT9" s="350"/>
      <c r="IU9" s="350"/>
      <c r="IV9" s="350"/>
    </row>
    <row r="10" spans="1:256" ht="14.25" thickBot="1">
      <c r="A10" s="349"/>
      <c r="B10" s="348"/>
      <c r="C10" s="348"/>
      <c r="D10" s="349"/>
      <c r="E10" s="348"/>
      <c r="F10" s="348"/>
      <c r="G10" s="348"/>
      <c r="H10" s="348"/>
      <c r="I10" s="348"/>
      <c r="J10" s="348"/>
      <c r="K10" s="348"/>
      <c r="L10" s="348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  <c r="CV10" s="350"/>
      <c r="CW10" s="350"/>
      <c r="CX10" s="350"/>
      <c r="CY10" s="350"/>
      <c r="CZ10" s="350"/>
      <c r="DA10" s="350"/>
      <c r="DB10" s="350"/>
      <c r="DC10" s="350"/>
      <c r="DD10" s="350"/>
      <c r="DE10" s="350"/>
      <c r="DF10" s="350"/>
      <c r="DG10" s="350"/>
      <c r="DH10" s="350"/>
      <c r="DI10" s="350"/>
      <c r="DJ10" s="350"/>
      <c r="DK10" s="350"/>
      <c r="DL10" s="350"/>
      <c r="DM10" s="350"/>
      <c r="DN10" s="350"/>
      <c r="DO10" s="350"/>
      <c r="DP10" s="350"/>
      <c r="DQ10" s="350"/>
      <c r="DR10" s="350"/>
      <c r="DS10" s="350"/>
      <c r="DT10" s="350"/>
      <c r="DU10" s="350"/>
      <c r="DV10" s="350"/>
      <c r="DW10" s="350"/>
      <c r="DX10" s="350"/>
      <c r="DY10" s="350"/>
      <c r="DZ10" s="350"/>
      <c r="EA10" s="350"/>
      <c r="EB10" s="350"/>
      <c r="EC10" s="350"/>
      <c r="ED10" s="350"/>
      <c r="EE10" s="350"/>
      <c r="EF10" s="350"/>
      <c r="EG10" s="350"/>
      <c r="EH10" s="350"/>
      <c r="EI10" s="350"/>
      <c r="EJ10" s="350"/>
      <c r="EK10" s="350"/>
      <c r="EL10" s="350"/>
      <c r="EM10" s="350"/>
      <c r="EN10" s="350"/>
      <c r="EO10" s="350"/>
      <c r="EP10" s="350"/>
      <c r="EQ10" s="350"/>
      <c r="ER10" s="350"/>
      <c r="ES10" s="350"/>
      <c r="ET10" s="350"/>
      <c r="EU10" s="350"/>
      <c r="EV10" s="350"/>
      <c r="EW10" s="350"/>
      <c r="EX10" s="350"/>
      <c r="EY10" s="350"/>
      <c r="EZ10" s="350"/>
      <c r="FA10" s="350"/>
      <c r="FB10" s="350"/>
      <c r="FC10" s="350"/>
      <c r="FD10" s="350"/>
      <c r="FE10" s="350"/>
      <c r="FF10" s="350"/>
      <c r="FG10" s="350"/>
      <c r="FH10" s="350"/>
      <c r="FI10" s="350"/>
      <c r="FJ10" s="350"/>
      <c r="FK10" s="350"/>
      <c r="FL10" s="350"/>
      <c r="FM10" s="350"/>
      <c r="FN10" s="350"/>
      <c r="FO10" s="350"/>
      <c r="FP10" s="350"/>
      <c r="FQ10" s="350"/>
      <c r="FR10" s="350"/>
      <c r="FS10" s="350"/>
      <c r="FT10" s="350"/>
      <c r="FU10" s="350"/>
      <c r="FV10" s="350"/>
      <c r="FW10" s="350"/>
      <c r="FX10" s="350"/>
      <c r="FY10" s="350"/>
      <c r="FZ10" s="350"/>
      <c r="GA10" s="350"/>
      <c r="GB10" s="350"/>
      <c r="GC10" s="350"/>
      <c r="GD10" s="350"/>
      <c r="GE10" s="350"/>
      <c r="GF10" s="350"/>
      <c r="GG10" s="350"/>
      <c r="GH10" s="350"/>
      <c r="GI10" s="350"/>
      <c r="GJ10" s="350"/>
      <c r="GK10" s="350"/>
      <c r="GL10" s="350"/>
      <c r="GM10" s="350"/>
      <c r="GN10" s="350"/>
      <c r="GO10" s="350"/>
      <c r="GP10" s="350"/>
      <c r="GQ10" s="350"/>
      <c r="GR10" s="350"/>
      <c r="GS10" s="350"/>
      <c r="GT10" s="350"/>
      <c r="GU10" s="350"/>
      <c r="GV10" s="350"/>
      <c r="GW10" s="350"/>
      <c r="GX10" s="350"/>
      <c r="GY10" s="350"/>
      <c r="GZ10" s="350"/>
      <c r="HA10" s="350"/>
      <c r="HB10" s="350"/>
      <c r="HC10" s="350"/>
      <c r="HD10" s="350"/>
      <c r="HE10" s="350"/>
      <c r="HF10" s="350"/>
      <c r="HG10" s="350"/>
      <c r="HH10" s="350"/>
      <c r="HI10" s="350"/>
      <c r="HJ10" s="350"/>
      <c r="HK10" s="350"/>
      <c r="HL10" s="350"/>
      <c r="HM10" s="350"/>
      <c r="HN10" s="350"/>
      <c r="HO10" s="350"/>
      <c r="HP10" s="350"/>
      <c r="HQ10" s="350"/>
      <c r="HR10" s="350"/>
      <c r="HS10" s="350"/>
      <c r="HT10" s="350"/>
      <c r="HU10" s="350"/>
      <c r="HV10" s="350"/>
      <c r="HW10" s="350"/>
      <c r="HX10" s="350"/>
      <c r="HY10" s="350"/>
      <c r="HZ10" s="350"/>
      <c r="IA10" s="350"/>
      <c r="IB10" s="350"/>
      <c r="IC10" s="350"/>
      <c r="ID10" s="350"/>
      <c r="IE10" s="350"/>
      <c r="IF10" s="350"/>
      <c r="IG10" s="350"/>
      <c r="IH10" s="350"/>
      <c r="II10" s="350"/>
      <c r="IJ10" s="350"/>
      <c r="IK10" s="350"/>
      <c r="IL10" s="350"/>
      <c r="IM10" s="350"/>
      <c r="IN10" s="350"/>
      <c r="IO10" s="350"/>
      <c r="IP10" s="350"/>
      <c r="IQ10" s="350"/>
      <c r="IR10" s="350"/>
      <c r="IS10" s="350"/>
      <c r="IT10" s="350"/>
      <c r="IU10" s="350"/>
      <c r="IV10" s="350"/>
    </row>
    <row r="11" spans="1:256" ht="22.5">
      <c r="A11" s="356" t="s">
        <v>2124</v>
      </c>
      <c r="B11" s="356" t="s">
        <v>2125</v>
      </c>
      <c r="C11" s="356" t="s">
        <v>1845</v>
      </c>
      <c r="D11" s="356" t="s">
        <v>2126</v>
      </c>
      <c r="E11" s="357" t="s">
        <v>2127</v>
      </c>
      <c r="F11" s="356" t="s">
        <v>148</v>
      </c>
      <c r="G11" s="356" t="s">
        <v>2128</v>
      </c>
      <c r="H11" s="356" t="s">
        <v>2129</v>
      </c>
      <c r="I11" s="356" t="s">
        <v>1999</v>
      </c>
      <c r="J11" s="356" t="s">
        <v>2021</v>
      </c>
      <c r="K11" s="356" t="s">
        <v>1945</v>
      </c>
      <c r="L11" s="356" t="s">
        <v>1911</v>
      </c>
      <c r="M11" s="358"/>
      <c r="N11" s="358"/>
      <c r="O11" s="359"/>
      <c r="P11" s="358"/>
      <c r="Q11" s="358"/>
      <c r="R11" s="358"/>
      <c r="S11" s="358"/>
      <c r="T11" s="358"/>
      <c r="U11" s="358"/>
      <c r="V11" s="358"/>
      <c r="W11" s="358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0"/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60"/>
      <c r="EX11" s="360"/>
      <c r="EY11" s="360"/>
      <c r="EZ11" s="360"/>
      <c r="FA11" s="360"/>
      <c r="FB11" s="360"/>
      <c r="FC11" s="360"/>
      <c r="FD11" s="360"/>
      <c r="FE11" s="360"/>
      <c r="FF11" s="360"/>
      <c r="FG11" s="360"/>
      <c r="FH11" s="360"/>
      <c r="FI11" s="360"/>
      <c r="FJ11" s="360"/>
      <c r="FK11" s="360"/>
      <c r="FL11" s="360"/>
      <c r="FM11" s="360"/>
      <c r="FN11" s="360"/>
      <c r="FO11" s="360"/>
      <c r="FP11" s="360"/>
      <c r="FQ11" s="360"/>
      <c r="FR11" s="360"/>
      <c r="FS11" s="360"/>
      <c r="FT11" s="360"/>
      <c r="FU11" s="360"/>
      <c r="FV11" s="360"/>
      <c r="FW11" s="360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  <c r="GS11" s="360"/>
      <c r="GT11" s="360"/>
      <c r="GU11" s="360"/>
      <c r="GV11" s="360"/>
      <c r="GW11" s="360"/>
      <c r="GX11" s="360"/>
      <c r="GY11" s="360"/>
      <c r="GZ11" s="360"/>
      <c r="HA11" s="360"/>
      <c r="HB11" s="360"/>
      <c r="HC11" s="360"/>
      <c r="HD11" s="360"/>
      <c r="HE11" s="360"/>
      <c r="HF11" s="360"/>
      <c r="HG11" s="360"/>
      <c r="HH11" s="360"/>
      <c r="HI11" s="360"/>
      <c r="HJ11" s="360"/>
      <c r="HK11" s="360"/>
      <c r="HL11" s="360"/>
      <c r="HM11" s="360"/>
      <c r="HN11" s="360"/>
      <c r="HO11" s="360"/>
      <c r="HP11" s="360"/>
      <c r="HQ11" s="360"/>
      <c r="HR11" s="360"/>
      <c r="HS11" s="360"/>
      <c r="HT11" s="360"/>
      <c r="HU11" s="360"/>
      <c r="HV11" s="360"/>
      <c r="HW11" s="360"/>
      <c r="HX11" s="360"/>
      <c r="HY11" s="360"/>
      <c r="HZ11" s="360"/>
      <c r="IA11" s="360"/>
      <c r="IB11" s="360"/>
      <c r="IC11" s="360"/>
      <c r="ID11" s="360"/>
      <c r="IE11" s="360"/>
      <c r="IF11" s="360"/>
      <c r="IG11" s="360"/>
      <c r="IH11" s="360"/>
      <c r="II11" s="360"/>
      <c r="IJ11" s="360"/>
      <c r="IK11" s="360"/>
      <c r="IL11" s="360"/>
      <c r="IM11" s="360"/>
      <c r="IN11" s="360"/>
      <c r="IO11" s="360"/>
      <c r="IP11" s="360"/>
      <c r="IQ11" s="360"/>
      <c r="IR11" s="360"/>
      <c r="IS11" s="360"/>
      <c r="IT11" s="360"/>
      <c r="IU11" s="360"/>
      <c r="IV11" s="360"/>
    </row>
    <row r="12" spans="1:256" ht="13.5">
      <c r="A12" s="361">
        <v>1</v>
      </c>
      <c r="B12" s="361">
        <v>2</v>
      </c>
      <c r="C12" s="361">
        <v>3</v>
      </c>
      <c r="D12" s="361">
        <v>4</v>
      </c>
      <c r="E12" s="362">
        <v>6</v>
      </c>
      <c r="F12" s="361">
        <v>5</v>
      </c>
      <c r="G12" s="361">
        <v>6</v>
      </c>
      <c r="H12" s="361">
        <v>7</v>
      </c>
      <c r="I12" s="361">
        <v>8</v>
      </c>
      <c r="J12" s="361">
        <v>9</v>
      </c>
      <c r="K12" s="361">
        <v>10</v>
      </c>
      <c r="L12" s="361">
        <v>11</v>
      </c>
      <c r="M12" s="358"/>
      <c r="N12" s="358"/>
      <c r="O12" s="359"/>
      <c r="P12" s="358"/>
      <c r="Q12" s="358"/>
      <c r="R12" s="358"/>
      <c r="S12" s="358"/>
      <c r="T12" s="358"/>
      <c r="U12" s="358"/>
      <c r="V12" s="358"/>
      <c r="W12" s="358"/>
      <c r="X12" s="360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363"/>
      <c r="CX12" s="363"/>
      <c r="CY12" s="363"/>
      <c r="CZ12" s="363"/>
      <c r="DA12" s="363"/>
      <c r="DB12" s="363"/>
      <c r="DC12" s="363"/>
      <c r="DD12" s="363"/>
      <c r="DE12" s="363"/>
      <c r="DF12" s="363"/>
      <c r="DG12" s="363"/>
      <c r="DH12" s="363"/>
      <c r="DI12" s="363"/>
      <c r="DJ12" s="363"/>
      <c r="DK12" s="363"/>
      <c r="DL12" s="363"/>
      <c r="DM12" s="363"/>
      <c r="DN12" s="363"/>
      <c r="DO12" s="363"/>
      <c r="DP12" s="363"/>
      <c r="DQ12" s="363"/>
      <c r="DR12" s="363"/>
      <c r="DS12" s="363"/>
      <c r="DT12" s="363"/>
      <c r="DU12" s="363"/>
      <c r="DV12" s="363"/>
      <c r="DW12" s="363"/>
      <c r="DX12" s="363"/>
      <c r="DY12" s="363"/>
      <c r="DZ12" s="363"/>
      <c r="EA12" s="363"/>
      <c r="EB12" s="363"/>
      <c r="EC12" s="363"/>
      <c r="ED12" s="363"/>
      <c r="EE12" s="363"/>
      <c r="EF12" s="363"/>
      <c r="EG12" s="363"/>
      <c r="EH12" s="363"/>
      <c r="EI12" s="363"/>
      <c r="EJ12" s="363"/>
      <c r="EK12" s="363"/>
      <c r="EL12" s="363"/>
      <c r="EM12" s="363"/>
      <c r="EN12" s="363"/>
      <c r="EO12" s="363"/>
      <c r="EP12" s="363"/>
      <c r="EQ12" s="363"/>
      <c r="ER12" s="363"/>
      <c r="ES12" s="363"/>
      <c r="ET12" s="363"/>
      <c r="EU12" s="363"/>
      <c r="EV12" s="363"/>
      <c r="EW12" s="363"/>
      <c r="EX12" s="363"/>
      <c r="EY12" s="363"/>
      <c r="EZ12" s="363"/>
      <c r="FA12" s="363"/>
      <c r="FB12" s="363"/>
      <c r="FC12" s="363"/>
      <c r="FD12" s="363"/>
      <c r="FE12" s="363"/>
      <c r="FF12" s="363"/>
      <c r="FG12" s="363"/>
      <c r="FH12" s="363"/>
      <c r="FI12" s="363"/>
      <c r="FJ12" s="363"/>
      <c r="FK12" s="363"/>
      <c r="FL12" s="363"/>
      <c r="FM12" s="363"/>
      <c r="FN12" s="363"/>
      <c r="FO12" s="363"/>
      <c r="FP12" s="363"/>
      <c r="FQ12" s="363"/>
      <c r="FR12" s="363"/>
      <c r="FS12" s="363"/>
      <c r="FT12" s="363"/>
      <c r="FU12" s="363"/>
      <c r="FV12" s="363"/>
      <c r="FW12" s="363"/>
      <c r="FX12" s="363"/>
      <c r="FY12" s="363"/>
      <c r="FZ12" s="363"/>
      <c r="GA12" s="363"/>
      <c r="GB12" s="363"/>
      <c r="GC12" s="363"/>
      <c r="GD12" s="363"/>
      <c r="GE12" s="363"/>
      <c r="GF12" s="363"/>
      <c r="GG12" s="363"/>
      <c r="GH12" s="363"/>
      <c r="GI12" s="363"/>
      <c r="GJ12" s="363"/>
      <c r="GK12" s="363"/>
      <c r="GL12" s="363"/>
      <c r="GM12" s="363"/>
      <c r="GN12" s="363"/>
      <c r="GO12" s="363"/>
      <c r="GP12" s="363"/>
      <c r="GQ12" s="363"/>
      <c r="GR12" s="363"/>
      <c r="GS12" s="363"/>
      <c r="GT12" s="363"/>
      <c r="GU12" s="363"/>
      <c r="GV12" s="363"/>
      <c r="GW12" s="363"/>
      <c r="GX12" s="363"/>
      <c r="GY12" s="363"/>
      <c r="GZ12" s="363"/>
      <c r="HA12" s="363"/>
      <c r="HB12" s="363"/>
      <c r="HC12" s="363"/>
      <c r="HD12" s="363"/>
      <c r="HE12" s="363"/>
      <c r="HF12" s="363"/>
      <c r="HG12" s="363"/>
      <c r="HH12" s="363"/>
      <c r="HI12" s="363"/>
      <c r="HJ12" s="363"/>
      <c r="HK12" s="363"/>
      <c r="HL12" s="363"/>
      <c r="HM12" s="363"/>
      <c r="HN12" s="363"/>
      <c r="HO12" s="363"/>
      <c r="HP12" s="363"/>
      <c r="HQ12" s="363"/>
      <c r="HR12" s="363"/>
      <c r="HS12" s="363"/>
      <c r="HT12" s="363"/>
      <c r="HU12" s="363"/>
      <c r="HV12" s="363"/>
      <c r="HW12" s="363"/>
      <c r="HX12" s="363"/>
      <c r="HY12" s="363"/>
      <c r="HZ12" s="363"/>
      <c r="IA12" s="363"/>
      <c r="IB12" s="363"/>
      <c r="IC12" s="363"/>
      <c r="ID12" s="363"/>
      <c r="IE12" s="363"/>
      <c r="IF12" s="363"/>
      <c r="IG12" s="363"/>
      <c r="IH12" s="363"/>
      <c r="II12" s="363"/>
      <c r="IJ12" s="363"/>
      <c r="IK12" s="363"/>
      <c r="IL12" s="363"/>
      <c r="IM12" s="363"/>
      <c r="IN12" s="363"/>
      <c r="IO12" s="363"/>
      <c r="IP12" s="363"/>
      <c r="IQ12" s="363"/>
      <c r="IR12" s="363"/>
      <c r="IS12" s="363"/>
      <c r="IT12" s="363"/>
      <c r="IU12" s="363"/>
      <c r="IV12" s="363"/>
    </row>
    <row r="13" spans="1:20" ht="13.5">
      <c r="A13" s="364"/>
      <c r="B13" s="365"/>
      <c r="C13" s="366"/>
      <c r="D13" s="367" t="s">
        <v>2130</v>
      </c>
      <c r="E13" s="368"/>
      <c r="F13" s="369"/>
      <c r="G13" s="369"/>
      <c r="H13" s="369"/>
      <c r="I13" s="370"/>
      <c r="J13" s="370"/>
      <c r="K13" s="371">
        <f>K15+K52+K84+K88</f>
        <v>0</v>
      </c>
      <c r="L13" s="372"/>
      <c r="M13" s="373"/>
      <c r="N13" s="374"/>
      <c r="O13" s="374"/>
      <c r="P13" s="374"/>
      <c r="Q13" s="375"/>
      <c r="R13" s="375"/>
      <c r="S13" s="375"/>
      <c r="T13" s="376"/>
    </row>
    <row r="14" spans="1:20" ht="13.5">
      <c r="A14" s="364"/>
      <c r="B14" s="365"/>
      <c r="C14" s="366"/>
      <c r="D14" s="367"/>
      <c r="E14" s="368"/>
      <c r="F14" s="369"/>
      <c r="G14" s="369"/>
      <c r="H14" s="369"/>
      <c r="I14" s="370"/>
      <c r="J14" s="370"/>
      <c r="K14" s="371"/>
      <c r="L14" s="372"/>
      <c r="M14" s="373"/>
      <c r="N14" s="374"/>
      <c r="O14" s="374"/>
      <c r="P14" s="374"/>
      <c r="Q14" s="375"/>
      <c r="R14" s="375"/>
      <c r="S14" s="375"/>
      <c r="T14" s="376"/>
    </row>
    <row r="15" spans="1:20" ht="13.5">
      <c r="A15" s="364"/>
      <c r="B15" s="365"/>
      <c r="C15" s="377" t="s">
        <v>2131</v>
      </c>
      <c r="D15" s="367" t="s">
        <v>2132</v>
      </c>
      <c r="E15" s="368"/>
      <c r="F15" s="369"/>
      <c r="G15" s="369"/>
      <c r="H15" s="369"/>
      <c r="I15" s="370"/>
      <c r="J15" s="370"/>
      <c r="K15" s="378">
        <f>K16+K19+K22+K27+K32+K35+K38+K43+K46+K49</f>
        <v>0</v>
      </c>
      <c r="L15" s="372"/>
      <c r="M15" s="373"/>
      <c r="N15" s="374"/>
      <c r="O15" s="374"/>
      <c r="P15" s="374"/>
      <c r="Q15" s="375"/>
      <c r="R15" s="375"/>
      <c r="S15" s="375"/>
      <c r="T15" s="376"/>
    </row>
    <row r="16" spans="1:20" ht="13.5">
      <c r="A16" s="379"/>
      <c r="B16" s="379"/>
      <c r="C16" s="377" t="s">
        <v>2133</v>
      </c>
      <c r="D16" s="380" t="s">
        <v>2134</v>
      </c>
      <c r="E16" s="381"/>
      <c r="F16" s="379"/>
      <c r="G16" s="382"/>
      <c r="H16" s="382"/>
      <c r="I16" s="383"/>
      <c r="J16" s="384"/>
      <c r="K16" s="385">
        <f>K17</f>
        <v>0</v>
      </c>
      <c r="L16" s="369"/>
      <c r="M16" s="386"/>
      <c r="N16" s="386"/>
      <c r="O16" s="374"/>
      <c r="P16" s="374"/>
      <c r="Q16" s="375"/>
      <c r="R16" s="375"/>
      <c r="S16" s="375"/>
      <c r="T16" s="376"/>
    </row>
    <row r="17" spans="1:20" ht="13.5">
      <c r="A17" s="379" t="s">
        <v>77</v>
      </c>
      <c r="B17" s="387"/>
      <c r="C17" s="388"/>
      <c r="D17" s="389" t="s">
        <v>2135</v>
      </c>
      <c r="E17" s="390"/>
      <c r="F17" s="379" t="s">
        <v>1771</v>
      </c>
      <c r="G17" s="382">
        <v>1</v>
      </c>
      <c r="H17" s="391"/>
      <c r="I17" s="383">
        <f>H17*G17</f>
        <v>0</v>
      </c>
      <c r="J17" s="383"/>
      <c r="K17" s="383">
        <f>SUM(I17:J17)</f>
        <v>0</v>
      </c>
      <c r="L17" s="392">
        <v>21</v>
      </c>
      <c r="M17" s="393"/>
      <c r="N17" s="393"/>
      <c r="O17" s="394"/>
      <c r="P17" s="395"/>
      <c r="Q17" s="394"/>
      <c r="R17" s="396"/>
      <c r="S17" s="396"/>
      <c r="T17" s="376"/>
    </row>
    <row r="18" spans="1:20" ht="81" customHeight="1">
      <c r="A18" s="379"/>
      <c r="B18" s="387"/>
      <c r="C18" s="388"/>
      <c r="D18" s="397" t="s">
        <v>2136</v>
      </c>
      <c r="E18" s="398"/>
      <c r="F18" s="379"/>
      <c r="G18" s="382"/>
      <c r="H18" s="391"/>
      <c r="I18" s="383"/>
      <c r="J18" s="383"/>
      <c r="K18" s="383"/>
      <c r="L18" s="392"/>
      <c r="M18" s="393"/>
      <c r="N18" s="393"/>
      <c r="O18" s="394"/>
      <c r="P18" s="395"/>
      <c r="Q18" s="394"/>
      <c r="R18" s="396"/>
      <c r="S18" s="396"/>
      <c r="T18" s="376"/>
    </row>
    <row r="19" spans="1:20" ht="28.5" customHeight="1">
      <c r="A19" s="379"/>
      <c r="B19" s="387"/>
      <c r="C19" s="377" t="s">
        <v>2137</v>
      </c>
      <c r="D19" s="399" t="s">
        <v>2138</v>
      </c>
      <c r="E19" s="398"/>
      <c r="F19" s="379"/>
      <c r="G19" s="382"/>
      <c r="H19" s="391"/>
      <c r="I19" s="383"/>
      <c r="J19" s="383"/>
      <c r="K19" s="385">
        <f>K20+K21</f>
        <v>0</v>
      </c>
      <c r="L19" s="392"/>
      <c r="M19" s="393"/>
      <c r="N19" s="393"/>
      <c r="O19" s="394"/>
      <c r="P19" s="395"/>
      <c r="Q19" s="394"/>
      <c r="R19" s="396"/>
      <c r="S19" s="396"/>
      <c r="T19" s="376"/>
    </row>
    <row r="20" spans="1:20" ht="41.25" customHeight="1">
      <c r="A20" s="379" t="s">
        <v>79</v>
      </c>
      <c r="B20" s="387"/>
      <c r="C20" s="388"/>
      <c r="D20" s="400" t="s">
        <v>2139</v>
      </c>
      <c r="E20" s="398"/>
      <c r="F20" s="379" t="s">
        <v>1771</v>
      </c>
      <c r="G20" s="382">
        <v>1</v>
      </c>
      <c r="H20" s="391"/>
      <c r="I20" s="383">
        <f>H20*G20</f>
        <v>0</v>
      </c>
      <c r="J20" s="383"/>
      <c r="K20" s="383">
        <f>SUM(I20:J20)</f>
        <v>0</v>
      </c>
      <c r="L20" s="392">
        <v>21</v>
      </c>
      <c r="M20" s="393"/>
      <c r="N20" s="393"/>
      <c r="O20" s="394"/>
      <c r="P20" s="395"/>
      <c r="Q20" s="394"/>
      <c r="R20" s="396"/>
      <c r="S20" s="396"/>
      <c r="T20" s="376"/>
    </row>
    <row r="21" spans="1:20" ht="28.7" customHeight="1">
      <c r="A21" s="379" t="s">
        <v>87</v>
      </c>
      <c r="B21" s="387"/>
      <c r="C21" s="388"/>
      <c r="D21" s="401" t="s">
        <v>2140</v>
      </c>
      <c r="E21" s="398"/>
      <c r="F21" s="379" t="s">
        <v>1771</v>
      </c>
      <c r="G21" s="402">
        <v>10</v>
      </c>
      <c r="H21" s="391"/>
      <c r="I21" s="383">
        <f>H21*G21</f>
        <v>0</v>
      </c>
      <c r="J21" s="383"/>
      <c r="K21" s="383">
        <f>SUM(I21:J21)</f>
        <v>0</v>
      </c>
      <c r="L21" s="392">
        <v>21</v>
      </c>
      <c r="M21" s="403"/>
      <c r="N21" s="393"/>
      <c r="O21" s="394"/>
      <c r="P21" s="395"/>
      <c r="Q21" s="394"/>
      <c r="R21" s="396"/>
      <c r="S21" s="396"/>
      <c r="T21" s="376"/>
    </row>
    <row r="22" spans="1:20" ht="13.5">
      <c r="A22" s="379"/>
      <c r="B22" s="379"/>
      <c r="C22" s="377" t="s">
        <v>2141</v>
      </c>
      <c r="D22" s="404" t="s">
        <v>2142</v>
      </c>
      <c r="E22" s="390"/>
      <c r="F22" s="405"/>
      <c r="G22" s="406" t="s">
        <v>2143</v>
      </c>
      <c r="H22" s="391"/>
      <c r="I22" s="383"/>
      <c r="J22" s="383"/>
      <c r="K22" s="407">
        <f>K23+K25</f>
        <v>0</v>
      </c>
      <c r="L22" s="392"/>
      <c r="M22" s="408"/>
      <c r="N22" s="408"/>
      <c r="O22" s="394"/>
      <c r="P22" s="395"/>
      <c r="Q22" s="395"/>
      <c r="R22" s="395"/>
      <c r="S22" s="395"/>
      <c r="T22" s="376"/>
    </row>
    <row r="23" spans="1:256" ht="46.5" customHeight="1">
      <c r="A23" s="409">
        <v>4</v>
      </c>
      <c r="B23" s="387"/>
      <c r="C23" s="388"/>
      <c r="D23" s="389" t="s">
        <v>2144</v>
      </c>
      <c r="E23" s="410" t="s">
        <v>2145</v>
      </c>
      <c r="F23" s="405" t="s">
        <v>1771</v>
      </c>
      <c r="G23" s="382">
        <v>1</v>
      </c>
      <c r="H23" s="391"/>
      <c r="I23" s="383">
        <f>G23*H23</f>
        <v>0</v>
      </c>
      <c r="J23" s="383"/>
      <c r="K23" s="383">
        <f>SUM(I23:J23)</f>
        <v>0</v>
      </c>
      <c r="L23" s="392">
        <v>21</v>
      </c>
      <c r="M23" s="408"/>
      <c r="N23" s="393"/>
      <c r="O23" s="394"/>
      <c r="P23" s="395"/>
      <c r="Q23" s="411"/>
      <c r="R23" s="411"/>
      <c r="S23" s="411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376"/>
      <c r="DX23" s="376"/>
      <c r="DY23" s="376"/>
      <c r="DZ23" s="376"/>
      <c r="EA23" s="376"/>
      <c r="EB23" s="376"/>
      <c r="EC23" s="376"/>
      <c r="ED23" s="376"/>
      <c r="EE23" s="376"/>
      <c r="EF23" s="376"/>
      <c r="EG23" s="376"/>
      <c r="EH23" s="376"/>
      <c r="EI23" s="376"/>
      <c r="EJ23" s="376"/>
      <c r="EK23" s="376"/>
      <c r="EL23" s="376"/>
      <c r="EM23" s="376"/>
      <c r="EN23" s="376"/>
      <c r="EO23" s="376"/>
      <c r="EP23" s="376"/>
      <c r="EQ23" s="376"/>
      <c r="ER23" s="376"/>
      <c r="ES23" s="376"/>
      <c r="ET23" s="376"/>
      <c r="EU23" s="376"/>
      <c r="EV23" s="376"/>
      <c r="EW23" s="376"/>
      <c r="EX23" s="376"/>
      <c r="EY23" s="376"/>
      <c r="EZ23" s="376"/>
      <c r="FA23" s="376"/>
      <c r="FB23" s="376"/>
      <c r="FC23" s="376"/>
      <c r="FD23" s="376"/>
      <c r="FE23" s="376"/>
      <c r="FF23" s="376"/>
      <c r="FG23" s="376"/>
      <c r="FH23" s="376"/>
      <c r="FI23" s="376"/>
      <c r="FJ23" s="376"/>
      <c r="FK23" s="376"/>
      <c r="FL23" s="376"/>
      <c r="FM23" s="376"/>
      <c r="FN23" s="376"/>
      <c r="FO23" s="376"/>
      <c r="FP23" s="376"/>
      <c r="FQ23" s="376"/>
      <c r="FR23" s="376"/>
      <c r="FS23" s="376"/>
      <c r="FT23" s="376"/>
      <c r="FU23" s="376"/>
      <c r="FV23" s="376"/>
      <c r="FW23" s="376"/>
      <c r="FX23" s="376"/>
      <c r="FY23" s="376"/>
      <c r="FZ23" s="376"/>
      <c r="GA23" s="376"/>
      <c r="GB23" s="376"/>
      <c r="GC23" s="376"/>
      <c r="GD23" s="376"/>
      <c r="GE23" s="376"/>
      <c r="GF23" s="376"/>
      <c r="GG23" s="376"/>
      <c r="GH23" s="376"/>
      <c r="GI23" s="376"/>
      <c r="GJ23" s="376"/>
      <c r="GK23" s="376"/>
      <c r="GL23" s="376"/>
      <c r="GM23" s="376"/>
      <c r="GN23" s="376"/>
      <c r="GO23" s="376"/>
      <c r="GP23" s="376"/>
      <c r="GQ23" s="376"/>
      <c r="GR23" s="376"/>
      <c r="GS23" s="376"/>
      <c r="GT23" s="376"/>
      <c r="GU23" s="376"/>
      <c r="GV23" s="376"/>
      <c r="GW23" s="376"/>
      <c r="GX23" s="376"/>
      <c r="GY23" s="376"/>
      <c r="GZ23" s="376"/>
      <c r="HA23" s="376"/>
      <c r="HB23" s="376"/>
      <c r="HC23" s="376"/>
      <c r="HD23" s="376"/>
      <c r="HE23" s="376"/>
      <c r="HF23" s="376"/>
      <c r="HG23" s="376"/>
      <c r="HH23" s="376"/>
      <c r="HI23" s="376"/>
      <c r="HJ23" s="376"/>
      <c r="HK23" s="376"/>
      <c r="HL23" s="376"/>
      <c r="HM23" s="376"/>
      <c r="HN23" s="376"/>
      <c r="HO23" s="376"/>
      <c r="HP23" s="376"/>
      <c r="HQ23" s="376"/>
      <c r="HR23" s="376"/>
      <c r="HS23" s="376"/>
      <c r="HT23" s="376"/>
      <c r="HU23" s="376"/>
      <c r="HV23" s="376"/>
      <c r="HW23" s="376"/>
      <c r="HX23" s="376"/>
      <c r="HY23" s="376"/>
      <c r="HZ23" s="376"/>
      <c r="IA23" s="376"/>
      <c r="IB23" s="376"/>
      <c r="IC23" s="376"/>
      <c r="ID23" s="376"/>
      <c r="IE23" s="376"/>
      <c r="IF23" s="376"/>
      <c r="IG23" s="376"/>
      <c r="IH23" s="376"/>
      <c r="II23" s="376"/>
      <c r="IJ23" s="376"/>
      <c r="IK23" s="376"/>
      <c r="IL23" s="376"/>
      <c r="IM23" s="376"/>
      <c r="IN23" s="376"/>
      <c r="IO23" s="376"/>
      <c r="IP23" s="376"/>
      <c r="IQ23" s="376"/>
      <c r="IR23" s="376"/>
      <c r="IS23" s="376"/>
      <c r="IT23" s="376"/>
      <c r="IU23" s="376"/>
      <c r="IV23" s="376"/>
    </row>
    <row r="24" spans="1:256" ht="48.75" customHeight="1">
      <c r="A24" s="409"/>
      <c r="B24" s="387"/>
      <c r="C24" s="388"/>
      <c r="D24" s="410" t="s">
        <v>2146</v>
      </c>
      <c r="E24" s="410"/>
      <c r="F24" s="405"/>
      <c r="G24" s="382"/>
      <c r="H24" s="391"/>
      <c r="I24" s="383"/>
      <c r="J24" s="383"/>
      <c r="K24" s="383"/>
      <c r="L24" s="392"/>
      <c r="M24" s="408"/>
      <c r="N24" s="393"/>
      <c r="O24" s="394"/>
      <c r="P24" s="395"/>
      <c r="Q24" s="411"/>
      <c r="R24" s="411"/>
      <c r="S24" s="411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  <c r="BV24" s="376"/>
      <c r="BW24" s="376"/>
      <c r="BX24" s="376"/>
      <c r="BY24" s="376"/>
      <c r="BZ24" s="376"/>
      <c r="CA24" s="376"/>
      <c r="CB24" s="376"/>
      <c r="CC24" s="376"/>
      <c r="CD24" s="376"/>
      <c r="CE24" s="376"/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6"/>
      <c r="CQ24" s="376"/>
      <c r="CR24" s="376"/>
      <c r="CS24" s="376"/>
      <c r="CT24" s="376"/>
      <c r="CU24" s="376"/>
      <c r="CV24" s="376"/>
      <c r="CW24" s="376"/>
      <c r="CX24" s="376"/>
      <c r="CY24" s="376"/>
      <c r="CZ24" s="376"/>
      <c r="DA24" s="376"/>
      <c r="DB24" s="376"/>
      <c r="DC24" s="376"/>
      <c r="DD24" s="376"/>
      <c r="DE24" s="376"/>
      <c r="DF24" s="376"/>
      <c r="DG24" s="376"/>
      <c r="DH24" s="376"/>
      <c r="DI24" s="376"/>
      <c r="DJ24" s="376"/>
      <c r="DK24" s="376"/>
      <c r="DL24" s="376"/>
      <c r="DM24" s="376"/>
      <c r="DN24" s="376"/>
      <c r="DO24" s="376"/>
      <c r="DP24" s="376"/>
      <c r="DQ24" s="376"/>
      <c r="DR24" s="376"/>
      <c r="DS24" s="376"/>
      <c r="DT24" s="376"/>
      <c r="DU24" s="376"/>
      <c r="DV24" s="376"/>
      <c r="DW24" s="376"/>
      <c r="DX24" s="376"/>
      <c r="DY24" s="376"/>
      <c r="DZ24" s="376"/>
      <c r="EA24" s="376"/>
      <c r="EB24" s="376"/>
      <c r="EC24" s="376"/>
      <c r="ED24" s="376"/>
      <c r="EE24" s="376"/>
      <c r="EF24" s="376"/>
      <c r="EG24" s="376"/>
      <c r="EH24" s="376"/>
      <c r="EI24" s="376"/>
      <c r="EJ24" s="376"/>
      <c r="EK24" s="376"/>
      <c r="EL24" s="376"/>
      <c r="EM24" s="376"/>
      <c r="EN24" s="376"/>
      <c r="EO24" s="376"/>
      <c r="EP24" s="376"/>
      <c r="EQ24" s="376"/>
      <c r="ER24" s="376"/>
      <c r="ES24" s="376"/>
      <c r="ET24" s="376"/>
      <c r="EU24" s="376"/>
      <c r="EV24" s="376"/>
      <c r="EW24" s="376"/>
      <c r="EX24" s="376"/>
      <c r="EY24" s="376"/>
      <c r="EZ24" s="376"/>
      <c r="FA24" s="376"/>
      <c r="FB24" s="376"/>
      <c r="FC24" s="376"/>
      <c r="FD24" s="376"/>
      <c r="FE24" s="376"/>
      <c r="FF24" s="376"/>
      <c r="FG24" s="376"/>
      <c r="FH24" s="376"/>
      <c r="FI24" s="376"/>
      <c r="FJ24" s="376"/>
      <c r="FK24" s="376"/>
      <c r="FL24" s="376"/>
      <c r="FM24" s="376"/>
      <c r="FN24" s="376"/>
      <c r="FO24" s="376"/>
      <c r="FP24" s="376"/>
      <c r="FQ24" s="376"/>
      <c r="FR24" s="376"/>
      <c r="FS24" s="376"/>
      <c r="FT24" s="376"/>
      <c r="FU24" s="376"/>
      <c r="FV24" s="376"/>
      <c r="FW24" s="376"/>
      <c r="FX24" s="376"/>
      <c r="FY24" s="376"/>
      <c r="FZ24" s="376"/>
      <c r="GA24" s="376"/>
      <c r="GB24" s="376"/>
      <c r="GC24" s="376"/>
      <c r="GD24" s="376"/>
      <c r="GE24" s="376"/>
      <c r="GF24" s="376"/>
      <c r="GG24" s="376"/>
      <c r="GH24" s="376"/>
      <c r="GI24" s="376"/>
      <c r="GJ24" s="376"/>
      <c r="GK24" s="376"/>
      <c r="GL24" s="376"/>
      <c r="GM24" s="376"/>
      <c r="GN24" s="376"/>
      <c r="GO24" s="376"/>
      <c r="GP24" s="376"/>
      <c r="GQ24" s="376"/>
      <c r="GR24" s="376"/>
      <c r="GS24" s="376"/>
      <c r="GT24" s="376"/>
      <c r="GU24" s="376"/>
      <c r="GV24" s="376"/>
      <c r="GW24" s="376"/>
      <c r="GX24" s="376"/>
      <c r="GY24" s="376"/>
      <c r="GZ24" s="376"/>
      <c r="HA24" s="376"/>
      <c r="HB24" s="376"/>
      <c r="HC24" s="376"/>
      <c r="HD24" s="376"/>
      <c r="HE24" s="376"/>
      <c r="HF24" s="376"/>
      <c r="HG24" s="376"/>
      <c r="HH24" s="376"/>
      <c r="HI24" s="376"/>
      <c r="HJ24" s="376"/>
      <c r="HK24" s="376"/>
      <c r="HL24" s="376"/>
      <c r="HM24" s="376"/>
      <c r="HN24" s="376"/>
      <c r="HO24" s="376"/>
      <c r="HP24" s="376"/>
      <c r="HQ24" s="376"/>
      <c r="HR24" s="376"/>
      <c r="HS24" s="376"/>
      <c r="HT24" s="376"/>
      <c r="HU24" s="376"/>
      <c r="HV24" s="376"/>
      <c r="HW24" s="376"/>
      <c r="HX24" s="376"/>
      <c r="HY24" s="376"/>
      <c r="HZ24" s="376"/>
      <c r="IA24" s="376"/>
      <c r="IB24" s="376"/>
      <c r="IC24" s="376"/>
      <c r="ID24" s="376"/>
      <c r="IE24" s="376"/>
      <c r="IF24" s="376"/>
      <c r="IG24" s="376"/>
      <c r="IH24" s="376"/>
      <c r="II24" s="376"/>
      <c r="IJ24" s="376"/>
      <c r="IK24" s="376"/>
      <c r="IL24" s="376"/>
      <c r="IM24" s="376"/>
      <c r="IN24" s="376"/>
      <c r="IO24" s="376"/>
      <c r="IP24" s="376"/>
      <c r="IQ24" s="376"/>
      <c r="IR24" s="376"/>
      <c r="IS24" s="376"/>
      <c r="IT24" s="376"/>
      <c r="IU24" s="376"/>
      <c r="IV24" s="376"/>
    </row>
    <row r="25" spans="1:256" ht="32.25" customHeight="1">
      <c r="A25" s="409">
        <v>5</v>
      </c>
      <c r="B25" s="387"/>
      <c r="C25" s="412"/>
      <c r="D25" s="413" t="s">
        <v>2147</v>
      </c>
      <c r="E25" s="410"/>
      <c r="F25" s="405" t="s">
        <v>1771</v>
      </c>
      <c r="G25" s="382">
        <v>1</v>
      </c>
      <c r="H25" s="391"/>
      <c r="I25" s="383">
        <f>G25*H25</f>
        <v>0</v>
      </c>
      <c r="J25" s="383"/>
      <c r="K25" s="383">
        <f>SUM(I25:J25)</f>
        <v>0</v>
      </c>
      <c r="L25" s="392">
        <v>21</v>
      </c>
      <c r="M25" s="408"/>
      <c r="N25" s="393"/>
      <c r="O25" s="394"/>
      <c r="P25" s="395"/>
      <c r="Q25" s="411"/>
      <c r="R25" s="411"/>
      <c r="S25" s="411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76"/>
      <c r="BS25" s="376"/>
      <c r="BT25" s="376"/>
      <c r="BU25" s="376"/>
      <c r="BV25" s="376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  <c r="CQ25" s="376"/>
      <c r="CR25" s="376"/>
      <c r="CS25" s="376"/>
      <c r="CT25" s="376"/>
      <c r="CU25" s="376"/>
      <c r="CV25" s="376"/>
      <c r="CW25" s="376"/>
      <c r="CX25" s="376"/>
      <c r="CY25" s="376"/>
      <c r="CZ25" s="376"/>
      <c r="DA25" s="376"/>
      <c r="DB25" s="376"/>
      <c r="DC25" s="376"/>
      <c r="DD25" s="376"/>
      <c r="DE25" s="376"/>
      <c r="DF25" s="376"/>
      <c r="DG25" s="376"/>
      <c r="DH25" s="376"/>
      <c r="DI25" s="376"/>
      <c r="DJ25" s="376"/>
      <c r="DK25" s="376"/>
      <c r="DL25" s="376"/>
      <c r="DM25" s="376"/>
      <c r="DN25" s="376"/>
      <c r="DO25" s="376"/>
      <c r="DP25" s="376"/>
      <c r="DQ25" s="376"/>
      <c r="DR25" s="376"/>
      <c r="DS25" s="376"/>
      <c r="DT25" s="376"/>
      <c r="DU25" s="376"/>
      <c r="DV25" s="376"/>
      <c r="DW25" s="376"/>
      <c r="DX25" s="376"/>
      <c r="DY25" s="376"/>
      <c r="DZ25" s="376"/>
      <c r="EA25" s="376"/>
      <c r="EB25" s="376"/>
      <c r="EC25" s="376"/>
      <c r="ED25" s="376"/>
      <c r="EE25" s="376"/>
      <c r="EF25" s="376"/>
      <c r="EG25" s="376"/>
      <c r="EH25" s="376"/>
      <c r="EI25" s="376"/>
      <c r="EJ25" s="376"/>
      <c r="EK25" s="376"/>
      <c r="EL25" s="376"/>
      <c r="EM25" s="376"/>
      <c r="EN25" s="376"/>
      <c r="EO25" s="376"/>
      <c r="EP25" s="376"/>
      <c r="EQ25" s="376"/>
      <c r="ER25" s="376"/>
      <c r="ES25" s="376"/>
      <c r="ET25" s="376"/>
      <c r="EU25" s="376"/>
      <c r="EV25" s="376"/>
      <c r="EW25" s="376"/>
      <c r="EX25" s="376"/>
      <c r="EY25" s="376"/>
      <c r="EZ25" s="376"/>
      <c r="FA25" s="376"/>
      <c r="FB25" s="376"/>
      <c r="FC25" s="376"/>
      <c r="FD25" s="376"/>
      <c r="FE25" s="376"/>
      <c r="FF25" s="376"/>
      <c r="FG25" s="376"/>
      <c r="FH25" s="376"/>
      <c r="FI25" s="376"/>
      <c r="FJ25" s="376"/>
      <c r="FK25" s="376"/>
      <c r="FL25" s="376"/>
      <c r="FM25" s="376"/>
      <c r="FN25" s="376"/>
      <c r="FO25" s="376"/>
      <c r="FP25" s="376"/>
      <c r="FQ25" s="376"/>
      <c r="FR25" s="376"/>
      <c r="FS25" s="376"/>
      <c r="FT25" s="376"/>
      <c r="FU25" s="376"/>
      <c r="FV25" s="376"/>
      <c r="FW25" s="376"/>
      <c r="FX25" s="376"/>
      <c r="FY25" s="376"/>
      <c r="FZ25" s="376"/>
      <c r="GA25" s="376"/>
      <c r="GB25" s="376"/>
      <c r="GC25" s="376"/>
      <c r="GD25" s="376"/>
      <c r="GE25" s="376"/>
      <c r="GF25" s="376"/>
      <c r="GG25" s="376"/>
      <c r="GH25" s="376"/>
      <c r="GI25" s="376"/>
      <c r="GJ25" s="376"/>
      <c r="GK25" s="376"/>
      <c r="GL25" s="376"/>
      <c r="GM25" s="376"/>
      <c r="GN25" s="376"/>
      <c r="GO25" s="376"/>
      <c r="GP25" s="376"/>
      <c r="GQ25" s="376"/>
      <c r="GR25" s="376"/>
      <c r="GS25" s="376"/>
      <c r="GT25" s="376"/>
      <c r="GU25" s="376"/>
      <c r="GV25" s="376"/>
      <c r="GW25" s="376"/>
      <c r="GX25" s="376"/>
      <c r="GY25" s="376"/>
      <c r="GZ25" s="376"/>
      <c r="HA25" s="376"/>
      <c r="HB25" s="376"/>
      <c r="HC25" s="376"/>
      <c r="HD25" s="376"/>
      <c r="HE25" s="376"/>
      <c r="HF25" s="376"/>
      <c r="HG25" s="376"/>
      <c r="HH25" s="376"/>
      <c r="HI25" s="376"/>
      <c r="HJ25" s="376"/>
      <c r="HK25" s="376"/>
      <c r="HL25" s="376"/>
      <c r="HM25" s="376"/>
      <c r="HN25" s="376"/>
      <c r="HO25" s="376"/>
      <c r="HP25" s="376"/>
      <c r="HQ25" s="376"/>
      <c r="HR25" s="376"/>
      <c r="HS25" s="376"/>
      <c r="HT25" s="376"/>
      <c r="HU25" s="376"/>
      <c r="HV25" s="376"/>
      <c r="HW25" s="376"/>
      <c r="HX25" s="376"/>
      <c r="HY25" s="376"/>
      <c r="HZ25" s="376"/>
      <c r="IA25" s="376"/>
      <c r="IB25" s="376"/>
      <c r="IC25" s="376"/>
      <c r="ID25" s="376"/>
      <c r="IE25" s="376"/>
      <c r="IF25" s="376"/>
      <c r="IG25" s="376"/>
      <c r="IH25" s="376"/>
      <c r="II25" s="376"/>
      <c r="IJ25" s="376"/>
      <c r="IK25" s="376"/>
      <c r="IL25" s="376"/>
      <c r="IM25" s="376"/>
      <c r="IN25" s="376"/>
      <c r="IO25" s="376"/>
      <c r="IP25" s="376"/>
      <c r="IQ25" s="376"/>
      <c r="IR25" s="376"/>
      <c r="IS25" s="376"/>
      <c r="IT25" s="376"/>
      <c r="IU25" s="376"/>
      <c r="IV25" s="376"/>
    </row>
    <row r="26" spans="1:256" ht="30.75" customHeight="1">
      <c r="A26" s="409"/>
      <c r="B26" s="387"/>
      <c r="C26" s="412"/>
      <c r="D26" s="414" t="s">
        <v>2148</v>
      </c>
      <c r="E26" s="410"/>
      <c r="F26" s="405"/>
      <c r="G26" s="382"/>
      <c r="H26" s="391"/>
      <c r="I26" s="383"/>
      <c r="J26" s="383"/>
      <c r="K26" s="383"/>
      <c r="L26" s="392"/>
      <c r="M26" s="408"/>
      <c r="N26" s="393"/>
      <c r="O26" s="394"/>
      <c r="P26" s="395"/>
      <c r="Q26" s="411"/>
      <c r="R26" s="411"/>
      <c r="S26" s="411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6"/>
      <c r="CF26" s="376"/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6"/>
      <c r="CZ26" s="376"/>
      <c r="DA26" s="376"/>
      <c r="DB26" s="376"/>
      <c r="DC26" s="376"/>
      <c r="DD26" s="376"/>
      <c r="DE26" s="376"/>
      <c r="DF26" s="376"/>
      <c r="DG26" s="376"/>
      <c r="DH26" s="376"/>
      <c r="DI26" s="376"/>
      <c r="DJ26" s="376"/>
      <c r="DK26" s="376"/>
      <c r="DL26" s="376"/>
      <c r="DM26" s="376"/>
      <c r="DN26" s="376"/>
      <c r="DO26" s="376"/>
      <c r="DP26" s="376"/>
      <c r="DQ26" s="376"/>
      <c r="DR26" s="376"/>
      <c r="DS26" s="376"/>
      <c r="DT26" s="376"/>
      <c r="DU26" s="376"/>
      <c r="DV26" s="376"/>
      <c r="DW26" s="376"/>
      <c r="DX26" s="376"/>
      <c r="DY26" s="376"/>
      <c r="DZ26" s="376"/>
      <c r="EA26" s="376"/>
      <c r="EB26" s="376"/>
      <c r="EC26" s="376"/>
      <c r="ED26" s="376"/>
      <c r="EE26" s="376"/>
      <c r="EF26" s="376"/>
      <c r="EG26" s="376"/>
      <c r="EH26" s="376"/>
      <c r="EI26" s="376"/>
      <c r="EJ26" s="376"/>
      <c r="EK26" s="376"/>
      <c r="EL26" s="376"/>
      <c r="EM26" s="376"/>
      <c r="EN26" s="376"/>
      <c r="EO26" s="376"/>
      <c r="EP26" s="376"/>
      <c r="EQ26" s="376"/>
      <c r="ER26" s="376"/>
      <c r="ES26" s="376"/>
      <c r="ET26" s="376"/>
      <c r="EU26" s="376"/>
      <c r="EV26" s="376"/>
      <c r="EW26" s="376"/>
      <c r="EX26" s="376"/>
      <c r="EY26" s="376"/>
      <c r="EZ26" s="376"/>
      <c r="FA26" s="376"/>
      <c r="FB26" s="376"/>
      <c r="FC26" s="376"/>
      <c r="FD26" s="376"/>
      <c r="FE26" s="376"/>
      <c r="FF26" s="376"/>
      <c r="FG26" s="376"/>
      <c r="FH26" s="376"/>
      <c r="FI26" s="376"/>
      <c r="FJ26" s="376"/>
      <c r="FK26" s="376"/>
      <c r="FL26" s="376"/>
      <c r="FM26" s="376"/>
      <c r="FN26" s="376"/>
      <c r="FO26" s="376"/>
      <c r="FP26" s="376"/>
      <c r="FQ26" s="376"/>
      <c r="FR26" s="376"/>
      <c r="FS26" s="376"/>
      <c r="FT26" s="376"/>
      <c r="FU26" s="376"/>
      <c r="FV26" s="376"/>
      <c r="FW26" s="376"/>
      <c r="FX26" s="376"/>
      <c r="FY26" s="376"/>
      <c r="FZ26" s="376"/>
      <c r="GA26" s="376"/>
      <c r="GB26" s="376"/>
      <c r="GC26" s="376"/>
      <c r="GD26" s="376"/>
      <c r="GE26" s="376"/>
      <c r="GF26" s="376"/>
      <c r="GG26" s="376"/>
      <c r="GH26" s="376"/>
      <c r="GI26" s="376"/>
      <c r="GJ26" s="376"/>
      <c r="GK26" s="376"/>
      <c r="GL26" s="376"/>
      <c r="GM26" s="376"/>
      <c r="GN26" s="376"/>
      <c r="GO26" s="376"/>
      <c r="GP26" s="376"/>
      <c r="GQ26" s="376"/>
      <c r="GR26" s="376"/>
      <c r="GS26" s="376"/>
      <c r="GT26" s="376"/>
      <c r="GU26" s="376"/>
      <c r="GV26" s="376"/>
      <c r="GW26" s="376"/>
      <c r="GX26" s="376"/>
      <c r="GY26" s="376"/>
      <c r="GZ26" s="376"/>
      <c r="HA26" s="376"/>
      <c r="HB26" s="376"/>
      <c r="HC26" s="376"/>
      <c r="HD26" s="376"/>
      <c r="HE26" s="376"/>
      <c r="HF26" s="376"/>
      <c r="HG26" s="376"/>
      <c r="HH26" s="376"/>
      <c r="HI26" s="376"/>
      <c r="HJ26" s="376"/>
      <c r="HK26" s="376"/>
      <c r="HL26" s="376"/>
      <c r="HM26" s="376"/>
      <c r="HN26" s="376"/>
      <c r="HO26" s="376"/>
      <c r="HP26" s="376"/>
      <c r="HQ26" s="376"/>
      <c r="HR26" s="376"/>
      <c r="HS26" s="376"/>
      <c r="HT26" s="376"/>
      <c r="HU26" s="376"/>
      <c r="HV26" s="376"/>
      <c r="HW26" s="376"/>
      <c r="HX26" s="376"/>
      <c r="HY26" s="376"/>
      <c r="HZ26" s="376"/>
      <c r="IA26" s="376"/>
      <c r="IB26" s="376"/>
      <c r="IC26" s="376"/>
      <c r="ID26" s="376"/>
      <c r="IE26" s="376"/>
      <c r="IF26" s="376"/>
      <c r="IG26" s="376"/>
      <c r="IH26" s="376"/>
      <c r="II26" s="376"/>
      <c r="IJ26" s="376"/>
      <c r="IK26" s="376"/>
      <c r="IL26" s="376"/>
      <c r="IM26" s="376"/>
      <c r="IN26" s="376"/>
      <c r="IO26" s="376"/>
      <c r="IP26" s="376"/>
      <c r="IQ26" s="376"/>
      <c r="IR26" s="376"/>
      <c r="IS26" s="376"/>
      <c r="IT26" s="376"/>
      <c r="IU26" s="376"/>
      <c r="IV26" s="376"/>
    </row>
    <row r="27" spans="1:20" ht="13.5">
      <c r="A27" s="379"/>
      <c r="B27" s="379"/>
      <c r="C27" s="377" t="s">
        <v>2149</v>
      </c>
      <c r="D27" s="380" t="s">
        <v>2150</v>
      </c>
      <c r="E27" s="415"/>
      <c r="F27" s="405"/>
      <c r="G27" s="382"/>
      <c r="H27" s="416"/>
      <c r="I27" s="383"/>
      <c r="J27" s="383"/>
      <c r="K27" s="407">
        <f>K28+K30</f>
        <v>0</v>
      </c>
      <c r="L27" s="392">
        <v>21</v>
      </c>
      <c r="M27" s="393"/>
      <c r="N27" s="393"/>
      <c r="O27" s="394"/>
      <c r="P27" s="417"/>
      <c r="Q27" s="417"/>
      <c r="R27" s="417"/>
      <c r="S27" s="417"/>
      <c r="T27" s="376"/>
    </row>
    <row r="28" spans="1:256" ht="22.5">
      <c r="A28" s="409">
        <v>6</v>
      </c>
      <c r="B28" s="387"/>
      <c r="C28" s="418"/>
      <c r="D28" s="419" t="s">
        <v>2151</v>
      </c>
      <c r="E28" s="420" t="s">
        <v>2152</v>
      </c>
      <c r="F28" s="405" t="s">
        <v>1771</v>
      </c>
      <c r="G28" s="382">
        <v>1</v>
      </c>
      <c r="H28" s="391"/>
      <c r="I28" s="383">
        <f>G28*H28</f>
        <v>0</v>
      </c>
      <c r="J28" s="383"/>
      <c r="K28" s="383">
        <f>SUM(I28:J28)</f>
        <v>0</v>
      </c>
      <c r="L28" s="392">
        <v>21</v>
      </c>
      <c r="M28" s="393"/>
      <c r="N28" s="393"/>
      <c r="O28" s="394"/>
      <c r="P28" s="394"/>
      <c r="Q28" s="421"/>
      <c r="R28" s="422"/>
      <c r="S28" s="422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76"/>
      <c r="BZ28" s="376"/>
      <c r="CA28" s="376"/>
      <c r="CB28" s="376"/>
      <c r="CC28" s="376"/>
      <c r="CD28" s="376"/>
      <c r="CE28" s="376"/>
      <c r="CF28" s="376"/>
      <c r="CG28" s="376"/>
      <c r="CH28" s="376"/>
      <c r="CI28" s="376"/>
      <c r="CJ28" s="37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6"/>
      <c r="CX28" s="376"/>
      <c r="CY28" s="376"/>
      <c r="CZ28" s="376"/>
      <c r="DA28" s="376"/>
      <c r="DB28" s="376"/>
      <c r="DC28" s="376"/>
      <c r="DD28" s="376"/>
      <c r="DE28" s="376"/>
      <c r="DF28" s="376"/>
      <c r="DG28" s="376"/>
      <c r="DH28" s="376"/>
      <c r="DI28" s="376"/>
      <c r="DJ28" s="376"/>
      <c r="DK28" s="376"/>
      <c r="DL28" s="376"/>
      <c r="DM28" s="376"/>
      <c r="DN28" s="376"/>
      <c r="DO28" s="376"/>
      <c r="DP28" s="376"/>
      <c r="DQ28" s="376"/>
      <c r="DR28" s="376"/>
      <c r="DS28" s="376"/>
      <c r="DT28" s="376"/>
      <c r="DU28" s="376"/>
      <c r="DV28" s="376"/>
      <c r="DW28" s="376"/>
      <c r="DX28" s="376"/>
      <c r="DY28" s="376"/>
      <c r="DZ28" s="376"/>
      <c r="EA28" s="376"/>
      <c r="EB28" s="376"/>
      <c r="EC28" s="376"/>
      <c r="ED28" s="376"/>
      <c r="EE28" s="376"/>
      <c r="EF28" s="376"/>
      <c r="EG28" s="376"/>
      <c r="EH28" s="376"/>
      <c r="EI28" s="376"/>
      <c r="EJ28" s="376"/>
      <c r="EK28" s="376"/>
      <c r="EL28" s="376"/>
      <c r="EM28" s="376"/>
      <c r="EN28" s="376"/>
      <c r="EO28" s="376"/>
      <c r="EP28" s="376"/>
      <c r="EQ28" s="376"/>
      <c r="ER28" s="376"/>
      <c r="ES28" s="376"/>
      <c r="ET28" s="376"/>
      <c r="EU28" s="376"/>
      <c r="EV28" s="376"/>
      <c r="EW28" s="376"/>
      <c r="EX28" s="376"/>
      <c r="EY28" s="376"/>
      <c r="EZ28" s="376"/>
      <c r="FA28" s="376"/>
      <c r="FB28" s="376"/>
      <c r="FC28" s="376"/>
      <c r="FD28" s="376"/>
      <c r="FE28" s="376"/>
      <c r="FF28" s="376"/>
      <c r="FG28" s="376"/>
      <c r="FH28" s="376"/>
      <c r="FI28" s="376"/>
      <c r="FJ28" s="376"/>
      <c r="FK28" s="376"/>
      <c r="FL28" s="376"/>
      <c r="FM28" s="376"/>
      <c r="FN28" s="376"/>
      <c r="FO28" s="376"/>
      <c r="FP28" s="376"/>
      <c r="FQ28" s="376"/>
      <c r="FR28" s="376"/>
      <c r="FS28" s="376"/>
      <c r="FT28" s="376"/>
      <c r="FU28" s="376"/>
      <c r="FV28" s="376"/>
      <c r="FW28" s="376"/>
      <c r="FX28" s="376"/>
      <c r="FY28" s="376"/>
      <c r="FZ28" s="376"/>
      <c r="GA28" s="376"/>
      <c r="GB28" s="376"/>
      <c r="GC28" s="376"/>
      <c r="GD28" s="376"/>
      <c r="GE28" s="376"/>
      <c r="GF28" s="376"/>
      <c r="GG28" s="376"/>
      <c r="GH28" s="376"/>
      <c r="GI28" s="376"/>
      <c r="GJ28" s="376"/>
      <c r="GK28" s="376"/>
      <c r="GL28" s="376"/>
      <c r="GM28" s="376"/>
      <c r="GN28" s="376"/>
      <c r="GO28" s="376"/>
      <c r="GP28" s="376"/>
      <c r="GQ28" s="376"/>
      <c r="GR28" s="376"/>
      <c r="GS28" s="376"/>
      <c r="GT28" s="376"/>
      <c r="GU28" s="376"/>
      <c r="GV28" s="376"/>
      <c r="GW28" s="376"/>
      <c r="GX28" s="376"/>
      <c r="GY28" s="376"/>
      <c r="GZ28" s="376"/>
      <c r="HA28" s="376"/>
      <c r="HB28" s="376"/>
      <c r="HC28" s="376"/>
      <c r="HD28" s="376"/>
      <c r="HE28" s="376"/>
      <c r="HF28" s="376"/>
      <c r="HG28" s="376"/>
      <c r="HH28" s="376"/>
      <c r="HI28" s="376"/>
      <c r="HJ28" s="376"/>
      <c r="HK28" s="376"/>
      <c r="HL28" s="376"/>
      <c r="HM28" s="376"/>
      <c r="HN28" s="376"/>
      <c r="HO28" s="376"/>
      <c r="HP28" s="376"/>
      <c r="HQ28" s="376"/>
      <c r="HR28" s="376"/>
      <c r="HS28" s="376"/>
      <c r="HT28" s="376"/>
      <c r="HU28" s="376"/>
      <c r="HV28" s="376"/>
      <c r="HW28" s="376"/>
      <c r="HX28" s="376"/>
      <c r="HY28" s="376"/>
      <c r="HZ28" s="376"/>
      <c r="IA28" s="376"/>
      <c r="IB28" s="376"/>
      <c r="IC28" s="376"/>
      <c r="ID28" s="376"/>
      <c r="IE28" s="376"/>
      <c r="IF28" s="376"/>
      <c r="IG28" s="376"/>
      <c r="IH28" s="376"/>
      <c r="II28" s="376"/>
      <c r="IJ28" s="376"/>
      <c r="IK28" s="376"/>
      <c r="IL28" s="376"/>
      <c r="IM28" s="376"/>
      <c r="IN28" s="376"/>
      <c r="IO28" s="376"/>
      <c r="IP28" s="376"/>
      <c r="IQ28" s="376"/>
      <c r="IR28" s="376"/>
      <c r="IS28" s="376"/>
      <c r="IT28" s="376"/>
      <c r="IU28" s="376"/>
      <c r="IV28" s="376"/>
    </row>
    <row r="29" spans="1:256" ht="30" customHeight="1">
      <c r="A29" s="409"/>
      <c r="B29" s="387"/>
      <c r="C29" s="418"/>
      <c r="D29" s="420" t="s">
        <v>2152</v>
      </c>
      <c r="E29" s="420"/>
      <c r="F29" s="405"/>
      <c r="G29" s="382"/>
      <c r="H29" s="391"/>
      <c r="I29" s="383"/>
      <c r="J29" s="383"/>
      <c r="K29" s="383"/>
      <c r="L29" s="392"/>
      <c r="M29" s="393"/>
      <c r="N29" s="393"/>
      <c r="O29" s="394"/>
      <c r="P29" s="394"/>
      <c r="Q29" s="421"/>
      <c r="R29" s="422"/>
      <c r="S29" s="422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6"/>
      <c r="CC29" s="376"/>
      <c r="CD29" s="376"/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376"/>
      <c r="CY29" s="376"/>
      <c r="CZ29" s="376"/>
      <c r="DA29" s="376"/>
      <c r="DB29" s="376"/>
      <c r="DC29" s="376"/>
      <c r="DD29" s="376"/>
      <c r="DE29" s="376"/>
      <c r="DF29" s="376"/>
      <c r="DG29" s="376"/>
      <c r="DH29" s="376"/>
      <c r="DI29" s="376"/>
      <c r="DJ29" s="376"/>
      <c r="DK29" s="376"/>
      <c r="DL29" s="376"/>
      <c r="DM29" s="376"/>
      <c r="DN29" s="376"/>
      <c r="DO29" s="376"/>
      <c r="DP29" s="376"/>
      <c r="DQ29" s="376"/>
      <c r="DR29" s="376"/>
      <c r="DS29" s="376"/>
      <c r="DT29" s="376"/>
      <c r="DU29" s="376"/>
      <c r="DV29" s="376"/>
      <c r="DW29" s="376"/>
      <c r="DX29" s="376"/>
      <c r="DY29" s="376"/>
      <c r="DZ29" s="376"/>
      <c r="EA29" s="376"/>
      <c r="EB29" s="376"/>
      <c r="EC29" s="376"/>
      <c r="ED29" s="376"/>
      <c r="EE29" s="376"/>
      <c r="EF29" s="376"/>
      <c r="EG29" s="376"/>
      <c r="EH29" s="376"/>
      <c r="EI29" s="376"/>
      <c r="EJ29" s="376"/>
      <c r="EK29" s="376"/>
      <c r="EL29" s="376"/>
      <c r="EM29" s="376"/>
      <c r="EN29" s="376"/>
      <c r="EO29" s="376"/>
      <c r="EP29" s="376"/>
      <c r="EQ29" s="376"/>
      <c r="ER29" s="376"/>
      <c r="ES29" s="376"/>
      <c r="ET29" s="376"/>
      <c r="EU29" s="376"/>
      <c r="EV29" s="376"/>
      <c r="EW29" s="376"/>
      <c r="EX29" s="376"/>
      <c r="EY29" s="376"/>
      <c r="EZ29" s="376"/>
      <c r="FA29" s="376"/>
      <c r="FB29" s="376"/>
      <c r="FC29" s="376"/>
      <c r="FD29" s="376"/>
      <c r="FE29" s="376"/>
      <c r="FF29" s="376"/>
      <c r="FG29" s="376"/>
      <c r="FH29" s="376"/>
      <c r="FI29" s="376"/>
      <c r="FJ29" s="376"/>
      <c r="FK29" s="376"/>
      <c r="FL29" s="376"/>
      <c r="FM29" s="376"/>
      <c r="FN29" s="376"/>
      <c r="FO29" s="376"/>
      <c r="FP29" s="376"/>
      <c r="FQ29" s="376"/>
      <c r="FR29" s="376"/>
      <c r="FS29" s="376"/>
      <c r="FT29" s="376"/>
      <c r="FU29" s="376"/>
      <c r="FV29" s="376"/>
      <c r="FW29" s="376"/>
      <c r="FX29" s="376"/>
      <c r="FY29" s="376"/>
      <c r="FZ29" s="376"/>
      <c r="GA29" s="376"/>
      <c r="GB29" s="376"/>
      <c r="GC29" s="376"/>
      <c r="GD29" s="376"/>
      <c r="GE29" s="376"/>
      <c r="GF29" s="376"/>
      <c r="GG29" s="376"/>
      <c r="GH29" s="376"/>
      <c r="GI29" s="376"/>
      <c r="GJ29" s="376"/>
      <c r="GK29" s="376"/>
      <c r="GL29" s="376"/>
      <c r="GM29" s="376"/>
      <c r="GN29" s="376"/>
      <c r="GO29" s="376"/>
      <c r="GP29" s="376"/>
      <c r="GQ29" s="376"/>
      <c r="GR29" s="376"/>
      <c r="GS29" s="376"/>
      <c r="GT29" s="376"/>
      <c r="GU29" s="376"/>
      <c r="GV29" s="376"/>
      <c r="GW29" s="376"/>
      <c r="GX29" s="376"/>
      <c r="GY29" s="376"/>
      <c r="GZ29" s="376"/>
      <c r="HA29" s="376"/>
      <c r="HB29" s="376"/>
      <c r="HC29" s="376"/>
      <c r="HD29" s="376"/>
      <c r="HE29" s="376"/>
      <c r="HF29" s="376"/>
      <c r="HG29" s="376"/>
      <c r="HH29" s="376"/>
      <c r="HI29" s="376"/>
      <c r="HJ29" s="376"/>
      <c r="HK29" s="376"/>
      <c r="HL29" s="376"/>
      <c r="HM29" s="376"/>
      <c r="HN29" s="376"/>
      <c r="HO29" s="376"/>
      <c r="HP29" s="376"/>
      <c r="HQ29" s="376"/>
      <c r="HR29" s="376"/>
      <c r="HS29" s="376"/>
      <c r="HT29" s="376"/>
      <c r="HU29" s="376"/>
      <c r="HV29" s="376"/>
      <c r="HW29" s="376"/>
      <c r="HX29" s="376"/>
      <c r="HY29" s="376"/>
      <c r="HZ29" s="376"/>
      <c r="IA29" s="376"/>
      <c r="IB29" s="376"/>
      <c r="IC29" s="376"/>
      <c r="ID29" s="376"/>
      <c r="IE29" s="376"/>
      <c r="IF29" s="376"/>
      <c r="IG29" s="376"/>
      <c r="IH29" s="376"/>
      <c r="II29" s="376"/>
      <c r="IJ29" s="376"/>
      <c r="IK29" s="376"/>
      <c r="IL29" s="376"/>
      <c r="IM29" s="376"/>
      <c r="IN29" s="376"/>
      <c r="IO29" s="376"/>
      <c r="IP29" s="376"/>
      <c r="IQ29" s="376"/>
      <c r="IR29" s="376"/>
      <c r="IS29" s="376"/>
      <c r="IT29" s="376"/>
      <c r="IU29" s="376"/>
      <c r="IV29" s="376"/>
    </row>
    <row r="30" spans="1:20" ht="22.5">
      <c r="A30" s="409">
        <v>7</v>
      </c>
      <c r="B30" s="387"/>
      <c r="C30" s="418"/>
      <c r="D30" s="419" t="s">
        <v>2153</v>
      </c>
      <c r="E30" s="420" t="s">
        <v>2154</v>
      </c>
      <c r="F30" s="405" t="s">
        <v>1771</v>
      </c>
      <c r="G30" s="382">
        <v>1</v>
      </c>
      <c r="H30" s="391"/>
      <c r="I30" s="383">
        <f>G30*H30</f>
        <v>0</v>
      </c>
      <c r="J30" s="383"/>
      <c r="K30" s="383">
        <f>SUM(I30:J30)</f>
        <v>0</v>
      </c>
      <c r="L30" s="392">
        <v>21</v>
      </c>
      <c r="M30" s="393"/>
      <c r="N30" s="393"/>
      <c r="O30" s="394"/>
      <c r="P30" s="394"/>
      <c r="Q30" s="421"/>
      <c r="R30" s="422"/>
      <c r="S30" s="422"/>
      <c r="T30" s="376"/>
    </row>
    <row r="31" spans="1:20" ht="30" customHeight="1">
      <c r="A31" s="409"/>
      <c r="B31" s="387"/>
      <c r="C31" s="418"/>
      <c r="D31" s="420" t="s">
        <v>2154</v>
      </c>
      <c r="E31" s="420"/>
      <c r="F31" s="405"/>
      <c r="G31" s="382"/>
      <c r="H31" s="391"/>
      <c r="I31" s="383"/>
      <c r="J31" s="383"/>
      <c r="K31" s="383"/>
      <c r="L31" s="392"/>
      <c r="M31" s="393"/>
      <c r="N31" s="393"/>
      <c r="O31" s="394"/>
      <c r="P31" s="394"/>
      <c r="Q31" s="421"/>
      <c r="R31" s="422"/>
      <c r="S31" s="422"/>
      <c r="T31" s="376"/>
    </row>
    <row r="32" spans="1:20" ht="13.5">
      <c r="A32" s="379"/>
      <c r="B32" s="379"/>
      <c r="C32" s="377" t="s">
        <v>2155</v>
      </c>
      <c r="D32" s="423" t="s">
        <v>2156</v>
      </c>
      <c r="E32" s="424"/>
      <c r="F32" s="405"/>
      <c r="G32" s="382"/>
      <c r="H32" s="416"/>
      <c r="I32" s="383"/>
      <c r="J32" s="383"/>
      <c r="K32" s="385">
        <f>K33</f>
        <v>0</v>
      </c>
      <c r="L32" s="392"/>
      <c r="M32" s="393"/>
      <c r="N32" s="393"/>
      <c r="O32" s="394"/>
      <c r="P32" s="417"/>
      <c r="Q32" s="417"/>
      <c r="R32" s="417"/>
      <c r="S32" s="417"/>
      <c r="T32" s="376"/>
    </row>
    <row r="33" spans="1:20" ht="30" customHeight="1">
      <c r="A33" s="409">
        <v>8</v>
      </c>
      <c r="B33" s="387"/>
      <c r="C33" s="388"/>
      <c r="D33" s="425" t="s">
        <v>2157</v>
      </c>
      <c r="E33" s="410" t="s">
        <v>2158</v>
      </c>
      <c r="F33" s="405" t="s">
        <v>1771</v>
      </c>
      <c r="G33" s="382">
        <v>1</v>
      </c>
      <c r="H33" s="391"/>
      <c r="I33" s="383">
        <f>G33*H33</f>
        <v>0</v>
      </c>
      <c r="J33" s="383"/>
      <c r="K33" s="383">
        <f>SUM(I33:J33)</f>
        <v>0</v>
      </c>
      <c r="L33" s="392">
        <v>21</v>
      </c>
      <c r="M33" s="393"/>
      <c r="N33" s="393"/>
      <c r="O33" s="394"/>
      <c r="P33" s="394"/>
      <c r="Q33" s="421"/>
      <c r="R33" s="422"/>
      <c r="S33" s="422"/>
      <c r="T33" s="376"/>
    </row>
    <row r="34" spans="1:20" ht="63" customHeight="1">
      <c r="A34" s="409"/>
      <c r="B34" s="387"/>
      <c r="C34" s="388"/>
      <c r="D34" s="410" t="s">
        <v>2158</v>
      </c>
      <c r="E34" s="410"/>
      <c r="F34" s="405"/>
      <c r="G34" s="382"/>
      <c r="H34" s="391"/>
      <c r="I34" s="383"/>
      <c r="J34" s="383"/>
      <c r="K34" s="383"/>
      <c r="L34" s="392"/>
      <c r="M34" s="393"/>
      <c r="N34" s="393"/>
      <c r="O34" s="394"/>
      <c r="P34" s="394"/>
      <c r="Q34" s="421"/>
      <c r="R34" s="422"/>
      <c r="S34" s="422"/>
      <c r="T34" s="376"/>
    </row>
    <row r="35" spans="1:20" ht="13.5">
      <c r="A35" s="379"/>
      <c r="B35" s="379"/>
      <c r="C35" s="377" t="s">
        <v>2159</v>
      </c>
      <c r="D35" s="404" t="s">
        <v>2160</v>
      </c>
      <c r="E35" s="390"/>
      <c r="F35" s="405"/>
      <c r="G35" s="382"/>
      <c r="H35" s="391"/>
      <c r="I35" s="407"/>
      <c r="J35" s="407"/>
      <c r="K35" s="407">
        <f>K36</f>
        <v>0</v>
      </c>
      <c r="L35" s="392"/>
      <c r="M35" s="393"/>
      <c r="N35" s="393"/>
      <c r="O35" s="394"/>
      <c r="P35" s="394"/>
      <c r="Q35" s="394"/>
      <c r="R35" s="394"/>
      <c r="S35" s="394"/>
      <c r="T35" s="376"/>
    </row>
    <row r="36" spans="1:20" ht="15" customHeight="1">
      <c r="A36" s="409">
        <v>9</v>
      </c>
      <c r="B36" s="387"/>
      <c r="C36" s="388"/>
      <c r="D36" s="425" t="s">
        <v>2161</v>
      </c>
      <c r="E36" s="426" t="s">
        <v>2162</v>
      </c>
      <c r="F36" s="405" t="s">
        <v>1771</v>
      </c>
      <c r="G36" s="382">
        <v>1</v>
      </c>
      <c r="H36" s="391"/>
      <c r="I36" s="383">
        <f>G36*H36</f>
        <v>0</v>
      </c>
      <c r="J36" s="383"/>
      <c r="K36" s="383">
        <f>SUM(I36:J36)</f>
        <v>0</v>
      </c>
      <c r="L36" s="392">
        <v>21</v>
      </c>
      <c r="M36" s="393"/>
      <c r="N36" s="393"/>
      <c r="O36" s="394"/>
      <c r="P36" s="417"/>
      <c r="Q36" s="417"/>
      <c r="R36" s="427"/>
      <c r="S36" s="427"/>
      <c r="T36" s="376"/>
    </row>
    <row r="37" spans="1:20" ht="15" customHeight="1">
      <c r="A37" s="409"/>
      <c r="B37" s="387"/>
      <c r="C37" s="388"/>
      <c r="D37" s="426" t="s">
        <v>2162</v>
      </c>
      <c r="E37" s="426"/>
      <c r="F37" s="405"/>
      <c r="G37" s="382"/>
      <c r="H37" s="391"/>
      <c r="I37" s="383"/>
      <c r="J37" s="383"/>
      <c r="K37" s="383"/>
      <c r="L37" s="392"/>
      <c r="M37" s="393"/>
      <c r="N37" s="393"/>
      <c r="O37" s="394"/>
      <c r="P37" s="417"/>
      <c r="Q37" s="417"/>
      <c r="R37" s="427"/>
      <c r="S37" s="427"/>
      <c r="T37" s="376"/>
    </row>
    <row r="38" spans="1:20" ht="13.5">
      <c r="A38" s="379"/>
      <c r="B38" s="379"/>
      <c r="C38" s="377" t="s">
        <v>2163</v>
      </c>
      <c r="D38" s="404" t="s">
        <v>2164</v>
      </c>
      <c r="E38" s="390"/>
      <c r="F38" s="405"/>
      <c r="G38" s="382"/>
      <c r="H38" s="391"/>
      <c r="I38" s="383"/>
      <c r="J38" s="383"/>
      <c r="K38" s="407">
        <f>K39+K41</f>
        <v>0</v>
      </c>
      <c r="L38" s="392"/>
      <c r="M38" s="393"/>
      <c r="N38" s="393"/>
      <c r="O38" s="394"/>
      <c r="P38" s="394"/>
      <c r="Q38" s="394"/>
      <c r="R38" s="394"/>
      <c r="S38" s="394"/>
      <c r="T38" s="376"/>
    </row>
    <row r="39" spans="1:20" ht="29.25" customHeight="1">
      <c r="A39" s="409">
        <v>10</v>
      </c>
      <c r="B39" s="387"/>
      <c r="C39" s="388"/>
      <c r="D39" s="413" t="s">
        <v>2165</v>
      </c>
      <c r="E39" s="428" t="s">
        <v>2166</v>
      </c>
      <c r="F39" s="405" t="s">
        <v>1771</v>
      </c>
      <c r="G39" s="382">
        <v>1</v>
      </c>
      <c r="H39" s="391"/>
      <c r="I39" s="383">
        <f>G39*H39</f>
        <v>0</v>
      </c>
      <c r="J39" s="383"/>
      <c r="K39" s="383">
        <f>SUM(I39:J39)</f>
        <v>0</v>
      </c>
      <c r="L39" s="392">
        <v>21</v>
      </c>
      <c r="M39" s="393"/>
      <c r="N39" s="393"/>
      <c r="O39" s="394"/>
      <c r="P39" s="394"/>
      <c r="Q39" s="417"/>
      <c r="R39" s="427"/>
      <c r="S39" s="427"/>
      <c r="T39" s="376"/>
    </row>
    <row r="40" spans="1:20" ht="27.75" customHeight="1">
      <c r="A40" s="409"/>
      <c r="B40" s="387"/>
      <c r="C40" s="388"/>
      <c r="D40" s="428" t="s">
        <v>2167</v>
      </c>
      <c r="E40" s="428"/>
      <c r="F40" s="405"/>
      <c r="G40" s="382"/>
      <c r="H40" s="391"/>
      <c r="I40" s="383"/>
      <c r="J40" s="383"/>
      <c r="K40" s="383"/>
      <c r="L40" s="392"/>
      <c r="M40" s="393"/>
      <c r="N40" s="393"/>
      <c r="O40" s="394"/>
      <c r="P40" s="394"/>
      <c r="Q40" s="417"/>
      <c r="R40" s="427"/>
      <c r="S40" s="427"/>
      <c r="T40" s="376"/>
    </row>
    <row r="41" spans="1:256" ht="31.5" customHeight="1">
      <c r="A41" s="409">
        <v>11</v>
      </c>
      <c r="B41" s="387"/>
      <c r="C41" s="388"/>
      <c r="D41" s="401" t="s">
        <v>2168</v>
      </c>
      <c r="E41" s="429" t="s">
        <v>2169</v>
      </c>
      <c r="F41" s="405" t="s">
        <v>1771</v>
      </c>
      <c r="G41" s="382">
        <v>1</v>
      </c>
      <c r="H41" s="391"/>
      <c r="I41" s="383">
        <f>G41*H41</f>
        <v>0</v>
      </c>
      <c r="J41" s="383"/>
      <c r="K41" s="383">
        <f>SUM(I41:J41)</f>
        <v>0</v>
      </c>
      <c r="L41" s="392">
        <v>21</v>
      </c>
      <c r="M41" s="393"/>
      <c r="N41" s="393"/>
      <c r="O41" s="394"/>
      <c r="P41" s="394"/>
      <c r="Q41" s="421"/>
      <c r="R41" s="422"/>
      <c r="S41" s="422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6"/>
      <c r="BG41" s="376"/>
      <c r="BH41" s="376"/>
      <c r="BI41" s="376"/>
      <c r="BJ41" s="376"/>
      <c r="BK41" s="376"/>
      <c r="BL41" s="376"/>
      <c r="BM41" s="376"/>
      <c r="BN41" s="376"/>
      <c r="BO41" s="376"/>
      <c r="BP41" s="376"/>
      <c r="BQ41" s="376"/>
      <c r="BR41" s="376"/>
      <c r="BS41" s="376"/>
      <c r="BT41" s="376"/>
      <c r="BU41" s="376"/>
      <c r="BV41" s="376"/>
      <c r="BW41" s="376"/>
      <c r="BX41" s="376"/>
      <c r="BY41" s="376"/>
      <c r="BZ41" s="376"/>
      <c r="CA41" s="376"/>
      <c r="CB41" s="376"/>
      <c r="CC41" s="376"/>
      <c r="CD41" s="376"/>
      <c r="CE41" s="376"/>
      <c r="CF41" s="376"/>
      <c r="CG41" s="376"/>
      <c r="CH41" s="376"/>
      <c r="CI41" s="376"/>
      <c r="CJ41" s="376"/>
      <c r="CK41" s="376"/>
      <c r="CL41" s="376"/>
      <c r="CM41" s="376"/>
      <c r="CN41" s="376"/>
      <c r="CO41" s="376"/>
      <c r="CP41" s="376"/>
      <c r="CQ41" s="376"/>
      <c r="CR41" s="376"/>
      <c r="CS41" s="376"/>
      <c r="CT41" s="376"/>
      <c r="CU41" s="376"/>
      <c r="CV41" s="376"/>
      <c r="CW41" s="376"/>
      <c r="CX41" s="376"/>
      <c r="CY41" s="376"/>
      <c r="CZ41" s="376"/>
      <c r="DA41" s="376"/>
      <c r="DB41" s="376"/>
      <c r="DC41" s="376"/>
      <c r="DD41" s="376"/>
      <c r="DE41" s="376"/>
      <c r="DF41" s="376"/>
      <c r="DG41" s="376"/>
      <c r="DH41" s="376"/>
      <c r="DI41" s="376"/>
      <c r="DJ41" s="376"/>
      <c r="DK41" s="376"/>
      <c r="DL41" s="376"/>
      <c r="DM41" s="376"/>
      <c r="DN41" s="376"/>
      <c r="DO41" s="376"/>
      <c r="DP41" s="376"/>
      <c r="DQ41" s="376"/>
      <c r="DR41" s="376"/>
      <c r="DS41" s="376"/>
      <c r="DT41" s="376"/>
      <c r="DU41" s="376"/>
      <c r="DV41" s="376"/>
      <c r="DW41" s="376"/>
      <c r="DX41" s="376"/>
      <c r="DY41" s="376"/>
      <c r="DZ41" s="376"/>
      <c r="EA41" s="376"/>
      <c r="EB41" s="376"/>
      <c r="EC41" s="376"/>
      <c r="ED41" s="376"/>
      <c r="EE41" s="376"/>
      <c r="EF41" s="376"/>
      <c r="EG41" s="376"/>
      <c r="EH41" s="376"/>
      <c r="EI41" s="376"/>
      <c r="EJ41" s="376"/>
      <c r="EK41" s="376"/>
      <c r="EL41" s="376"/>
      <c r="EM41" s="376"/>
      <c r="EN41" s="376"/>
      <c r="EO41" s="376"/>
      <c r="EP41" s="376"/>
      <c r="EQ41" s="376"/>
      <c r="ER41" s="376"/>
      <c r="ES41" s="376"/>
      <c r="ET41" s="376"/>
      <c r="EU41" s="376"/>
      <c r="EV41" s="376"/>
      <c r="EW41" s="376"/>
      <c r="EX41" s="376"/>
      <c r="EY41" s="376"/>
      <c r="EZ41" s="376"/>
      <c r="FA41" s="376"/>
      <c r="FB41" s="376"/>
      <c r="FC41" s="376"/>
      <c r="FD41" s="376"/>
      <c r="FE41" s="376"/>
      <c r="FF41" s="376"/>
      <c r="FG41" s="376"/>
      <c r="FH41" s="376"/>
      <c r="FI41" s="376"/>
      <c r="FJ41" s="376"/>
      <c r="FK41" s="376"/>
      <c r="FL41" s="376"/>
      <c r="FM41" s="376"/>
      <c r="FN41" s="376"/>
      <c r="FO41" s="376"/>
      <c r="FP41" s="376"/>
      <c r="FQ41" s="376"/>
      <c r="FR41" s="376"/>
      <c r="FS41" s="376"/>
      <c r="FT41" s="376"/>
      <c r="FU41" s="376"/>
      <c r="FV41" s="376"/>
      <c r="FW41" s="376"/>
      <c r="FX41" s="376"/>
      <c r="FY41" s="376"/>
      <c r="FZ41" s="376"/>
      <c r="GA41" s="376"/>
      <c r="GB41" s="376"/>
      <c r="GC41" s="376"/>
      <c r="GD41" s="376"/>
      <c r="GE41" s="376"/>
      <c r="GF41" s="376"/>
      <c r="GG41" s="376"/>
      <c r="GH41" s="376"/>
      <c r="GI41" s="376"/>
      <c r="GJ41" s="376"/>
      <c r="GK41" s="376"/>
      <c r="GL41" s="376"/>
      <c r="GM41" s="376"/>
      <c r="GN41" s="376"/>
      <c r="GO41" s="376"/>
      <c r="GP41" s="376"/>
      <c r="GQ41" s="376"/>
      <c r="GR41" s="376"/>
      <c r="GS41" s="376"/>
      <c r="GT41" s="376"/>
      <c r="GU41" s="376"/>
      <c r="GV41" s="376"/>
      <c r="GW41" s="376"/>
      <c r="GX41" s="376"/>
      <c r="GY41" s="376"/>
      <c r="GZ41" s="376"/>
      <c r="HA41" s="376"/>
      <c r="HB41" s="376"/>
      <c r="HC41" s="376"/>
      <c r="HD41" s="376"/>
      <c r="HE41" s="376"/>
      <c r="HF41" s="376"/>
      <c r="HG41" s="376"/>
      <c r="HH41" s="376"/>
      <c r="HI41" s="376"/>
      <c r="HJ41" s="376"/>
      <c r="HK41" s="376"/>
      <c r="HL41" s="376"/>
      <c r="HM41" s="376"/>
      <c r="HN41" s="376"/>
      <c r="HO41" s="376"/>
      <c r="HP41" s="376"/>
      <c r="HQ41" s="376"/>
      <c r="HR41" s="376"/>
      <c r="HS41" s="376"/>
      <c r="HT41" s="376"/>
      <c r="HU41" s="376"/>
      <c r="HV41" s="376"/>
      <c r="HW41" s="376"/>
      <c r="HX41" s="376"/>
      <c r="HY41" s="376"/>
      <c r="HZ41" s="376"/>
      <c r="IA41" s="376"/>
      <c r="IB41" s="376"/>
      <c r="IC41" s="376"/>
      <c r="ID41" s="376"/>
      <c r="IE41" s="376"/>
      <c r="IF41" s="376"/>
      <c r="IG41" s="376"/>
      <c r="IH41" s="376"/>
      <c r="II41" s="376"/>
      <c r="IJ41" s="376"/>
      <c r="IK41" s="376"/>
      <c r="IL41" s="376"/>
      <c r="IM41" s="376"/>
      <c r="IN41" s="376"/>
      <c r="IO41" s="376"/>
      <c r="IP41" s="376"/>
      <c r="IQ41" s="376"/>
      <c r="IR41" s="376"/>
      <c r="IS41" s="376"/>
      <c r="IT41" s="376"/>
      <c r="IU41" s="376"/>
      <c r="IV41" s="376"/>
    </row>
    <row r="42" spans="1:256" ht="56.25" customHeight="1">
      <c r="A42" s="409"/>
      <c r="B42" s="387"/>
      <c r="C42" s="388"/>
      <c r="D42" s="429" t="s">
        <v>2170</v>
      </c>
      <c r="E42" s="429"/>
      <c r="F42" s="405"/>
      <c r="G42" s="382"/>
      <c r="H42" s="391"/>
      <c r="I42" s="383"/>
      <c r="J42" s="383"/>
      <c r="K42" s="383"/>
      <c r="L42" s="392"/>
      <c r="M42" s="393"/>
      <c r="N42" s="393"/>
      <c r="O42" s="394"/>
      <c r="P42" s="394"/>
      <c r="Q42" s="421"/>
      <c r="R42" s="422"/>
      <c r="S42" s="422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/>
      <c r="BA42" s="376"/>
      <c r="BB42" s="376"/>
      <c r="BC42" s="376"/>
      <c r="BD42" s="376"/>
      <c r="BE42" s="376"/>
      <c r="BF42" s="376"/>
      <c r="BG42" s="376"/>
      <c r="BH42" s="376"/>
      <c r="BI42" s="376"/>
      <c r="BJ42" s="376"/>
      <c r="BK42" s="376"/>
      <c r="BL42" s="376"/>
      <c r="BM42" s="376"/>
      <c r="BN42" s="376"/>
      <c r="BO42" s="376"/>
      <c r="BP42" s="376"/>
      <c r="BQ42" s="376"/>
      <c r="BR42" s="376"/>
      <c r="BS42" s="376"/>
      <c r="BT42" s="376"/>
      <c r="BU42" s="376"/>
      <c r="BV42" s="376"/>
      <c r="BW42" s="376"/>
      <c r="BX42" s="376"/>
      <c r="BY42" s="376"/>
      <c r="BZ42" s="376"/>
      <c r="CA42" s="376"/>
      <c r="CB42" s="376"/>
      <c r="CC42" s="376"/>
      <c r="CD42" s="376"/>
      <c r="CE42" s="376"/>
      <c r="CF42" s="376"/>
      <c r="CG42" s="376"/>
      <c r="CH42" s="376"/>
      <c r="CI42" s="376"/>
      <c r="CJ42" s="376"/>
      <c r="CK42" s="376"/>
      <c r="CL42" s="376"/>
      <c r="CM42" s="376"/>
      <c r="CN42" s="376"/>
      <c r="CO42" s="376"/>
      <c r="CP42" s="376"/>
      <c r="CQ42" s="376"/>
      <c r="CR42" s="376"/>
      <c r="CS42" s="376"/>
      <c r="CT42" s="376"/>
      <c r="CU42" s="376"/>
      <c r="CV42" s="376"/>
      <c r="CW42" s="376"/>
      <c r="CX42" s="376"/>
      <c r="CY42" s="376"/>
      <c r="CZ42" s="376"/>
      <c r="DA42" s="376"/>
      <c r="DB42" s="376"/>
      <c r="DC42" s="376"/>
      <c r="DD42" s="376"/>
      <c r="DE42" s="376"/>
      <c r="DF42" s="376"/>
      <c r="DG42" s="376"/>
      <c r="DH42" s="376"/>
      <c r="DI42" s="376"/>
      <c r="DJ42" s="376"/>
      <c r="DK42" s="376"/>
      <c r="DL42" s="376"/>
      <c r="DM42" s="376"/>
      <c r="DN42" s="376"/>
      <c r="DO42" s="376"/>
      <c r="DP42" s="376"/>
      <c r="DQ42" s="376"/>
      <c r="DR42" s="376"/>
      <c r="DS42" s="376"/>
      <c r="DT42" s="376"/>
      <c r="DU42" s="376"/>
      <c r="DV42" s="376"/>
      <c r="DW42" s="376"/>
      <c r="DX42" s="376"/>
      <c r="DY42" s="376"/>
      <c r="DZ42" s="376"/>
      <c r="EA42" s="376"/>
      <c r="EB42" s="376"/>
      <c r="EC42" s="376"/>
      <c r="ED42" s="376"/>
      <c r="EE42" s="376"/>
      <c r="EF42" s="376"/>
      <c r="EG42" s="376"/>
      <c r="EH42" s="376"/>
      <c r="EI42" s="376"/>
      <c r="EJ42" s="376"/>
      <c r="EK42" s="376"/>
      <c r="EL42" s="376"/>
      <c r="EM42" s="376"/>
      <c r="EN42" s="376"/>
      <c r="EO42" s="376"/>
      <c r="EP42" s="376"/>
      <c r="EQ42" s="376"/>
      <c r="ER42" s="376"/>
      <c r="ES42" s="376"/>
      <c r="ET42" s="376"/>
      <c r="EU42" s="376"/>
      <c r="EV42" s="376"/>
      <c r="EW42" s="376"/>
      <c r="EX42" s="376"/>
      <c r="EY42" s="376"/>
      <c r="EZ42" s="376"/>
      <c r="FA42" s="376"/>
      <c r="FB42" s="376"/>
      <c r="FC42" s="376"/>
      <c r="FD42" s="376"/>
      <c r="FE42" s="376"/>
      <c r="FF42" s="376"/>
      <c r="FG42" s="376"/>
      <c r="FH42" s="376"/>
      <c r="FI42" s="376"/>
      <c r="FJ42" s="376"/>
      <c r="FK42" s="376"/>
      <c r="FL42" s="376"/>
      <c r="FM42" s="376"/>
      <c r="FN42" s="376"/>
      <c r="FO42" s="376"/>
      <c r="FP42" s="376"/>
      <c r="FQ42" s="376"/>
      <c r="FR42" s="376"/>
      <c r="FS42" s="376"/>
      <c r="FT42" s="376"/>
      <c r="FU42" s="376"/>
      <c r="FV42" s="376"/>
      <c r="FW42" s="376"/>
      <c r="FX42" s="376"/>
      <c r="FY42" s="376"/>
      <c r="FZ42" s="376"/>
      <c r="GA42" s="376"/>
      <c r="GB42" s="376"/>
      <c r="GC42" s="376"/>
      <c r="GD42" s="376"/>
      <c r="GE42" s="376"/>
      <c r="GF42" s="376"/>
      <c r="GG42" s="376"/>
      <c r="GH42" s="376"/>
      <c r="GI42" s="376"/>
      <c r="GJ42" s="376"/>
      <c r="GK42" s="376"/>
      <c r="GL42" s="376"/>
      <c r="GM42" s="376"/>
      <c r="GN42" s="376"/>
      <c r="GO42" s="376"/>
      <c r="GP42" s="376"/>
      <c r="GQ42" s="376"/>
      <c r="GR42" s="376"/>
      <c r="GS42" s="376"/>
      <c r="GT42" s="376"/>
      <c r="GU42" s="376"/>
      <c r="GV42" s="376"/>
      <c r="GW42" s="376"/>
      <c r="GX42" s="376"/>
      <c r="GY42" s="376"/>
      <c r="GZ42" s="376"/>
      <c r="HA42" s="376"/>
      <c r="HB42" s="376"/>
      <c r="HC42" s="376"/>
      <c r="HD42" s="376"/>
      <c r="HE42" s="376"/>
      <c r="HF42" s="376"/>
      <c r="HG42" s="376"/>
      <c r="HH42" s="376"/>
      <c r="HI42" s="376"/>
      <c r="HJ42" s="376"/>
      <c r="HK42" s="376"/>
      <c r="HL42" s="376"/>
      <c r="HM42" s="376"/>
      <c r="HN42" s="376"/>
      <c r="HO42" s="376"/>
      <c r="HP42" s="376"/>
      <c r="HQ42" s="376"/>
      <c r="HR42" s="376"/>
      <c r="HS42" s="376"/>
      <c r="HT42" s="376"/>
      <c r="HU42" s="376"/>
      <c r="HV42" s="376"/>
      <c r="HW42" s="376"/>
      <c r="HX42" s="376"/>
      <c r="HY42" s="376"/>
      <c r="HZ42" s="376"/>
      <c r="IA42" s="376"/>
      <c r="IB42" s="376"/>
      <c r="IC42" s="376"/>
      <c r="ID42" s="376"/>
      <c r="IE42" s="376"/>
      <c r="IF42" s="376"/>
      <c r="IG42" s="376"/>
      <c r="IH42" s="376"/>
      <c r="II42" s="376"/>
      <c r="IJ42" s="376"/>
      <c r="IK42" s="376"/>
      <c r="IL42" s="376"/>
      <c r="IM42" s="376"/>
      <c r="IN42" s="376"/>
      <c r="IO42" s="376"/>
      <c r="IP42" s="376"/>
      <c r="IQ42" s="376"/>
      <c r="IR42" s="376"/>
      <c r="IS42" s="376"/>
      <c r="IT42" s="376"/>
      <c r="IU42" s="376"/>
      <c r="IV42" s="376"/>
    </row>
    <row r="43" spans="1:20" ht="13.5">
      <c r="A43" s="379"/>
      <c r="B43" s="379"/>
      <c r="C43" s="377" t="s">
        <v>2171</v>
      </c>
      <c r="D43" s="404" t="s">
        <v>2172</v>
      </c>
      <c r="E43" s="390"/>
      <c r="F43" s="405"/>
      <c r="G43" s="382"/>
      <c r="H43" s="391"/>
      <c r="I43" s="383"/>
      <c r="J43" s="383"/>
      <c r="K43" s="407">
        <f>K44</f>
        <v>0</v>
      </c>
      <c r="L43" s="392"/>
      <c r="M43" s="393"/>
      <c r="N43" s="393"/>
      <c r="O43" s="394"/>
      <c r="P43" s="394"/>
      <c r="Q43" s="394"/>
      <c r="R43" s="394"/>
      <c r="S43" s="394"/>
      <c r="T43" s="376"/>
    </row>
    <row r="44" spans="1:20" ht="23.25" customHeight="1">
      <c r="A44" s="409">
        <v>12</v>
      </c>
      <c r="B44" s="387"/>
      <c r="C44" s="388"/>
      <c r="D44" s="425" t="s">
        <v>2173</v>
      </c>
      <c r="E44" s="430" t="s">
        <v>2174</v>
      </c>
      <c r="F44" s="405" t="s">
        <v>1771</v>
      </c>
      <c r="G44" s="382">
        <v>1</v>
      </c>
      <c r="H44" s="391"/>
      <c r="I44" s="383">
        <f>G44*H44</f>
        <v>0</v>
      </c>
      <c r="J44" s="383"/>
      <c r="K44" s="383">
        <f>SUM(I44:J44)</f>
        <v>0</v>
      </c>
      <c r="L44" s="392">
        <v>21</v>
      </c>
      <c r="M44" s="393"/>
      <c r="N44" s="393"/>
      <c r="O44" s="394"/>
      <c r="P44" s="394"/>
      <c r="Q44" s="417"/>
      <c r="R44" s="427"/>
      <c r="S44" s="427"/>
      <c r="T44" s="376"/>
    </row>
    <row r="45" spans="1:20" ht="64.5" customHeight="1">
      <c r="A45" s="409"/>
      <c r="B45" s="387"/>
      <c r="C45" s="388"/>
      <c r="D45" s="430" t="s">
        <v>2175</v>
      </c>
      <c r="E45" s="430"/>
      <c r="F45" s="405"/>
      <c r="G45" s="382"/>
      <c r="H45" s="391"/>
      <c r="I45" s="383"/>
      <c r="J45" s="383"/>
      <c r="K45" s="383"/>
      <c r="L45" s="392"/>
      <c r="M45" s="393"/>
      <c r="N45" s="393"/>
      <c r="O45" s="394"/>
      <c r="P45" s="394"/>
      <c r="Q45" s="417"/>
      <c r="R45" s="427"/>
      <c r="S45" s="427"/>
      <c r="T45" s="376"/>
    </row>
    <row r="46" spans="1:256" ht="13.5">
      <c r="A46" s="379"/>
      <c r="B46" s="379"/>
      <c r="C46" s="377" t="s">
        <v>2176</v>
      </c>
      <c r="D46" s="404" t="s">
        <v>2177</v>
      </c>
      <c r="E46" s="390"/>
      <c r="F46" s="405"/>
      <c r="G46" s="382"/>
      <c r="H46" s="391"/>
      <c r="I46" s="383"/>
      <c r="J46" s="383"/>
      <c r="K46" s="407">
        <f>K47</f>
        <v>0</v>
      </c>
      <c r="L46" s="392"/>
      <c r="M46" s="393"/>
      <c r="N46" s="393"/>
      <c r="O46" s="394"/>
      <c r="P46" s="394"/>
      <c r="Q46" s="394"/>
      <c r="R46" s="394"/>
      <c r="S46" s="394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6"/>
      <c r="BH46" s="376"/>
      <c r="BI46" s="376"/>
      <c r="BJ46" s="376"/>
      <c r="BK46" s="376"/>
      <c r="BL46" s="376"/>
      <c r="BM46" s="376"/>
      <c r="BN46" s="376"/>
      <c r="BO46" s="376"/>
      <c r="BP46" s="376"/>
      <c r="BQ46" s="376"/>
      <c r="BR46" s="376"/>
      <c r="BS46" s="376"/>
      <c r="BT46" s="376"/>
      <c r="BU46" s="376"/>
      <c r="BV46" s="376"/>
      <c r="BW46" s="376"/>
      <c r="BX46" s="376"/>
      <c r="BY46" s="376"/>
      <c r="BZ46" s="376"/>
      <c r="CA46" s="376"/>
      <c r="CB46" s="376"/>
      <c r="CC46" s="376"/>
      <c r="CD46" s="376"/>
      <c r="CE46" s="376"/>
      <c r="CF46" s="376"/>
      <c r="CG46" s="376"/>
      <c r="CH46" s="376"/>
      <c r="CI46" s="376"/>
      <c r="CJ46" s="376"/>
      <c r="CK46" s="376"/>
      <c r="CL46" s="376"/>
      <c r="CM46" s="376"/>
      <c r="CN46" s="376"/>
      <c r="CO46" s="376"/>
      <c r="CP46" s="376"/>
      <c r="CQ46" s="376"/>
      <c r="CR46" s="376"/>
      <c r="CS46" s="376"/>
      <c r="CT46" s="376"/>
      <c r="CU46" s="376"/>
      <c r="CV46" s="376"/>
      <c r="CW46" s="376"/>
      <c r="CX46" s="376"/>
      <c r="CY46" s="376"/>
      <c r="CZ46" s="376"/>
      <c r="DA46" s="376"/>
      <c r="DB46" s="376"/>
      <c r="DC46" s="376"/>
      <c r="DD46" s="376"/>
      <c r="DE46" s="376"/>
      <c r="DF46" s="376"/>
      <c r="DG46" s="376"/>
      <c r="DH46" s="376"/>
      <c r="DI46" s="376"/>
      <c r="DJ46" s="376"/>
      <c r="DK46" s="376"/>
      <c r="DL46" s="376"/>
      <c r="DM46" s="376"/>
      <c r="DN46" s="376"/>
      <c r="DO46" s="376"/>
      <c r="DP46" s="376"/>
      <c r="DQ46" s="376"/>
      <c r="DR46" s="376"/>
      <c r="DS46" s="376"/>
      <c r="DT46" s="376"/>
      <c r="DU46" s="376"/>
      <c r="DV46" s="376"/>
      <c r="DW46" s="376"/>
      <c r="DX46" s="376"/>
      <c r="DY46" s="376"/>
      <c r="DZ46" s="376"/>
      <c r="EA46" s="376"/>
      <c r="EB46" s="376"/>
      <c r="EC46" s="376"/>
      <c r="ED46" s="376"/>
      <c r="EE46" s="376"/>
      <c r="EF46" s="376"/>
      <c r="EG46" s="376"/>
      <c r="EH46" s="376"/>
      <c r="EI46" s="376"/>
      <c r="EJ46" s="376"/>
      <c r="EK46" s="376"/>
      <c r="EL46" s="376"/>
      <c r="EM46" s="376"/>
      <c r="EN46" s="376"/>
      <c r="EO46" s="376"/>
      <c r="EP46" s="376"/>
      <c r="EQ46" s="376"/>
      <c r="ER46" s="376"/>
      <c r="ES46" s="376"/>
      <c r="ET46" s="376"/>
      <c r="EU46" s="376"/>
      <c r="EV46" s="376"/>
      <c r="EW46" s="376"/>
      <c r="EX46" s="376"/>
      <c r="EY46" s="376"/>
      <c r="EZ46" s="376"/>
      <c r="FA46" s="376"/>
      <c r="FB46" s="376"/>
      <c r="FC46" s="376"/>
      <c r="FD46" s="376"/>
      <c r="FE46" s="376"/>
      <c r="FF46" s="376"/>
      <c r="FG46" s="376"/>
      <c r="FH46" s="376"/>
      <c r="FI46" s="376"/>
      <c r="FJ46" s="376"/>
      <c r="FK46" s="376"/>
      <c r="FL46" s="376"/>
      <c r="FM46" s="376"/>
      <c r="FN46" s="376"/>
      <c r="FO46" s="376"/>
      <c r="FP46" s="376"/>
      <c r="FQ46" s="376"/>
      <c r="FR46" s="376"/>
      <c r="FS46" s="376"/>
      <c r="FT46" s="376"/>
      <c r="FU46" s="376"/>
      <c r="FV46" s="376"/>
      <c r="FW46" s="376"/>
      <c r="FX46" s="376"/>
      <c r="FY46" s="376"/>
      <c r="FZ46" s="376"/>
      <c r="GA46" s="376"/>
      <c r="GB46" s="376"/>
      <c r="GC46" s="376"/>
      <c r="GD46" s="376"/>
      <c r="GE46" s="376"/>
      <c r="GF46" s="376"/>
      <c r="GG46" s="376"/>
      <c r="GH46" s="376"/>
      <c r="GI46" s="376"/>
      <c r="GJ46" s="376"/>
      <c r="GK46" s="376"/>
      <c r="GL46" s="376"/>
      <c r="GM46" s="376"/>
      <c r="GN46" s="376"/>
      <c r="GO46" s="376"/>
      <c r="GP46" s="376"/>
      <c r="GQ46" s="376"/>
      <c r="GR46" s="376"/>
      <c r="GS46" s="376"/>
      <c r="GT46" s="376"/>
      <c r="GU46" s="376"/>
      <c r="GV46" s="376"/>
      <c r="GW46" s="376"/>
      <c r="GX46" s="376"/>
      <c r="GY46" s="376"/>
      <c r="GZ46" s="376"/>
      <c r="HA46" s="376"/>
      <c r="HB46" s="376"/>
      <c r="HC46" s="376"/>
      <c r="HD46" s="376"/>
      <c r="HE46" s="376"/>
      <c r="HF46" s="376"/>
      <c r="HG46" s="376"/>
      <c r="HH46" s="376"/>
      <c r="HI46" s="376"/>
      <c r="HJ46" s="376"/>
      <c r="HK46" s="376"/>
      <c r="HL46" s="376"/>
      <c r="HM46" s="376"/>
      <c r="HN46" s="376"/>
      <c r="HO46" s="376"/>
      <c r="HP46" s="376"/>
      <c r="HQ46" s="376"/>
      <c r="HR46" s="376"/>
      <c r="HS46" s="376"/>
      <c r="HT46" s="376"/>
      <c r="HU46" s="376"/>
      <c r="HV46" s="376"/>
      <c r="HW46" s="376"/>
      <c r="HX46" s="376"/>
      <c r="HY46" s="376"/>
      <c r="HZ46" s="376"/>
      <c r="IA46" s="376"/>
      <c r="IB46" s="376"/>
      <c r="IC46" s="376"/>
      <c r="ID46" s="376"/>
      <c r="IE46" s="376"/>
      <c r="IF46" s="376"/>
      <c r="IG46" s="376"/>
      <c r="IH46" s="376"/>
      <c r="II46" s="376"/>
      <c r="IJ46" s="376"/>
      <c r="IK46" s="376"/>
      <c r="IL46" s="376"/>
      <c r="IM46" s="376"/>
      <c r="IN46" s="376"/>
      <c r="IO46" s="376"/>
      <c r="IP46" s="376"/>
      <c r="IQ46" s="376"/>
      <c r="IR46" s="376"/>
      <c r="IS46" s="376"/>
      <c r="IT46" s="376"/>
      <c r="IU46" s="376"/>
      <c r="IV46" s="376"/>
    </row>
    <row r="47" spans="1:256" ht="24.75" customHeight="1">
      <c r="A47" s="409">
        <v>13</v>
      </c>
      <c r="B47" s="387"/>
      <c r="C47" s="431"/>
      <c r="D47" s="425" t="s">
        <v>2178</v>
      </c>
      <c r="E47" s="428" t="s">
        <v>2179</v>
      </c>
      <c r="F47" s="405" t="s">
        <v>1771</v>
      </c>
      <c r="G47" s="382">
        <v>1</v>
      </c>
      <c r="H47" s="391"/>
      <c r="I47" s="383">
        <f>G47*H47</f>
        <v>0</v>
      </c>
      <c r="J47" s="407"/>
      <c r="K47" s="383">
        <f>SUM(I47:J47)</f>
        <v>0</v>
      </c>
      <c r="L47" s="392">
        <v>21</v>
      </c>
      <c r="M47" s="393"/>
      <c r="N47" s="393"/>
      <c r="O47" s="394"/>
      <c r="P47" s="394"/>
      <c r="Q47" s="417"/>
      <c r="R47" s="427"/>
      <c r="S47" s="427"/>
      <c r="T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376"/>
      <c r="BF47" s="376"/>
      <c r="BG47" s="376"/>
      <c r="BH47" s="376"/>
      <c r="BI47" s="376"/>
      <c r="BJ47" s="376"/>
      <c r="BK47" s="376"/>
      <c r="BL47" s="376"/>
      <c r="BM47" s="376"/>
      <c r="BN47" s="376"/>
      <c r="BO47" s="376"/>
      <c r="BP47" s="376"/>
      <c r="BQ47" s="376"/>
      <c r="BR47" s="376"/>
      <c r="BS47" s="376"/>
      <c r="BT47" s="376"/>
      <c r="BU47" s="376"/>
      <c r="BV47" s="376"/>
      <c r="BW47" s="376"/>
      <c r="BX47" s="376"/>
      <c r="BY47" s="376"/>
      <c r="BZ47" s="376"/>
      <c r="CA47" s="376"/>
      <c r="CB47" s="376"/>
      <c r="CC47" s="376"/>
      <c r="CD47" s="376"/>
      <c r="CE47" s="376"/>
      <c r="CF47" s="376"/>
      <c r="CG47" s="376"/>
      <c r="CH47" s="376"/>
      <c r="CI47" s="376"/>
      <c r="CJ47" s="376"/>
      <c r="CK47" s="376"/>
      <c r="CL47" s="376"/>
      <c r="CM47" s="376"/>
      <c r="CN47" s="376"/>
      <c r="CO47" s="376"/>
      <c r="CP47" s="376"/>
      <c r="CQ47" s="376"/>
      <c r="CR47" s="376"/>
      <c r="CS47" s="376"/>
      <c r="CT47" s="376"/>
      <c r="CU47" s="376"/>
      <c r="CV47" s="376"/>
      <c r="CW47" s="376"/>
      <c r="CX47" s="376"/>
      <c r="CY47" s="376"/>
      <c r="CZ47" s="376"/>
      <c r="DA47" s="376"/>
      <c r="DB47" s="376"/>
      <c r="DC47" s="376"/>
      <c r="DD47" s="376"/>
      <c r="DE47" s="376"/>
      <c r="DF47" s="376"/>
      <c r="DG47" s="376"/>
      <c r="DH47" s="376"/>
      <c r="DI47" s="376"/>
      <c r="DJ47" s="376"/>
      <c r="DK47" s="376"/>
      <c r="DL47" s="376"/>
      <c r="DM47" s="376"/>
      <c r="DN47" s="376"/>
      <c r="DO47" s="376"/>
      <c r="DP47" s="376"/>
      <c r="DQ47" s="376"/>
      <c r="DR47" s="376"/>
      <c r="DS47" s="376"/>
      <c r="DT47" s="376"/>
      <c r="DU47" s="376"/>
      <c r="DV47" s="376"/>
      <c r="DW47" s="376"/>
      <c r="DX47" s="376"/>
      <c r="DY47" s="376"/>
      <c r="DZ47" s="376"/>
      <c r="EA47" s="376"/>
      <c r="EB47" s="376"/>
      <c r="EC47" s="376"/>
      <c r="ED47" s="376"/>
      <c r="EE47" s="376"/>
      <c r="EF47" s="376"/>
      <c r="EG47" s="376"/>
      <c r="EH47" s="376"/>
      <c r="EI47" s="376"/>
      <c r="EJ47" s="376"/>
      <c r="EK47" s="376"/>
      <c r="EL47" s="376"/>
      <c r="EM47" s="376"/>
      <c r="EN47" s="376"/>
      <c r="EO47" s="376"/>
      <c r="EP47" s="376"/>
      <c r="EQ47" s="376"/>
      <c r="ER47" s="376"/>
      <c r="ES47" s="376"/>
      <c r="ET47" s="376"/>
      <c r="EU47" s="376"/>
      <c r="EV47" s="376"/>
      <c r="EW47" s="376"/>
      <c r="EX47" s="376"/>
      <c r="EY47" s="376"/>
      <c r="EZ47" s="376"/>
      <c r="FA47" s="376"/>
      <c r="FB47" s="376"/>
      <c r="FC47" s="376"/>
      <c r="FD47" s="376"/>
      <c r="FE47" s="376"/>
      <c r="FF47" s="376"/>
      <c r="FG47" s="376"/>
      <c r="FH47" s="376"/>
      <c r="FI47" s="376"/>
      <c r="FJ47" s="376"/>
      <c r="FK47" s="376"/>
      <c r="FL47" s="376"/>
      <c r="FM47" s="376"/>
      <c r="FN47" s="376"/>
      <c r="FO47" s="376"/>
      <c r="FP47" s="376"/>
      <c r="FQ47" s="376"/>
      <c r="FR47" s="376"/>
      <c r="FS47" s="376"/>
      <c r="FT47" s="376"/>
      <c r="FU47" s="376"/>
      <c r="FV47" s="376"/>
      <c r="FW47" s="376"/>
      <c r="FX47" s="376"/>
      <c r="FY47" s="376"/>
      <c r="FZ47" s="376"/>
      <c r="GA47" s="376"/>
      <c r="GB47" s="376"/>
      <c r="GC47" s="376"/>
      <c r="GD47" s="376"/>
      <c r="GE47" s="376"/>
      <c r="GF47" s="376"/>
      <c r="GG47" s="376"/>
      <c r="GH47" s="376"/>
      <c r="GI47" s="376"/>
      <c r="GJ47" s="376"/>
      <c r="GK47" s="376"/>
      <c r="GL47" s="376"/>
      <c r="GM47" s="376"/>
      <c r="GN47" s="376"/>
      <c r="GO47" s="376"/>
      <c r="GP47" s="376"/>
      <c r="GQ47" s="376"/>
      <c r="GR47" s="376"/>
      <c r="GS47" s="376"/>
      <c r="GT47" s="376"/>
      <c r="GU47" s="376"/>
      <c r="GV47" s="376"/>
      <c r="GW47" s="376"/>
      <c r="GX47" s="376"/>
      <c r="GY47" s="376"/>
      <c r="GZ47" s="376"/>
      <c r="HA47" s="376"/>
      <c r="HB47" s="376"/>
      <c r="HC47" s="376"/>
      <c r="HD47" s="376"/>
      <c r="HE47" s="376"/>
      <c r="HF47" s="376"/>
      <c r="HG47" s="376"/>
      <c r="HH47" s="376"/>
      <c r="HI47" s="376"/>
      <c r="HJ47" s="376"/>
      <c r="HK47" s="376"/>
      <c r="HL47" s="376"/>
      <c r="HM47" s="376"/>
      <c r="HN47" s="376"/>
      <c r="HO47" s="376"/>
      <c r="HP47" s="376"/>
      <c r="HQ47" s="376"/>
      <c r="HR47" s="376"/>
      <c r="HS47" s="376"/>
      <c r="HT47" s="376"/>
      <c r="HU47" s="376"/>
      <c r="HV47" s="376"/>
      <c r="HW47" s="376"/>
      <c r="HX47" s="376"/>
      <c r="HY47" s="376"/>
      <c r="HZ47" s="376"/>
      <c r="IA47" s="376"/>
      <c r="IB47" s="376"/>
      <c r="IC47" s="376"/>
      <c r="ID47" s="376"/>
      <c r="IE47" s="376"/>
      <c r="IF47" s="376"/>
      <c r="IG47" s="376"/>
      <c r="IH47" s="376"/>
      <c r="II47" s="376"/>
      <c r="IJ47" s="376"/>
      <c r="IK47" s="376"/>
      <c r="IL47" s="376"/>
      <c r="IM47" s="376"/>
      <c r="IN47" s="376"/>
      <c r="IO47" s="376"/>
      <c r="IP47" s="376"/>
      <c r="IQ47" s="376"/>
      <c r="IR47" s="376"/>
      <c r="IS47" s="376"/>
      <c r="IT47" s="376"/>
      <c r="IU47" s="376"/>
      <c r="IV47" s="376"/>
    </row>
    <row r="48" spans="1:256" ht="44.25" customHeight="1">
      <c r="A48" s="409"/>
      <c r="B48" s="387"/>
      <c r="C48" s="431"/>
      <c r="D48" s="397" t="s">
        <v>2180</v>
      </c>
      <c r="E48" s="428"/>
      <c r="F48" s="405"/>
      <c r="G48" s="382"/>
      <c r="H48" s="391"/>
      <c r="I48" s="383"/>
      <c r="J48" s="407"/>
      <c r="K48" s="383"/>
      <c r="L48" s="392"/>
      <c r="M48" s="393"/>
      <c r="N48" s="393"/>
      <c r="O48" s="394"/>
      <c r="P48" s="394"/>
      <c r="Q48" s="417"/>
      <c r="R48" s="427"/>
      <c r="S48" s="427"/>
      <c r="T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  <c r="AS48" s="376"/>
      <c r="AT48" s="376"/>
      <c r="AU48" s="376"/>
      <c r="AV48" s="376"/>
      <c r="AW48" s="376"/>
      <c r="AX48" s="376"/>
      <c r="AY48" s="376"/>
      <c r="AZ48" s="376"/>
      <c r="BA48" s="376"/>
      <c r="BB48" s="376"/>
      <c r="BC48" s="376"/>
      <c r="BD48" s="376"/>
      <c r="BE48" s="376"/>
      <c r="BF48" s="376"/>
      <c r="BG48" s="376"/>
      <c r="BH48" s="376"/>
      <c r="BI48" s="376"/>
      <c r="BJ48" s="376"/>
      <c r="BK48" s="376"/>
      <c r="BL48" s="376"/>
      <c r="BM48" s="376"/>
      <c r="BN48" s="376"/>
      <c r="BO48" s="376"/>
      <c r="BP48" s="376"/>
      <c r="BQ48" s="376"/>
      <c r="BR48" s="376"/>
      <c r="BS48" s="376"/>
      <c r="BT48" s="376"/>
      <c r="BU48" s="376"/>
      <c r="BV48" s="376"/>
      <c r="BW48" s="376"/>
      <c r="BX48" s="376"/>
      <c r="BY48" s="376"/>
      <c r="BZ48" s="376"/>
      <c r="CA48" s="376"/>
      <c r="CB48" s="376"/>
      <c r="CC48" s="376"/>
      <c r="CD48" s="376"/>
      <c r="CE48" s="376"/>
      <c r="CF48" s="376"/>
      <c r="CG48" s="376"/>
      <c r="CH48" s="376"/>
      <c r="CI48" s="376"/>
      <c r="CJ48" s="376"/>
      <c r="CK48" s="376"/>
      <c r="CL48" s="376"/>
      <c r="CM48" s="376"/>
      <c r="CN48" s="376"/>
      <c r="CO48" s="376"/>
      <c r="CP48" s="376"/>
      <c r="CQ48" s="376"/>
      <c r="CR48" s="376"/>
      <c r="CS48" s="376"/>
      <c r="CT48" s="376"/>
      <c r="CU48" s="376"/>
      <c r="CV48" s="376"/>
      <c r="CW48" s="376"/>
      <c r="CX48" s="376"/>
      <c r="CY48" s="376"/>
      <c r="CZ48" s="376"/>
      <c r="DA48" s="376"/>
      <c r="DB48" s="376"/>
      <c r="DC48" s="376"/>
      <c r="DD48" s="376"/>
      <c r="DE48" s="376"/>
      <c r="DF48" s="376"/>
      <c r="DG48" s="376"/>
      <c r="DH48" s="376"/>
      <c r="DI48" s="376"/>
      <c r="DJ48" s="376"/>
      <c r="DK48" s="376"/>
      <c r="DL48" s="376"/>
      <c r="DM48" s="376"/>
      <c r="DN48" s="376"/>
      <c r="DO48" s="376"/>
      <c r="DP48" s="376"/>
      <c r="DQ48" s="376"/>
      <c r="DR48" s="376"/>
      <c r="DS48" s="376"/>
      <c r="DT48" s="376"/>
      <c r="DU48" s="376"/>
      <c r="DV48" s="376"/>
      <c r="DW48" s="376"/>
      <c r="DX48" s="376"/>
      <c r="DY48" s="376"/>
      <c r="DZ48" s="376"/>
      <c r="EA48" s="376"/>
      <c r="EB48" s="376"/>
      <c r="EC48" s="376"/>
      <c r="ED48" s="376"/>
      <c r="EE48" s="376"/>
      <c r="EF48" s="376"/>
      <c r="EG48" s="376"/>
      <c r="EH48" s="376"/>
      <c r="EI48" s="376"/>
      <c r="EJ48" s="376"/>
      <c r="EK48" s="376"/>
      <c r="EL48" s="376"/>
      <c r="EM48" s="376"/>
      <c r="EN48" s="376"/>
      <c r="EO48" s="376"/>
      <c r="EP48" s="376"/>
      <c r="EQ48" s="376"/>
      <c r="ER48" s="376"/>
      <c r="ES48" s="376"/>
      <c r="ET48" s="376"/>
      <c r="EU48" s="376"/>
      <c r="EV48" s="376"/>
      <c r="EW48" s="376"/>
      <c r="EX48" s="376"/>
      <c r="EY48" s="376"/>
      <c r="EZ48" s="376"/>
      <c r="FA48" s="376"/>
      <c r="FB48" s="376"/>
      <c r="FC48" s="376"/>
      <c r="FD48" s="376"/>
      <c r="FE48" s="376"/>
      <c r="FF48" s="376"/>
      <c r="FG48" s="376"/>
      <c r="FH48" s="376"/>
      <c r="FI48" s="376"/>
      <c r="FJ48" s="376"/>
      <c r="FK48" s="376"/>
      <c r="FL48" s="376"/>
      <c r="FM48" s="376"/>
      <c r="FN48" s="376"/>
      <c r="FO48" s="376"/>
      <c r="FP48" s="376"/>
      <c r="FQ48" s="376"/>
      <c r="FR48" s="376"/>
      <c r="FS48" s="376"/>
      <c r="FT48" s="376"/>
      <c r="FU48" s="376"/>
      <c r="FV48" s="376"/>
      <c r="FW48" s="376"/>
      <c r="FX48" s="376"/>
      <c r="FY48" s="376"/>
      <c r="FZ48" s="376"/>
      <c r="GA48" s="376"/>
      <c r="GB48" s="376"/>
      <c r="GC48" s="376"/>
      <c r="GD48" s="376"/>
      <c r="GE48" s="376"/>
      <c r="GF48" s="376"/>
      <c r="GG48" s="376"/>
      <c r="GH48" s="376"/>
      <c r="GI48" s="376"/>
      <c r="GJ48" s="376"/>
      <c r="GK48" s="376"/>
      <c r="GL48" s="376"/>
      <c r="GM48" s="376"/>
      <c r="GN48" s="376"/>
      <c r="GO48" s="376"/>
      <c r="GP48" s="376"/>
      <c r="GQ48" s="376"/>
      <c r="GR48" s="376"/>
      <c r="GS48" s="376"/>
      <c r="GT48" s="376"/>
      <c r="GU48" s="376"/>
      <c r="GV48" s="376"/>
      <c r="GW48" s="376"/>
      <c r="GX48" s="376"/>
      <c r="GY48" s="376"/>
      <c r="GZ48" s="376"/>
      <c r="HA48" s="376"/>
      <c r="HB48" s="376"/>
      <c r="HC48" s="376"/>
      <c r="HD48" s="376"/>
      <c r="HE48" s="376"/>
      <c r="HF48" s="376"/>
      <c r="HG48" s="376"/>
      <c r="HH48" s="376"/>
      <c r="HI48" s="376"/>
      <c r="HJ48" s="376"/>
      <c r="HK48" s="376"/>
      <c r="HL48" s="376"/>
      <c r="HM48" s="376"/>
      <c r="HN48" s="376"/>
      <c r="HO48" s="376"/>
      <c r="HP48" s="376"/>
      <c r="HQ48" s="376"/>
      <c r="HR48" s="376"/>
      <c r="HS48" s="376"/>
      <c r="HT48" s="376"/>
      <c r="HU48" s="376"/>
      <c r="HV48" s="376"/>
      <c r="HW48" s="376"/>
      <c r="HX48" s="376"/>
      <c r="HY48" s="376"/>
      <c r="HZ48" s="376"/>
      <c r="IA48" s="376"/>
      <c r="IB48" s="376"/>
      <c r="IC48" s="376"/>
      <c r="ID48" s="376"/>
      <c r="IE48" s="376"/>
      <c r="IF48" s="376"/>
      <c r="IG48" s="376"/>
      <c r="IH48" s="376"/>
      <c r="II48" s="376"/>
      <c r="IJ48" s="376"/>
      <c r="IK48" s="376"/>
      <c r="IL48" s="376"/>
      <c r="IM48" s="376"/>
      <c r="IN48" s="376"/>
      <c r="IO48" s="376"/>
      <c r="IP48" s="376"/>
      <c r="IQ48" s="376"/>
      <c r="IR48" s="376"/>
      <c r="IS48" s="376"/>
      <c r="IT48" s="376"/>
      <c r="IU48" s="376"/>
      <c r="IV48" s="376"/>
    </row>
    <row r="49" spans="1:256" s="443" customFormat="1" ht="13.5">
      <c r="A49" s="432"/>
      <c r="B49" s="433"/>
      <c r="C49" s="434" t="s">
        <v>2181</v>
      </c>
      <c r="D49" s="435" t="s">
        <v>2182</v>
      </c>
      <c r="E49" s="436"/>
      <c r="F49" s="437"/>
      <c r="G49" s="438"/>
      <c r="H49" s="439"/>
      <c r="I49" s="440"/>
      <c r="J49" s="441"/>
      <c r="K49" s="407">
        <f>K50</f>
        <v>0</v>
      </c>
      <c r="L49" s="441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2"/>
      <c r="AJ49" s="442"/>
      <c r="AK49" s="442"/>
      <c r="AL49" s="442"/>
      <c r="AM49" s="442"/>
      <c r="AN49" s="442"/>
      <c r="AO49" s="442"/>
      <c r="AP49" s="442"/>
      <c r="AQ49" s="442"/>
      <c r="AR49" s="442"/>
      <c r="AS49" s="442"/>
      <c r="AT49" s="442"/>
      <c r="AU49" s="442"/>
      <c r="AV49" s="442"/>
      <c r="AW49" s="442"/>
      <c r="AX49" s="442"/>
      <c r="AY49" s="442"/>
      <c r="AZ49" s="442"/>
      <c r="BA49" s="442"/>
      <c r="BB49" s="442"/>
      <c r="BC49" s="442"/>
      <c r="BD49" s="442"/>
      <c r="BE49" s="442"/>
      <c r="BF49" s="442"/>
      <c r="BG49" s="442"/>
      <c r="BH49" s="442"/>
      <c r="BI49" s="442"/>
      <c r="BJ49" s="442"/>
      <c r="BK49" s="442"/>
      <c r="BL49" s="442"/>
      <c r="BM49" s="442"/>
      <c r="BN49" s="442"/>
      <c r="BO49" s="442"/>
      <c r="BP49" s="442"/>
      <c r="BQ49" s="442"/>
      <c r="BR49" s="442"/>
      <c r="BS49" s="442"/>
      <c r="BT49" s="442"/>
      <c r="BU49" s="442"/>
      <c r="BV49" s="442"/>
      <c r="BW49" s="442"/>
      <c r="BX49" s="442"/>
      <c r="BY49" s="442"/>
      <c r="BZ49" s="442"/>
      <c r="CA49" s="442"/>
      <c r="CB49" s="442"/>
      <c r="CC49" s="442"/>
      <c r="CD49" s="442"/>
      <c r="CE49" s="442"/>
      <c r="CF49" s="442"/>
      <c r="CG49" s="442"/>
      <c r="CH49" s="442"/>
      <c r="CI49" s="442"/>
      <c r="CJ49" s="442"/>
      <c r="CK49" s="442"/>
      <c r="CL49" s="442"/>
      <c r="CM49" s="442"/>
      <c r="CN49" s="442"/>
      <c r="CO49" s="442"/>
      <c r="CP49" s="442"/>
      <c r="CQ49" s="442"/>
      <c r="CR49" s="442"/>
      <c r="CS49" s="442"/>
      <c r="CT49" s="442"/>
      <c r="CU49" s="442"/>
      <c r="CV49" s="442"/>
      <c r="CW49" s="442"/>
      <c r="CX49" s="442"/>
      <c r="CY49" s="442"/>
      <c r="CZ49" s="442"/>
      <c r="DA49" s="442"/>
      <c r="DB49" s="442"/>
      <c r="DC49" s="442"/>
      <c r="DD49" s="442"/>
      <c r="DE49" s="442"/>
      <c r="DF49" s="442"/>
      <c r="DG49" s="442"/>
      <c r="DH49" s="442"/>
      <c r="DI49" s="442"/>
      <c r="DJ49" s="442"/>
      <c r="DK49" s="442"/>
      <c r="DL49" s="442"/>
      <c r="DM49" s="442"/>
      <c r="DN49" s="442"/>
      <c r="DO49" s="442"/>
      <c r="DP49" s="442"/>
      <c r="DQ49" s="442"/>
      <c r="DR49" s="442"/>
      <c r="DS49" s="442"/>
      <c r="DT49" s="442"/>
      <c r="DU49" s="442"/>
      <c r="DV49" s="442"/>
      <c r="DW49" s="442"/>
      <c r="DX49" s="442"/>
      <c r="DY49" s="442"/>
      <c r="DZ49" s="442"/>
      <c r="EA49" s="442"/>
      <c r="EB49" s="442"/>
      <c r="EC49" s="442"/>
      <c r="ED49" s="442"/>
      <c r="EE49" s="442"/>
      <c r="EF49" s="442"/>
      <c r="EG49" s="442"/>
      <c r="EH49" s="442"/>
      <c r="EI49" s="442"/>
      <c r="EJ49" s="442"/>
      <c r="EK49" s="442"/>
      <c r="EL49" s="442"/>
      <c r="EM49" s="442"/>
      <c r="EN49" s="442"/>
      <c r="EO49" s="442"/>
      <c r="EP49" s="442"/>
      <c r="EQ49" s="442"/>
      <c r="ER49" s="442"/>
      <c r="ES49" s="442"/>
      <c r="ET49" s="442"/>
      <c r="EU49" s="442"/>
      <c r="EV49" s="442"/>
      <c r="EW49" s="442"/>
      <c r="EX49" s="442"/>
      <c r="EY49" s="442"/>
      <c r="EZ49" s="442"/>
      <c r="FA49" s="442"/>
      <c r="FB49" s="442"/>
      <c r="FC49" s="442"/>
      <c r="FD49" s="442"/>
      <c r="FE49" s="442"/>
      <c r="FF49" s="442"/>
      <c r="FG49" s="442"/>
      <c r="FH49" s="442"/>
      <c r="FI49" s="442"/>
      <c r="FJ49" s="442"/>
      <c r="FK49" s="442"/>
      <c r="FL49" s="442"/>
      <c r="FM49" s="442"/>
      <c r="FN49" s="442"/>
      <c r="FO49" s="442"/>
      <c r="FP49" s="442"/>
      <c r="FQ49" s="442"/>
      <c r="FR49" s="442"/>
      <c r="FS49" s="442"/>
      <c r="FT49" s="442"/>
      <c r="FU49" s="442"/>
      <c r="FV49" s="442"/>
      <c r="FW49" s="442"/>
      <c r="FX49" s="442"/>
      <c r="FY49" s="442"/>
      <c r="FZ49" s="442"/>
      <c r="GA49" s="442"/>
      <c r="GB49" s="442"/>
      <c r="GC49" s="442"/>
      <c r="GD49" s="442"/>
      <c r="GE49" s="442"/>
      <c r="GF49" s="442"/>
      <c r="GG49" s="442"/>
      <c r="GH49" s="442"/>
      <c r="GI49" s="442"/>
      <c r="GJ49" s="442"/>
      <c r="GK49" s="442"/>
      <c r="GL49" s="442"/>
      <c r="GM49" s="442"/>
      <c r="GN49" s="442"/>
      <c r="GO49" s="442"/>
      <c r="GP49" s="442"/>
      <c r="GQ49" s="442"/>
      <c r="GR49" s="442"/>
      <c r="GS49" s="442"/>
      <c r="GT49" s="442"/>
      <c r="GU49" s="442"/>
      <c r="GV49" s="442"/>
      <c r="GW49" s="442"/>
      <c r="GX49" s="442"/>
      <c r="GY49" s="442"/>
      <c r="GZ49" s="442"/>
      <c r="HA49" s="442"/>
      <c r="HB49" s="442"/>
      <c r="HC49" s="442"/>
      <c r="HD49" s="442"/>
      <c r="HE49" s="442"/>
      <c r="HF49" s="442"/>
      <c r="HG49" s="442"/>
      <c r="HH49" s="442"/>
      <c r="HI49" s="442"/>
      <c r="HJ49" s="442"/>
      <c r="HK49" s="442"/>
      <c r="HL49" s="442"/>
      <c r="HM49" s="442"/>
      <c r="HN49" s="442"/>
      <c r="HO49" s="442"/>
      <c r="HP49" s="442"/>
      <c r="HQ49" s="442"/>
      <c r="HR49" s="442"/>
      <c r="HS49" s="442"/>
      <c r="HT49" s="442"/>
      <c r="HU49" s="442"/>
      <c r="HV49" s="442"/>
      <c r="HW49" s="442"/>
      <c r="HX49" s="442"/>
      <c r="HY49" s="442"/>
      <c r="HZ49" s="442"/>
      <c r="IA49" s="442"/>
      <c r="IB49" s="442"/>
      <c r="IC49" s="442"/>
      <c r="ID49" s="442"/>
      <c r="IE49" s="442"/>
      <c r="IF49" s="442"/>
      <c r="IG49" s="442"/>
      <c r="IH49" s="442"/>
      <c r="II49" s="442"/>
      <c r="IJ49" s="442"/>
      <c r="IK49" s="442"/>
      <c r="IL49" s="442"/>
      <c r="IM49" s="442"/>
      <c r="IN49" s="442"/>
      <c r="IO49" s="442"/>
      <c r="IP49" s="442"/>
      <c r="IQ49" s="442"/>
      <c r="IR49" s="442"/>
      <c r="IS49" s="442"/>
      <c r="IT49" s="442"/>
      <c r="IU49" s="442"/>
      <c r="IV49" s="442"/>
    </row>
    <row r="50" spans="1:256" s="443" customFormat="1" ht="15.75" customHeight="1">
      <c r="A50" s="444">
        <v>14</v>
      </c>
      <c r="B50" s="445"/>
      <c r="C50" s="446"/>
      <c r="D50" s="447" t="s">
        <v>2183</v>
      </c>
      <c r="E50" s="448" t="s">
        <v>1771</v>
      </c>
      <c r="F50" s="402" t="s">
        <v>77</v>
      </c>
      <c r="G50" s="382">
        <v>1</v>
      </c>
      <c r="H50" s="391"/>
      <c r="I50" s="383">
        <f>G50*H50</f>
        <v>0</v>
      </c>
      <c r="J50" s="407"/>
      <c r="K50" s="383">
        <f>SUM(I50:J50)</f>
        <v>0</v>
      </c>
      <c r="L50" s="392">
        <v>21</v>
      </c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2"/>
      <c r="AS50" s="442"/>
      <c r="AT50" s="442"/>
      <c r="AU50" s="442"/>
      <c r="AV50" s="442"/>
      <c r="AW50" s="442"/>
      <c r="AX50" s="442"/>
      <c r="AY50" s="442"/>
      <c r="AZ50" s="442"/>
      <c r="BA50" s="442"/>
      <c r="BB50" s="442"/>
      <c r="BC50" s="442"/>
      <c r="BD50" s="442"/>
      <c r="BE50" s="442"/>
      <c r="BF50" s="442"/>
      <c r="BG50" s="442"/>
      <c r="BH50" s="442"/>
      <c r="BI50" s="442"/>
      <c r="BJ50" s="442"/>
      <c r="BK50" s="442"/>
      <c r="BL50" s="442"/>
      <c r="BM50" s="442"/>
      <c r="BN50" s="442"/>
      <c r="BO50" s="442"/>
      <c r="BP50" s="442"/>
      <c r="BQ50" s="442"/>
      <c r="BR50" s="442"/>
      <c r="BS50" s="442"/>
      <c r="BT50" s="442"/>
      <c r="BU50" s="442"/>
      <c r="BV50" s="442"/>
      <c r="BW50" s="442"/>
      <c r="BX50" s="442"/>
      <c r="BY50" s="442"/>
      <c r="BZ50" s="442"/>
      <c r="CA50" s="442"/>
      <c r="CB50" s="442"/>
      <c r="CC50" s="442"/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2"/>
      <c r="CO50" s="442"/>
      <c r="CP50" s="442"/>
      <c r="CQ50" s="442"/>
      <c r="CR50" s="442"/>
      <c r="CS50" s="442"/>
      <c r="CT50" s="442"/>
      <c r="CU50" s="442"/>
      <c r="CV50" s="442"/>
      <c r="CW50" s="442"/>
      <c r="CX50" s="442"/>
      <c r="CY50" s="442"/>
      <c r="CZ50" s="442"/>
      <c r="DA50" s="442"/>
      <c r="DB50" s="442"/>
      <c r="DC50" s="442"/>
      <c r="DD50" s="442"/>
      <c r="DE50" s="442"/>
      <c r="DF50" s="442"/>
      <c r="DG50" s="442"/>
      <c r="DH50" s="442"/>
      <c r="DI50" s="442"/>
      <c r="DJ50" s="442"/>
      <c r="DK50" s="442"/>
      <c r="DL50" s="442"/>
      <c r="DM50" s="442"/>
      <c r="DN50" s="442"/>
      <c r="DO50" s="442"/>
      <c r="DP50" s="442"/>
      <c r="DQ50" s="442"/>
      <c r="DR50" s="442"/>
      <c r="DS50" s="442"/>
      <c r="DT50" s="442"/>
      <c r="DU50" s="442"/>
      <c r="DV50" s="442"/>
      <c r="DW50" s="442"/>
      <c r="DX50" s="442"/>
      <c r="DY50" s="442"/>
      <c r="DZ50" s="442"/>
      <c r="EA50" s="442"/>
      <c r="EB50" s="442"/>
      <c r="EC50" s="442"/>
      <c r="ED50" s="442"/>
      <c r="EE50" s="442"/>
      <c r="EF50" s="442"/>
      <c r="EG50" s="442"/>
      <c r="EH50" s="442"/>
      <c r="EI50" s="442"/>
      <c r="EJ50" s="442"/>
      <c r="EK50" s="442"/>
      <c r="EL50" s="442"/>
      <c r="EM50" s="442"/>
      <c r="EN50" s="442"/>
      <c r="EO50" s="442"/>
      <c r="EP50" s="442"/>
      <c r="EQ50" s="442"/>
      <c r="ER50" s="442"/>
      <c r="ES50" s="442"/>
      <c r="ET50" s="442"/>
      <c r="EU50" s="442"/>
      <c r="EV50" s="442"/>
      <c r="EW50" s="442"/>
      <c r="EX50" s="442"/>
      <c r="EY50" s="442"/>
      <c r="EZ50" s="442"/>
      <c r="FA50" s="442"/>
      <c r="FB50" s="442"/>
      <c r="FC50" s="442"/>
      <c r="FD50" s="442"/>
      <c r="FE50" s="442"/>
      <c r="FF50" s="442"/>
      <c r="FG50" s="442"/>
      <c r="FH50" s="442"/>
      <c r="FI50" s="442"/>
      <c r="FJ50" s="442"/>
      <c r="FK50" s="442"/>
      <c r="FL50" s="442"/>
      <c r="FM50" s="442"/>
      <c r="FN50" s="442"/>
      <c r="FO50" s="442"/>
      <c r="FP50" s="442"/>
      <c r="FQ50" s="442"/>
      <c r="FR50" s="442"/>
      <c r="FS50" s="442"/>
      <c r="FT50" s="442"/>
      <c r="FU50" s="442"/>
      <c r="FV50" s="442"/>
      <c r="FW50" s="442"/>
      <c r="FX50" s="442"/>
      <c r="FY50" s="442"/>
      <c r="FZ50" s="442"/>
      <c r="GA50" s="442"/>
      <c r="GB50" s="442"/>
      <c r="GC50" s="442"/>
      <c r="GD50" s="442"/>
      <c r="GE50" s="442"/>
      <c r="GF50" s="442"/>
      <c r="GG50" s="442"/>
      <c r="GH50" s="442"/>
      <c r="GI50" s="442"/>
      <c r="GJ50" s="442"/>
      <c r="GK50" s="442"/>
      <c r="GL50" s="442"/>
      <c r="GM50" s="442"/>
      <c r="GN50" s="442"/>
      <c r="GO50" s="442"/>
      <c r="GP50" s="442"/>
      <c r="GQ50" s="442"/>
      <c r="GR50" s="442"/>
      <c r="GS50" s="442"/>
      <c r="GT50" s="442"/>
      <c r="GU50" s="442"/>
      <c r="GV50" s="442"/>
      <c r="GW50" s="442"/>
      <c r="GX50" s="442"/>
      <c r="GY50" s="442"/>
      <c r="GZ50" s="442"/>
      <c r="HA50" s="442"/>
      <c r="HB50" s="442"/>
      <c r="HC50" s="442"/>
      <c r="HD50" s="442"/>
      <c r="HE50" s="442"/>
      <c r="HF50" s="442"/>
      <c r="HG50" s="442"/>
      <c r="HH50" s="442"/>
      <c r="HI50" s="442"/>
      <c r="HJ50" s="442"/>
      <c r="HK50" s="442"/>
      <c r="HL50" s="442"/>
      <c r="HM50" s="442"/>
      <c r="HN50" s="442"/>
      <c r="HO50" s="442"/>
      <c r="HP50" s="442"/>
      <c r="HQ50" s="442"/>
      <c r="HR50" s="442"/>
      <c r="HS50" s="442"/>
      <c r="HT50" s="442"/>
      <c r="HU50" s="442"/>
      <c r="HV50" s="442"/>
      <c r="HW50" s="442"/>
      <c r="HX50" s="442"/>
      <c r="HY50" s="442"/>
      <c r="HZ50" s="442"/>
      <c r="IA50" s="442"/>
      <c r="IB50" s="442"/>
      <c r="IC50" s="442"/>
      <c r="ID50" s="442"/>
      <c r="IE50" s="442"/>
      <c r="IF50" s="442"/>
      <c r="IG50" s="442"/>
      <c r="IH50" s="442"/>
      <c r="II50" s="442"/>
      <c r="IJ50" s="442"/>
      <c r="IK50" s="442"/>
      <c r="IL50" s="442"/>
      <c r="IM50" s="442"/>
      <c r="IN50" s="442"/>
      <c r="IO50" s="442"/>
      <c r="IP50" s="442"/>
      <c r="IQ50" s="442"/>
      <c r="IR50" s="442"/>
      <c r="IS50" s="442"/>
      <c r="IT50" s="442"/>
      <c r="IU50" s="442"/>
      <c r="IV50" s="442"/>
    </row>
    <row r="51" spans="1:256" s="443" customFormat="1" ht="66.75" customHeight="1">
      <c r="A51" s="444"/>
      <c r="B51" s="445"/>
      <c r="C51" s="446"/>
      <c r="D51" s="449" t="s">
        <v>2184</v>
      </c>
      <c r="E51" s="448"/>
      <c r="F51" s="402"/>
      <c r="G51" s="438"/>
      <c r="H51" s="439"/>
      <c r="I51" s="440"/>
      <c r="J51" s="440"/>
      <c r="K51" s="450"/>
      <c r="L51" s="451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  <c r="AF51" s="442"/>
      <c r="AG51" s="442"/>
      <c r="AH51" s="442"/>
      <c r="AI51" s="442"/>
      <c r="AJ51" s="442"/>
      <c r="AK51" s="442"/>
      <c r="AL51" s="442"/>
      <c r="AM51" s="442"/>
      <c r="AN51" s="442"/>
      <c r="AO51" s="442"/>
      <c r="AP51" s="442"/>
      <c r="AQ51" s="442"/>
      <c r="AR51" s="442"/>
      <c r="AS51" s="442"/>
      <c r="AT51" s="442"/>
      <c r="AU51" s="442"/>
      <c r="AV51" s="442"/>
      <c r="AW51" s="442"/>
      <c r="AX51" s="442"/>
      <c r="AY51" s="442"/>
      <c r="AZ51" s="442"/>
      <c r="BA51" s="442"/>
      <c r="BB51" s="442"/>
      <c r="BC51" s="442"/>
      <c r="BD51" s="442"/>
      <c r="BE51" s="442"/>
      <c r="BF51" s="442"/>
      <c r="BG51" s="442"/>
      <c r="BH51" s="442"/>
      <c r="BI51" s="442"/>
      <c r="BJ51" s="442"/>
      <c r="BK51" s="442"/>
      <c r="BL51" s="442"/>
      <c r="BM51" s="442"/>
      <c r="BN51" s="442"/>
      <c r="BO51" s="442"/>
      <c r="BP51" s="442"/>
      <c r="BQ51" s="442"/>
      <c r="BR51" s="442"/>
      <c r="BS51" s="442"/>
      <c r="BT51" s="442"/>
      <c r="BU51" s="442"/>
      <c r="BV51" s="442"/>
      <c r="BW51" s="442"/>
      <c r="BX51" s="442"/>
      <c r="BY51" s="442"/>
      <c r="BZ51" s="442"/>
      <c r="CA51" s="442"/>
      <c r="CB51" s="442"/>
      <c r="CC51" s="442"/>
      <c r="CD51" s="442"/>
      <c r="CE51" s="442"/>
      <c r="CF51" s="442"/>
      <c r="CG51" s="442"/>
      <c r="CH51" s="442"/>
      <c r="CI51" s="442"/>
      <c r="CJ51" s="442"/>
      <c r="CK51" s="442"/>
      <c r="CL51" s="442"/>
      <c r="CM51" s="442"/>
      <c r="CN51" s="442"/>
      <c r="CO51" s="442"/>
      <c r="CP51" s="442"/>
      <c r="CQ51" s="442"/>
      <c r="CR51" s="442"/>
      <c r="CS51" s="442"/>
      <c r="CT51" s="442"/>
      <c r="CU51" s="442"/>
      <c r="CV51" s="442"/>
      <c r="CW51" s="442"/>
      <c r="CX51" s="442"/>
      <c r="CY51" s="442"/>
      <c r="CZ51" s="442"/>
      <c r="DA51" s="442"/>
      <c r="DB51" s="442"/>
      <c r="DC51" s="442"/>
      <c r="DD51" s="442"/>
      <c r="DE51" s="442"/>
      <c r="DF51" s="442"/>
      <c r="DG51" s="442"/>
      <c r="DH51" s="442"/>
      <c r="DI51" s="442"/>
      <c r="DJ51" s="442"/>
      <c r="DK51" s="442"/>
      <c r="DL51" s="442"/>
      <c r="DM51" s="442"/>
      <c r="DN51" s="442"/>
      <c r="DO51" s="442"/>
      <c r="DP51" s="442"/>
      <c r="DQ51" s="442"/>
      <c r="DR51" s="442"/>
      <c r="DS51" s="442"/>
      <c r="DT51" s="442"/>
      <c r="DU51" s="442"/>
      <c r="DV51" s="442"/>
      <c r="DW51" s="442"/>
      <c r="DX51" s="442"/>
      <c r="DY51" s="442"/>
      <c r="DZ51" s="442"/>
      <c r="EA51" s="442"/>
      <c r="EB51" s="442"/>
      <c r="EC51" s="442"/>
      <c r="ED51" s="442"/>
      <c r="EE51" s="442"/>
      <c r="EF51" s="442"/>
      <c r="EG51" s="442"/>
      <c r="EH51" s="442"/>
      <c r="EI51" s="442"/>
      <c r="EJ51" s="442"/>
      <c r="EK51" s="442"/>
      <c r="EL51" s="442"/>
      <c r="EM51" s="442"/>
      <c r="EN51" s="442"/>
      <c r="EO51" s="442"/>
      <c r="EP51" s="442"/>
      <c r="EQ51" s="442"/>
      <c r="ER51" s="442"/>
      <c r="ES51" s="442"/>
      <c r="ET51" s="442"/>
      <c r="EU51" s="442"/>
      <c r="EV51" s="442"/>
      <c r="EW51" s="442"/>
      <c r="EX51" s="442"/>
      <c r="EY51" s="442"/>
      <c r="EZ51" s="442"/>
      <c r="FA51" s="442"/>
      <c r="FB51" s="442"/>
      <c r="FC51" s="442"/>
      <c r="FD51" s="442"/>
      <c r="FE51" s="442"/>
      <c r="FF51" s="442"/>
      <c r="FG51" s="442"/>
      <c r="FH51" s="442"/>
      <c r="FI51" s="442"/>
      <c r="FJ51" s="442"/>
      <c r="FK51" s="442"/>
      <c r="FL51" s="442"/>
      <c r="FM51" s="442"/>
      <c r="FN51" s="442"/>
      <c r="FO51" s="442"/>
      <c r="FP51" s="442"/>
      <c r="FQ51" s="442"/>
      <c r="FR51" s="442"/>
      <c r="FS51" s="442"/>
      <c r="FT51" s="442"/>
      <c r="FU51" s="442"/>
      <c r="FV51" s="442"/>
      <c r="FW51" s="442"/>
      <c r="FX51" s="442"/>
      <c r="FY51" s="442"/>
      <c r="FZ51" s="442"/>
      <c r="GA51" s="442"/>
      <c r="GB51" s="442"/>
      <c r="GC51" s="442"/>
      <c r="GD51" s="442"/>
      <c r="GE51" s="442"/>
      <c r="GF51" s="442"/>
      <c r="GG51" s="442"/>
      <c r="GH51" s="442"/>
      <c r="GI51" s="442"/>
      <c r="GJ51" s="442"/>
      <c r="GK51" s="442"/>
      <c r="GL51" s="442"/>
      <c r="GM51" s="442"/>
      <c r="GN51" s="442"/>
      <c r="GO51" s="442"/>
      <c r="GP51" s="442"/>
      <c r="GQ51" s="442"/>
      <c r="GR51" s="442"/>
      <c r="GS51" s="442"/>
      <c r="GT51" s="442"/>
      <c r="GU51" s="442"/>
      <c r="GV51" s="442"/>
      <c r="GW51" s="442"/>
      <c r="GX51" s="442"/>
      <c r="GY51" s="442"/>
      <c r="GZ51" s="442"/>
      <c r="HA51" s="442"/>
      <c r="HB51" s="442"/>
      <c r="HC51" s="442"/>
      <c r="HD51" s="442"/>
      <c r="HE51" s="442"/>
      <c r="HF51" s="442"/>
      <c r="HG51" s="442"/>
      <c r="HH51" s="442"/>
      <c r="HI51" s="442"/>
      <c r="HJ51" s="442"/>
      <c r="HK51" s="442"/>
      <c r="HL51" s="442"/>
      <c r="HM51" s="442"/>
      <c r="HN51" s="442"/>
      <c r="HO51" s="442"/>
      <c r="HP51" s="442"/>
      <c r="HQ51" s="442"/>
      <c r="HR51" s="442"/>
      <c r="HS51" s="442"/>
      <c r="HT51" s="442"/>
      <c r="HU51" s="442"/>
      <c r="HV51" s="442"/>
      <c r="HW51" s="442"/>
      <c r="HX51" s="442"/>
      <c r="HY51" s="442"/>
      <c r="HZ51" s="442"/>
      <c r="IA51" s="442"/>
      <c r="IB51" s="442"/>
      <c r="IC51" s="442"/>
      <c r="ID51" s="442"/>
      <c r="IE51" s="442"/>
      <c r="IF51" s="442"/>
      <c r="IG51" s="442"/>
      <c r="IH51" s="442"/>
      <c r="II51" s="442"/>
      <c r="IJ51" s="442"/>
      <c r="IK51" s="442"/>
      <c r="IL51" s="442"/>
      <c r="IM51" s="442"/>
      <c r="IN51" s="442"/>
      <c r="IO51" s="442"/>
      <c r="IP51" s="442"/>
      <c r="IQ51" s="442"/>
      <c r="IR51" s="442"/>
      <c r="IS51" s="442"/>
      <c r="IT51" s="442"/>
      <c r="IU51" s="442"/>
      <c r="IV51" s="442"/>
    </row>
    <row r="52" spans="1:256" ht="28.7" customHeight="1">
      <c r="A52" s="379"/>
      <c r="B52" s="379"/>
      <c r="C52" s="366" t="s">
        <v>2185</v>
      </c>
      <c r="D52" s="367" t="s">
        <v>2186</v>
      </c>
      <c r="E52" s="452"/>
      <c r="F52" s="405"/>
      <c r="G52" s="382"/>
      <c r="H52" s="391"/>
      <c r="I52" s="383"/>
      <c r="J52" s="383"/>
      <c r="K52" s="407">
        <f>K53+K56+K63+K68+K73+K75+K78+K81</f>
        <v>0</v>
      </c>
      <c r="L52" s="392"/>
      <c r="M52" s="393"/>
      <c r="N52" s="393"/>
      <c r="O52" s="394"/>
      <c r="P52" s="394"/>
      <c r="Q52" s="394"/>
      <c r="R52" s="394"/>
      <c r="S52" s="394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376"/>
      <c r="BB52" s="376"/>
      <c r="BC52" s="376"/>
      <c r="BD52" s="376"/>
      <c r="BE52" s="376"/>
      <c r="BF52" s="376"/>
      <c r="BG52" s="376"/>
      <c r="BH52" s="376"/>
      <c r="BI52" s="376"/>
      <c r="BJ52" s="376"/>
      <c r="BK52" s="376"/>
      <c r="BL52" s="376"/>
      <c r="BM52" s="376"/>
      <c r="BN52" s="376"/>
      <c r="BO52" s="376"/>
      <c r="BP52" s="376"/>
      <c r="BQ52" s="376"/>
      <c r="BR52" s="376"/>
      <c r="BS52" s="376"/>
      <c r="BT52" s="376"/>
      <c r="BU52" s="376"/>
      <c r="BV52" s="376"/>
      <c r="BW52" s="376"/>
      <c r="BX52" s="376"/>
      <c r="BY52" s="376"/>
      <c r="BZ52" s="376"/>
      <c r="CA52" s="376"/>
      <c r="CB52" s="376"/>
      <c r="CC52" s="376"/>
      <c r="CD52" s="376"/>
      <c r="CE52" s="376"/>
      <c r="CF52" s="376"/>
      <c r="CG52" s="376"/>
      <c r="CH52" s="376"/>
      <c r="CI52" s="376"/>
      <c r="CJ52" s="376"/>
      <c r="CK52" s="376"/>
      <c r="CL52" s="376"/>
      <c r="CM52" s="376"/>
      <c r="CN52" s="376"/>
      <c r="CO52" s="376"/>
      <c r="CP52" s="376"/>
      <c r="CQ52" s="376"/>
      <c r="CR52" s="376"/>
      <c r="CS52" s="376"/>
      <c r="CT52" s="376"/>
      <c r="CU52" s="376"/>
      <c r="CV52" s="376"/>
      <c r="CW52" s="376"/>
      <c r="CX52" s="376"/>
      <c r="CY52" s="376"/>
      <c r="CZ52" s="376"/>
      <c r="DA52" s="376"/>
      <c r="DB52" s="376"/>
      <c r="DC52" s="376"/>
      <c r="DD52" s="376"/>
      <c r="DE52" s="376"/>
      <c r="DF52" s="376"/>
      <c r="DG52" s="376"/>
      <c r="DH52" s="376"/>
      <c r="DI52" s="376"/>
      <c r="DJ52" s="376"/>
      <c r="DK52" s="376"/>
      <c r="DL52" s="376"/>
      <c r="DM52" s="376"/>
      <c r="DN52" s="376"/>
      <c r="DO52" s="376"/>
      <c r="DP52" s="376"/>
      <c r="DQ52" s="376"/>
      <c r="DR52" s="376"/>
      <c r="DS52" s="376"/>
      <c r="DT52" s="376"/>
      <c r="DU52" s="376"/>
      <c r="DV52" s="376"/>
      <c r="DW52" s="376"/>
      <c r="DX52" s="376"/>
      <c r="DY52" s="376"/>
      <c r="DZ52" s="376"/>
      <c r="EA52" s="376"/>
      <c r="EB52" s="376"/>
      <c r="EC52" s="376"/>
      <c r="ED52" s="376"/>
      <c r="EE52" s="376"/>
      <c r="EF52" s="376"/>
      <c r="EG52" s="376"/>
      <c r="EH52" s="376"/>
      <c r="EI52" s="376"/>
      <c r="EJ52" s="376"/>
      <c r="EK52" s="376"/>
      <c r="EL52" s="376"/>
      <c r="EM52" s="376"/>
      <c r="EN52" s="376"/>
      <c r="EO52" s="376"/>
      <c r="EP52" s="376"/>
      <c r="EQ52" s="376"/>
      <c r="ER52" s="376"/>
      <c r="ES52" s="376"/>
      <c r="ET52" s="376"/>
      <c r="EU52" s="376"/>
      <c r="EV52" s="376"/>
      <c r="EW52" s="376"/>
      <c r="EX52" s="376"/>
      <c r="EY52" s="376"/>
      <c r="EZ52" s="376"/>
      <c r="FA52" s="376"/>
      <c r="FB52" s="376"/>
      <c r="FC52" s="376"/>
      <c r="FD52" s="376"/>
      <c r="FE52" s="376"/>
      <c r="FF52" s="376"/>
      <c r="FG52" s="376"/>
      <c r="FH52" s="376"/>
      <c r="FI52" s="376"/>
      <c r="FJ52" s="376"/>
      <c r="FK52" s="376"/>
      <c r="FL52" s="376"/>
      <c r="FM52" s="376"/>
      <c r="FN52" s="376"/>
      <c r="FO52" s="376"/>
      <c r="FP52" s="376"/>
      <c r="FQ52" s="376"/>
      <c r="FR52" s="376"/>
      <c r="FS52" s="376"/>
      <c r="FT52" s="376"/>
      <c r="FU52" s="376"/>
      <c r="FV52" s="376"/>
      <c r="FW52" s="376"/>
      <c r="FX52" s="376"/>
      <c r="FY52" s="376"/>
      <c r="FZ52" s="376"/>
      <c r="GA52" s="376"/>
      <c r="GB52" s="376"/>
      <c r="GC52" s="376"/>
      <c r="GD52" s="376"/>
      <c r="GE52" s="376"/>
      <c r="GF52" s="376"/>
      <c r="GG52" s="376"/>
      <c r="GH52" s="376"/>
      <c r="GI52" s="376"/>
      <c r="GJ52" s="376"/>
      <c r="GK52" s="376"/>
      <c r="GL52" s="376"/>
      <c r="GM52" s="376"/>
      <c r="GN52" s="376"/>
      <c r="GO52" s="376"/>
      <c r="GP52" s="376"/>
      <c r="GQ52" s="376"/>
      <c r="GR52" s="376"/>
      <c r="GS52" s="376"/>
      <c r="GT52" s="376"/>
      <c r="GU52" s="376"/>
      <c r="GV52" s="376"/>
      <c r="GW52" s="376"/>
      <c r="GX52" s="376"/>
      <c r="GY52" s="376"/>
      <c r="GZ52" s="376"/>
      <c r="HA52" s="376"/>
      <c r="HB52" s="376"/>
      <c r="HC52" s="376"/>
      <c r="HD52" s="376"/>
      <c r="HE52" s="376"/>
      <c r="HF52" s="376"/>
      <c r="HG52" s="376"/>
      <c r="HH52" s="376"/>
      <c r="HI52" s="376"/>
      <c r="HJ52" s="376"/>
      <c r="HK52" s="376"/>
      <c r="HL52" s="376"/>
      <c r="HM52" s="376"/>
      <c r="HN52" s="376"/>
      <c r="HO52" s="376"/>
      <c r="HP52" s="376"/>
      <c r="HQ52" s="376"/>
      <c r="HR52" s="376"/>
      <c r="HS52" s="376"/>
      <c r="HT52" s="376"/>
      <c r="HU52" s="376"/>
      <c r="HV52" s="376"/>
      <c r="HW52" s="376"/>
      <c r="HX52" s="376"/>
      <c r="HY52" s="376"/>
      <c r="HZ52" s="376"/>
      <c r="IA52" s="376"/>
      <c r="IB52" s="376"/>
      <c r="IC52" s="376"/>
      <c r="ID52" s="376"/>
      <c r="IE52" s="376"/>
      <c r="IF52" s="376"/>
      <c r="IG52" s="376"/>
      <c r="IH52" s="376"/>
      <c r="II52" s="376"/>
      <c r="IJ52" s="376"/>
      <c r="IK52" s="376"/>
      <c r="IL52" s="376"/>
      <c r="IM52" s="376"/>
      <c r="IN52" s="376"/>
      <c r="IO52" s="376"/>
      <c r="IP52" s="376"/>
      <c r="IQ52" s="376"/>
      <c r="IR52" s="376"/>
      <c r="IS52" s="376"/>
      <c r="IT52" s="376"/>
      <c r="IU52" s="376"/>
      <c r="IV52" s="376"/>
    </row>
    <row r="53" spans="1:256" ht="12.75" customHeight="1">
      <c r="A53" s="379"/>
      <c r="B53" s="379"/>
      <c r="C53" s="377" t="s">
        <v>2187</v>
      </c>
      <c r="D53" s="404" t="s">
        <v>2188</v>
      </c>
      <c r="E53" s="390"/>
      <c r="F53" s="405"/>
      <c r="G53" s="382"/>
      <c r="H53" s="391"/>
      <c r="I53" s="383"/>
      <c r="J53" s="383"/>
      <c r="K53" s="385">
        <f>K54</f>
        <v>0</v>
      </c>
      <c r="L53" s="392"/>
      <c r="M53" s="393"/>
      <c r="N53" s="393"/>
      <c r="O53" s="394"/>
      <c r="P53" s="394"/>
      <c r="Q53" s="394"/>
      <c r="R53" s="394"/>
      <c r="S53" s="394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  <c r="BR53" s="376"/>
      <c r="BS53" s="376"/>
      <c r="BT53" s="376"/>
      <c r="BU53" s="376"/>
      <c r="BV53" s="376"/>
      <c r="BW53" s="376"/>
      <c r="BX53" s="376"/>
      <c r="BY53" s="376"/>
      <c r="BZ53" s="376"/>
      <c r="CA53" s="376"/>
      <c r="CB53" s="376"/>
      <c r="CC53" s="376"/>
      <c r="CD53" s="376"/>
      <c r="CE53" s="376"/>
      <c r="CF53" s="376"/>
      <c r="CG53" s="376"/>
      <c r="CH53" s="376"/>
      <c r="CI53" s="376"/>
      <c r="CJ53" s="376"/>
      <c r="CK53" s="376"/>
      <c r="CL53" s="376"/>
      <c r="CM53" s="376"/>
      <c r="CN53" s="376"/>
      <c r="CO53" s="376"/>
      <c r="CP53" s="376"/>
      <c r="CQ53" s="376"/>
      <c r="CR53" s="376"/>
      <c r="CS53" s="376"/>
      <c r="CT53" s="376"/>
      <c r="CU53" s="376"/>
      <c r="CV53" s="376"/>
      <c r="CW53" s="376"/>
      <c r="CX53" s="376"/>
      <c r="CY53" s="376"/>
      <c r="CZ53" s="376"/>
      <c r="DA53" s="376"/>
      <c r="DB53" s="376"/>
      <c r="DC53" s="376"/>
      <c r="DD53" s="376"/>
      <c r="DE53" s="376"/>
      <c r="DF53" s="376"/>
      <c r="DG53" s="376"/>
      <c r="DH53" s="376"/>
      <c r="DI53" s="376"/>
      <c r="DJ53" s="376"/>
      <c r="DK53" s="376"/>
      <c r="DL53" s="376"/>
      <c r="DM53" s="376"/>
      <c r="DN53" s="376"/>
      <c r="DO53" s="376"/>
      <c r="DP53" s="376"/>
      <c r="DQ53" s="376"/>
      <c r="DR53" s="376"/>
      <c r="DS53" s="376"/>
      <c r="DT53" s="376"/>
      <c r="DU53" s="376"/>
      <c r="DV53" s="376"/>
      <c r="DW53" s="376"/>
      <c r="DX53" s="376"/>
      <c r="DY53" s="376"/>
      <c r="DZ53" s="376"/>
      <c r="EA53" s="376"/>
      <c r="EB53" s="376"/>
      <c r="EC53" s="376"/>
      <c r="ED53" s="376"/>
      <c r="EE53" s="376"/>
      <c r="EF53" s="376"/>
      <c r="EG53" s="376"/>
      <c r="EH53" s="376"/>
      <c r="EI53" s="376"/>
      <c r="EJ53" s="376"/>
      <c r="EK53" s="376"/>
      <c r="EL53" s="376"/>
      <c r="EM53" s="376"/>
      <c r="EN53" s="376"/>
      <c r="EO53" s="376"/>
      <c r="EP53" s="376"/>
      <c r="EQ53" s="376"/>
      <c r="ER53" s="376"/>
      <c r="ES53" s="376"/>
      <c r="ET53" s="376"/>
      <c r="EU53" s="376"/>
      <c r="EV53" s="376"/>
      <c r="EW53" s="376"/>
      <c r="EX53" s="376"/>
      <c r="EY53" s="376"/>
      <c r="EZ53" s="376"/>
      <c r="FA53" s="376"/>
      <c r="FB53" s="376"/>
      <c r="FC53" s="376"/>
      <c r="FD53" s="376"/>
      <c r="FE53" s="376"/>
      <c r="FF53" s="376"/>
      <c r="FG53" s="376"/>
      <c r="FH53" s="376"/>
      <c r="FI53" s="376"/>
      <c r="FJ53" s="376"/>
      <c r="FK53" s="376"/>
      <c r="FL53" s="376"/>
      <c r="FM53" s="376"/>
      <c r="FN53" s="376"/>
      <c r="FO53" s="376"/>
      <c r="FP53" s="376"/>
      <c r="FQ53" s="376"/>
      <c r="FR53" s="376"/>
      <c r="FS53" s="376"/>
      <c r="FT53" s="376"/>
      <c r="FU53" s="376"/>
      <c r="FV53" s="376"/>
      <c r="FW53" s="376"/>
      <c r="FX53" s="376"/>
      <c r="FY53" s="376"/>
      <c r="FZ53" s="376"/>
      <c r="GA53" s="376"/>
      <c r="GB53" s="376"/>
      <c r="GC53" s="376"/>
      <c r="GD53" s="376"/>
      <c r="GE53" s="376"/>
      <c r="GF53" s="376"/>
      <c r="GG53" s="376"/>
      <c r="GH53" s="376"/>
      <c r="GI53" s="376"/>
      <c r="GJ53" s="376"/>
      <c r="GK53" s="376"/>
      <c r="GL53" s="376"/>
      <c r="GM53" s="376"/>
      <c r="GN53" s="376"/>
      <c r="GO53" s="376"/>
      <c r="GP53" s="376"/>
      <c r="GQ53" s="376"/>
      <c r="GR53" s="376"/>
      <c r="GS53" s="376"/>
      <c r="GT53" s="376"/>
      <c r="GU53" s="376"/>
      <c r="GV53" s="376"/>
      <c r="GW53" s="376"/>
      <c r="GX53" s="376"/>
      <c r="GY53" s="376"/>
      <c r="GZ53" s="376"/>
      <c r="HA53" s="376"/>
      <c r="HB53" s="376"/>
      <c r="HC53" s="376"/>
      <c r="HD53" s="376"/>
      <c r="HE53" s="376"/>
      <c r="HF53" s="376"/>
      <c r="HG53" s="376"/>
      <c r="HH53" s="376"/>
      <c r="HI53" s="376"/>
      <c r="HJ53" s="376"/>
      <c r="HK53" s="376"/>
      <c r="HL53" s="376"/>
      <c r="HM53" s="376"/>
      <c r="HN53" s="376"/>
      <c r="HO53" s="376"/>
      <c r="HP53" s="376"/>
      <c r="HQ53" s="376"/>
      <c r="HR53" s="376"/>
      <c r="HS53" s="376"/>
      <c r="HT53" s="376"/>
      <c r="HU53" s="376"/>
      <c r="HV53" s="376"/>
      <c r="HW53" s="376"/>
      <c r="HX53" s="376"/>
      <c r="HY53" s="376"/>
      <c r="HZ53" s="376"/>
      <c r="IA53" s="376"/>
      <c r="IB53" s="376"/>
      <c r="IC53" s="376"/>
      <c r="ID53" s="376"/>
      <c r="IE53" s="376"/>
      <c r="IF53" s="376"/>
      <c r="IG53" s="376"/>
      <c r="IH53" s="376"/>
      <c r="II53" s="376"/>
      <c r="IJ53" s="376"/>
      <c r="IK53" s="376"/>
      <c r="IL53" s="376"/>
      <c r="IM53" s="376"/>
      <c r="IN53" s="376"/>
      <c r="IO53" s="376"/>
      <c r="IP53" s="376"/>
      <c r="IQ53" s="376"/>
      <c r="IR53" s="376"/>
      <c r="IS53" s="376"/>
      <c r="IT53" s="376"/>
      <c r="IU53" s="376"/>
      <c r="IV53" s="376"/>
    </row>
    <row r="54" spans="1:256" ht="18.75" customHeight="1">
      <c r="A54" s="409">
        <v>15</v>
      </c>
      <c r="B54" s="387"/>
      <c r="C54" s="388"/>
      <c r="D54" s="425" t="s">
        <v>2189</v>
      </c>
      <c r="E54" s="453" t="s">
        <v>2190</v>
      </c>
      <c r="F54" s="405" t="s">
        <v>1771</v>
      </c>
      <c r="G54" s="382">
        <v>1</v>
      </c>
      <c r="H54" s="391"/>
      <c r="I54" s="383">
        <f>G54*H54</f>
        <v>0</v>
      </c>
      <c r="J54" s="383"/>
      <c r="K54" s="383">
        <f>SUM(I54:J54)</f>
        <v>0</v>
      </c>
      <c r="L54" s="392">
        <v>21</v>
      </c>
      <c r="M54" s="393"/>
      <c r="N54" s="393"/>
      <c r="O54" s="394"/>
      <c r="P54" s="394"/>
      <c r="Q54" s="394"/>
      <c r="R54" s="394"/>
      <c r="S54" s="394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  <c r="AP54" s="376"/>
      <c r="AQ54" s="376"/>
      <c r="AR54" s="376"/>
      <c r="AS54" s="376"/>
      <c r="AT54" s="376"/>
      <c r="AU54" s="376"/>
      <c r="AV54" s="376"/>
      <c r="AW54" s="376"/>
      <c r="AX54" s="376"/>
      <c r="AY54" s="376"/>
      <c r="AZ54" s="376"/>
      <c r="BA54" s="376"/>
      <c r="BB54" s="376"/>
      <c r="BC54" s="376"/>
      <c r="BD54" s="376"/>
      <c r="BE54" s="376"/>
      <c r="BF54" s="376"/>
      <c r="BG54" s="376"/>
      <c r="BH54" s="376"/>
      <c r="BI54" s="376"/>
      <c r="BJ54" s="376"/>
      <c r="BK54" s="376"/>
      <c r="BL54" s="376"/>
      <c r="BM54" s="376"/>
      <c r="BN54" s="376"/>
      <c r="BO54" s="376"/>
      <c r="BP54" s="376"/>
      <c r="BQ54" s="376"/>
      <c r="BR54" s="376"/>
      <c r="BS54" s="376"/>
      <c r="BT54" s="376"/>
      <c r="BU54" s="376"/>
      <c r="BV54" s="376"/>
      <c r="BW54" s="376"/>
      <c r="BX54" s="376"/>
      <c r="BY54" s="376"/>
      <c r="BZ54" s="376"/>
      <c r="CA54" s="376"/>
      <c r="CB54" s="376"/>
      <c r="CC54" s="376"/>
      <c r="CD54" s="376"/>
      <c r="CE54" s="376"/>
      <c r="CF54" s="376"/>
      <c r="CG54" s="376"/>
      <c r="CH54" s="376"/>
      <c r="CI54" s="376"/>
      <c r="CJ54" s="376"/>
      <c r="CK54" s="376"/>
      <c r="CL54" s="376"/>
      <c r="CM54" s="376"/>
      <c r="CN54" s="376"/>
      <c r="CO54" s="376"/>
      <c r="CP54" s="376"/>
      <c r="CQ54" s="376"/>
      <c r="CR54" s="376"/>
      <c r="CS54" s="376"/>
      <c r="CT54" s="376"/>
      <c r="CU54" s="376"/>
      <c r="CV54" s="376"/>
      <c r="CW54" s="376"/>
      <c r="CX54" s="376"/>
      <c r="CY54" s="376"/>
      <c r="CZ54" s="376"/>
      <c r="DA54" s="376"/>
      <c r="DB54" s="376"/>
      <c r="DC54" s="376"/>
      <c r="DD54" s="376"/>
      <c r="DE54" s="376"/>
      <c r="DF54" s="376"/>
      <c r="DG54" s="376"/>
      <c r="DH54" s="376"/>
      <c r="DI54" s="376"/>
      <c r="DJ54" s="376"/>
      <c r="DK54" s="376"/>
      <c r="DL54" s="376"/>
      <c r="DM54" s="376"/>
      <c r="DN54" s="376"/>
      <c r="DO54" s="376"/>
      <c r="DP54" s="376"/>
      <c r="DQ54" s="376"/>
      <c r="DR54" s="376"/>
      <c r="DS54" s="376"/>
      <c r="DT54" s="376"/>
      <c r="DU54" s="376"/>
      <c r="DV54" s="376"/>
      <c r="DW54" s="376"/>
      <c r="DX54" s="376"/>
      <c r="DY54" s="376"/>
      <c r="DZ54" s="376"/>
      <c r="EA54" s="376"/>
      <c r="EB54" s="376"/>
      <c r="EC54" s="376"/>
      <c r="ED54" s="376"/>
      <c r="EE54" s="376"/>
      <c r="EF54" s="376"/>
      <c r="EG54" s="376"/>
      <c r="EH54" s="376"/>
      <c r="EI54" s="376"/>
      <c r="EJ54" s="376"/>
      <c r="EK54" s="376"/>
      <c r="EL54" s="376"/>
      <c r="EM54" s="376"/>
      <c r="EN54" s="376"/>
      <c r="EO54" s="376"/>
      <c r="EP54" s="376"/>
      <c r="EQ54" s="376"/>
      <c r="ER54" s="376"/>
      <c r="ES54" s="376"/>
      <c r="ET54" s="376"/>
      <c r="EU54" s="376"/>
      <c r="EV54" s="376"/>
      <c r="EW54" s="376"/>
      <c r="EX54" s="376"/>
      <c r="EY54" s="376"/>
      <c r="EZ54" s="376"/>
      <c r="FA54" s="376"/>
      <c r="FB54" s="376"/>
      <c r="FC54" s="376"/>
      <c r="FD54" s="376"/>
      <c r="FE54" s="376"/>
      <c r="FF54" s="376"/>
      <c r="FG54" s="376"/>
      <c r="FH54" s="376"/>
      <c r="FI54" s="376"/>
      <c r="FJ54" s="376"/>
      <c r="FK54" s="376"/>
      <c r="FL54" s="376"/>
      <c r="FM54" s="376"/>
      <c r="FN54" s="376"/>
      <c r="FO54" s="376"/>
      <c r="FP54" s="376"/>
      <c r="FQ54" s="376"/>
      <c r="FR54" s="376"/>
      <c r="FS54" s="376"/>
      <c r="FT54" s="376"/>
      <c r="FU54" s="376"/>
      <c r="FV54" s="376"/>
      <c r="FW54" s="376"/>
      <c r="FX54" s="376"/>
      <c r="FY54" s="376"/>
      <c r="FZ54" s="376"/>
      <c r="GA54" s="376"/>
      <c r="GB54" s="376"/>
      <c r="GC54" s="376"/>
      <c r="GD54" s="376"/>
      <c r="GE54" s="376"/>
      <c r="GF54" s="376"/>
      <c r="GG54" s="376"/>
      <c r="GH54" s="376"/>
      <c r="GI54" s="376"/>
      <c r="GJ54" s="376"/>
      <c r="GK54" s="376"/>
      <c r="GL54" s="376"/>
      <c r="GM54" s="376"/>
      <c r="GN54" s="376"/>
      <c r="GO54" s="376"/>
      <c r="GP54" s="376"/>
      <c r="GQ54" s="376"/>
      <c r="GR54" s="376"/>
      <c r="GS54" s="376"/>
      <c r="GT54" s="376"/>
      <c r="GU54" s="376"/>
      <c r="GV54" s="376"/>
      <c r="GW54" s="376"/>
      <c r="GX54" s="376"/>
      <c r="GY54" s="376"/>
      <c r="GZ54" s="376"/>
      <c r="HA54" s="376"/>
      <c r="HB54" s="376"/>
      <c r="HC54" s="376"/>
      <c r="HD54" s="376"/>
      <c r="HE54" s="376"/>
      <c r="HF54" s="376"/>
      <c r="HG54" s="376"/>
      <c r="HH54" s="376"/>
      <c r="HI54" s="376"/>
      <c r="HJ54" s="376"/>
      <c r="HK54" s="376"/>
      <c r="HL54" s="376"/>
      <c r="HM54" s="376"/>
      <c r="HN54" s="376"/>
      <c r="HO54" s="376"/>
      <c r="HP54" s="376"/>
      <c r="HQ54" s="376"/>
      <c r="HR54" s="376"/>
      <c r="HS54" s="376"/>
      <c r="HT54" s="376"/>
      <c r="HU54" s="376"/>
      <c r="HV54" s="376"/>
      <c r="HW54" s="376"/>
      <c r="HX54" s="376"/>
      <c r="HY54" s="376"/>
      <c r="HZ54" s="376"/>
      <c r="IA54" s="376"/>
      <c r="IB54" s="376"/>
      <c r="IC54" s="376"/>
      <c r="ID54" s="376"/>
      <c r="IE54" s="376"/>
      <c r="IF54" s="376"/>
      <c r="IG54" s="376"/>
      <c r="IH54" s="376"/>
      <c r="II54" s="376"/>
      <c r="IJ54" s="376"/>
      <c r="IK54" s="376"/>
      <c r="IL54" s="376"/>
      <c r="IM54" s="376"/>
      <c r="IN54" s="376"/>
      <c r="IO54" s="376"/>
      <c r="IP54" s="376"/>
      <c r="IQ54" s="376"/>
      <c r="IR54" s="376"/>
      <c r="IS54" s="376"/>
      <c r="IT54" s="376"/>
      <c r="IU54" s="376"/>
      <c r="IV54" s="376"/>
    </row>
    <row r="55" spans="1:256" ht="68.25" customHeight="1">
      <c r="A55" s="409"/>
      <c r="B55" s="387"/>
      <c r="C55" s="388"/>
      <c r="D55" s="453" t="s">
        <v>2191</v>
      </c>
      <c r="E55" s="453"/>
      <c r="F55" s="405"/>
      <c r="G55" s="382"/>
      <c r="H55" s="391"/>
      <c r="I55" s="383"/>
      <c r="J55" s="383"/>
      <c r="K55" s="383"/>
      <c r="L55" s="392"/>
      <c r="M55" s="393"/>
      <c r="N55" s="393"/>
      <c r="O55" s="394"/>
      <c r="P55" s="394"/>
      <c r="Q55" s="394"/>
      <c r="R55" s="394"/>
      <c r="S55" s="394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  <c r="AP55" s="376"/>
      <c r="AQ55" s="376"/>
      <c r="AR55" s="376"/>
      <c r="AS55" s="376"/>
      <c r="AT55" s="376"/>
      <c r="AU55" s="376"/>
      <c r="AV55" s="376"/>
      <c r="AW55" s="376"/>
      <c r="AX55" s="376"/>
      <c r="AY55" s="376"/>
      <c r="AZ55" s="376"/>
      <c r="BA55" s="376"/>
      <c r="BB55" s="376"/>
      <c r="BC55" s="376"/>
      <c r="BD55" s="376"/>
      <c r="BE55" s="376"/>
      <c r="BF55" s="376"/>
      <c r="BG55" s="376"/>
      <c r="BH55" s="376"/>
      <c r="BI55" s="376"/>
      <c r="BJ55" s="376"/>
      <c r="BK55" s="376"/>
      <c r="BL55" s="376"/>
      <c r="BM55" s="376"/>
      <c r="BN55" s="376"/>
      <c r="BO55" s="376"/>
      <c r="BP55" s="376"/>
      <c r="BQ55" s="376"/>
      <c r="BR55" s="376"/>
      <c r="BS55" s="376"/>
      <c r="BT55" s="376"/>
      <c r="BU55" s="376"/>
      <c r="BV55" s="376"/>
      <c r="BW55" s="376"/>
      <c r="BX55" s="376"/>
      <c r="BY55" s="376"/>
      <c r="BZ55" s="376"/>
      <c r="CA55" s="376"/>
      <c r="CB55" s="376"/>
      <c r="CC55" s="376"/>
      <c r="CD55" s="376"/>
      <c r="CE55" s="376"/>
      <c r="CF55" s="376"/>
      <c r="CG55" s="376"/>
      <c r="CH55" s="376"/>
      <c r="CI55" s="376"/>
      <c r="CJ55" s="376"/>
      <c r="CK55" s="376"/>
      <c r="CL55" s="376"/>
      <c r="CM55" s="376"/>
      <c r="CN55" s="376"/>
      <c r="CO55" s="376"/>
      <c r="CP55" s="376"/>
      <c r="CQ55" s="376"/>
      <c r="CR55" s="376"/>
      <c r="CS55" s="376"/>
      <c r="CT55" s="376"/>
      <c r="CU55" s="376"/>
      <c r="CV55" s="376"/>
      <c r="CW55" s="376"/>
      <c r="CX55" s="376"/>
      <c r="CY55" s="376"/>
      <c r="CZ55" s="376"/>
      <c r="DA55" s="376"/>
      <c r="DB55" s="376"/>
      <c r="DC55" s="376"/>
      <c r="DD55" s="376"/>
      <c r="DE55" s="376"/>
      <c r="DF55" s="376"/>
      <c r="DG55" s="376"/>
      <c r="DH55" s="376"/>
      <c r="DI55" s="376"/>
      <c r="DJ55" s="376"/>
      <c r="DK55" s="376"/>
      <c r="DL55" s="376"/>
      <c r="DM55" s="376"/>
      <c r="DN55" s="376"/>
      <c r="DO55" s="376"/>
      <c r="DP55" s="376"/>
      <c r="DQ55" s="376"/>
      <c r="DR55" s="376"/>
      <c r="DS55" s="376"/>
      <c r="DT55" s="376"/>
      <c r="DU55" s="376"/>
      <c r="DV55" s="376"/>
      <c r="DW55" s="376"/>
      <c r="DX55" s="376"/>
      <c r="DY55" s="376"/>
      <c r="DZ55" s="376"/>
      <c r="EA55" s="376"/>
      <c r="EB55" s="376"/>
      <c r="EC55" s="376"/>
      <c r="ED55" s="376"/>
      <c r="EE55" s="376"/>
      <c r="EF55" s="376"/>
      <c r="EG55" s="376"/>
      <c r="EH55" s="376"/>
      <c r="EI55" s="376"/>
      <c r="EJ55" s="376"/>
      <c r="EK55" s="376"/>
      <c r="EL55" s="376"/>
      <c r="EM55" s="376"/>
      <c r="EN55" s="376"/>
      <c r="EO55" s="376"/>
      <c r="EP55" s="376"/>
      <c r="EQ55" s="376"/>
      <c r="ER55" s="376"/>
      <c r="ES55" s="376"/>
      <c r="ET55" s="376"/>
      <c r="EU55" s="376"/>
      <c r="EV55" s="376"/>
      <c r="EW55" s="376"/>
      <c r="EX55" s="376"/>
      <c r="EY55" s="376"/>
      <c r="EZ55" s="376"/>
      <c r="FA55" s="376"/>
      <c r="FB55" s="376"/>
      <c r="FC55" s="376"/>
      <c r="FD55" s="376"/>
      <c r="FE55" s="376"/>
      <c r="FF55" s="376"/>
      <c r="FG55" s="376"/>
      <c r="FH55" s="376"/>
      <c r="FI55" s="376"/>
      <c r="FJ55" s="376"/>
      <c r="FK55" s="376"/>
      <c r="FL55" s="376"/>
      <c r="FM55" s="376"/>
      <c r="FN55" s="376"/>
      <c r="FO55" s="376"/>
      <c r="FP55" s="376"/>
      <c r="FQ55" s="376"/>
      <c r="FR55" s="376"/>
      <c r="FS55" s="376"/>
      <c r="FT55" s="376"/>
      <c r="FU55" s="376"/>
      <c r="FV55" s="376"/>
      <c r="FW55" s="376"/>
      <c r="FX55" s="376"/>
      <c r="FY55" s="376"/>
      <c r="FZ55" s="376"/>
      <c r="GA55" s="376"/>
      <c r="GB55" s="376"/>
      <c r="GC55" s="376"/>
      <c r="GD55" s="376"/>
      <c r="GE55" s="376"/>
      <c r="GF55" s="376"/>
      <c r="GG55" s="376"/>
      <c r="GH55" s="376"/>
      <c r="GI55" s="376"/>
      <c r="GJ55" s="376"/>
      <c r="GK55" s="376"/>
      <c r="GL55" s="376"/>
      <c r="GM55" s="376"/>
      <c r="GN55" s="376"/>
      <c r="GO55" s="376"/>
      <c r="GP55" s="376"/>
      <c r="GQ55" s="376"/>
      <c r="GR55" s="376"/>
      <c r="GS55" s="376"/>
      <c r="GT55" s="376"/>
      <c r="GU55" s="376"/>
      <c r="GV55" s="376"/>
      <c r="GW55" s="376"/>
      <c r="GX55" s="376"/>
      <c r="GY55" s="376"/>
      <c r="GZ55" s="376"/>
      <c r="HA55" s="376"/>
      <c r="HB55" s="376"/>
      <c r="HC55" s="376"/>
      <c r="HD55" s="376"/>
      <c r="HE55" s="376"/>
      <c r="HF55" s="376"/>
      <c r="HG55" s="376"/>
      <c r="HH55" s="376"/>
      <c r="HI55" s="376"/>
      <c r="HJ55" s="376"/>
      <c r="HK55" s="376"/>
      <c r="HL55" s="376"/>
      <c r="HM55" s="376"/>
      <c r="HN55" s="376"/>
      <c r="HO55" s="376"/>
      <c r="HP55" s="376"/>
      <c r="HQ55" s="376"/>
      <c r="HR55" s="376"/>
      <c r="HS55" s="376"/>
      <c r="HT55" s="376"/>
      <c r="HU55" s="376"/>
      <c r="HV55" s="376"/>
      <c r="HW55" s="376"/>
      <c r="HX55" s="376"/>
      <c r="HY55" s="376"/>
      <c r="HZ55" s="376"/>
      <c r="IA55" s="376"/>
      <c r="IB55" s="376"/>
      <c r="IC55" s="376"/>
      <c r="ID55" s="376"/>
      <c r="IE55" s="376"/>
      <c r="IF55" s="376"/>
      <c r="IG55" s="376"/>
      <c r="IH55" s="376"/>
      <c r="II55" s="376"/>
      <c r="IJ55" s="376"/>
      <c r="IK55" s="376"/>
      <c r="IL55" s="376"/>
      <c r="IM55" s="376"/>
      <c r="IN55" s="376"/>
      <c r="IO55" s="376"/>
      <c r="IP55" s="376"/>
      <c r="IQ55" s="376"/>
      <c r="IR55" s="376"/>
      <c r="IS55" s="376"/>
      <c r="IT55" s="376"/>
      <c r="IU55" s="376"/>
      <c r="IV55" s="376"/>
    </row>
    <row r="56" spans="1:256" ht="13.5">
      <c r="A56" s="379"/>
      <c r="B56" s="379"/>
      <c r="C56" s="377" t="s">
        <v>2192</v>
      </c>
      <c r="D56" s="380" t="s">
        <v>2193</v>
      </c>
      <c r="E56" s="454"/>
      <c r="F56" s="405"/>
      <c r="G56" s="382"/>
      <c r="H56" s="391"/>
      <c r="I56" s="383"/>
      <c r="J56" s="383"/>
      <c r="K56" s="385">
        <f>K57+K59+K61</f>
        <v>0</v>
      </c>
      <c r="L56" s="392"/>
      <c r="M56" s="393"/>
      <c r="N56" s="393"/>
      <c r="O56" s="394"/>
      <c r="P56" s="394"/>
      <c r="Q56" s="394"/>
      <c r="R56" s="394"/>
      <c r="S56" s="394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6"/>
      <c r="AT56" s="376"/>
      <c r="AU56" s="376"/>
      <c r="AV56" s="376"/>
      <c r="AW56" s="376"/>
      <c r="AX56" s="376"/>
      <c r="AY56" s="376"/>
      <c r="AZ56" s="376"/>
      <c r="BA56" s="376"/>
      <c r="BB56" s="376"/>
      <c r="BC56" s="376"/>
      <c r="BD56" s="376"/>
      <c r="BE56" s="376"/>
      <c r="BF56" s="376"/>
      <c r="BG56" s="376"/>
      <c r="BH56" s="376"/>
      <c r="BI56" s="376"/>
      <c r="BJ56" s="376"/>
      <c r="BK56" s="376"/>
      <c r="BL56" s="376"/>
      <c r="BM56" s="376"/>
      <c r="BN56" s="376"/>
      <c r="BO56" s="376"/>
      <c r="BP56" s="376"/>
      <c r="BQ56" s="376"/>
      <c r="BR56" s="376"/>
      <c r="BS56" s="376"/>
      <c r="BT56" s="376"/>
      <c r="BU56" s="376"/>
      <c r="BV56" s="376"/>
      <c r="BW56" s="376"/>
      <c r="BX56" s="376"/>
      <c r="BY56" s="376"/>
      <c r="BZ56" s="376"/>
      <c r="CA56" s="376"/>
      <c r="CB56" s="376"/>
      <c r="CC56" s="376"/>
      <c r="CD56" s="376"/>
      <c r="CE56" s="376"/>
      <c r="CF56" s="376"/>
      <c r="CG56" s="376"/>
      <c r="CH56" s="376"/>
      <c r="CI56" s="376"/>
      <c r="CJ56" s="376"/>
      <c r="CK56" s="376"/>
      <c r="CL56" s="376"/>
      <c r="CM56" s="376"/>
      <c r="CN56" s="376"/>
      <c r="CO56" s="376"/>
      <c r="CP56" s="376"/>
      <c r="CQ56" s="376"/>
      <c r="CR56" s="376"/>
      <c r="CS56" s="376"/>
      <c r="CT56" s="376"/>
      <c r="CU56" s="376"/>
      <c r="CV56" s="376"/>
      <c r="CW56" s="376"/>
      <c r="CX56" s="376"/>
      <c r="CY56" s="376"/>
      <c r="CZ56" s="376"/>
      <c r="DA56" s="376"/>
      <c r="DB56" s="376"/>
      <c r="DC56" s="376"/>
      <c r="DD56" s="376"/>
      <c r="DE56" s="376"/>
      <c r="DF56" s="376"/>
      <c r="DG56" s="376"/>
      <c r="DH56" s="376"/>
      <c r="DI56" s="376"/>
      <c r="DJ56" s="376"/>
      <c r="DK56" s="376"/>
      <c r="DL56" s="376"/>
      <c r="DM56" s="376"/>
      <c r="DN56" s="376"/>
      <c r="DO56" s="376"/>
      <c r="DP56" s="376"/>
      <c r="DQ56" s="376"/>
      <c r="DR56" s="376"/>
      <c r="DS56" s="376"/>
      <c r="DT56" s="376"/>
      <c r="DU56" s="376"/>
      <c r="DV56" s="376"/>
      <c r="DW56" s="376"/>
      <c r="DX56" s="376"/>
      <c r="DY56" s="376"/>
      <c r="DZ56" s="376"/>
      <c r="EA56" s="376"/>
      <c r="EB56" s="376"/>
      <c r="EC56" s="376"/>
      <c r="ED56" s="376"/>
      <c r="EE56" s="376"/>
      <c r="EF56" s="376"/>
      <c r="EG56" s="376"/>
      <c r="EH56" s="376"/>
      <c r="EI56" s="376"/>
      <c r="EJ56" s="376"/>
      <c r="EK56" s="376"/>
      <c r="EL56" s="376"/>
      <c r="EM56" s="376"/>
      <c r="EN56" s="376"/>
      <c r="EO56" s="376"/>
      <c r="EP56" s="376"/>
      <c r="EQ56" s="376"/>
      <c r="ER56" s="376"/>
      <c r="ES56" s="376"/>
      <c r="ET56" s="376"/>
      <c r="EU56" s="376"/>
      <c r="EV56" s="376"/>
      <c r="EW56" s="376"/>
      <c r="EX56" s="376"/>
      <c r="EY56" s="376"/>
      <c r="EZ56" s="376"/>
      <c r="FA56" s="376"/>
      <c r="FB56" s="376"/>
      <c r="FC56" s="376"/>
      <c r="FD56" s="376"/>
      <c r="FE56" s="376"/>
      <c r="FF56" s="376"/>
      <c r="FG56" s="376"/>
      <c r="FH56" s="376"/>
      <c r="FI56" s="376"/>
      <c r="FJ56" s="376"/>
      <c r="FK56" s="376"/>
      <c r="FL56" s="376"/>
      <c r="FM56" s="376"/>
      <c r="FN56" s="376"/>
      <c r="FO56" s="376"/>
      <c r="FP56" s="376"/>
      <c r="FQ56" s="376"/>
      <c r="FR56" s="376"/>
      <c r="FS56" s="376"/>
      <c r="FT56" s="376"/>
      <c r="FU56" s="376"/>
      <c r="FV56" s="376"/>
      <c r="FW56" s="376"/>
      <c r="FX56" s="376"/>
      <c r="FY56" s="376"/>
      <c r="FZ56" s="376"/>
      <c r="GA56" s="376"/>
      <c r="GB56" s="376"/>
      <c r="GC56" s="376"/>
      <c r="GD56" s="376"/>
      <c r="GE56" s="376"/>
      <c r="GF56" s="376"/>
      <c r="GG56" s="376"/>
      <c r="GH56" s="376"/>
      <c r="GI56" s="376"/>
      <c r="GJ56" s="376"/>
      <c r="GK56" s="376"/>
      <c r="GL56" s="376"/>
      <c r="GM56" s="376"/>
      <c r="GN56" s="376"/>
      <c r="GO56" s="376"/>
      <c r="GP56" s="376"/>
      <c r="GQ56" s="376"/>
      <c r="GR56" s="376"/>
      <c r="GS56" s="376"/>
      <c r="GT56" s="376"/>
      <c r="GU56" s="376"/>
      <c r="GV56" s="376"/>
      <c r="GW56" s="376"/>
      <c r="GX56" s="376"/>
      <c r="GY56" s="376"/>
      <c r="GZ56" s="376"/>
      <c r="HA56" s="376"/>
      <c r="HB56" s="376"/>
      <c r="HC56" s="376"/>
      <c r="HD56" s="376"/>
      <c r="HE56" s="376"/>
      <c r="HF56" s="376"/>
      <c r="HG56" s="376"/>
      <c r="HH56" s="376"/>
      <c r="HI56" s="376"/>
      <c r="HJ56" s="376"/>
      <c r="HK56" s="376"/>
      <c r="HL56" s="376"/>
      <c r="HM56" s="376"/>
      <c r="HN56" s="376"/>
      <c r="HO56" s="376"/>
      <c r="HP56" s="376"/>
      <c r="HQ56" s="376"/>
      <c r="HR56" s="376"/>
      <c r="HS56" s="376"/>
      <c r="HT56" s="376"/>
      <c r="HU56" s="376"/>
      <c r="HV56" s="376"/>
      <c r="HW56" s="376"/>
      <c r="HX56" s="376"/>
      <c r="HY56" s="376"/>
      <c r="HZ56" s="376"/>
      <c r="IA56" s="376"/>
      <c r="IB56" s="376"/>
      <c r="IC56" s="376"/>
      <c r="ID56" s="376"/>
      <c r="IE56" s="376"/>
      <c r="IF56" s="376"/>
      <c r="IG56" s="376"/>
      <c r="IH56" s="376"/>
      <c r="II56" s="376"/>
      <c r="IJ56" s="376"/>
      <c r="IK56" s="376"/>
      <c r="IL56" s="376"/>
      <c r="IM56" s="376"/>
      <c r="IN56" s="376"/>
      <c r="IO56" s="376"/>
      <c r="IP56" s="376"/>
      <c r="IQ56" s="376"/>
      <c r="IR56" s="376"/>
      <c r="IS56" s="376"/>
      <c r="IT56" s="376"/>
      <c r="IU56" s="376"/>
      <c r="IV56" s="376"/>
    </row>
    <row r="57" spans="1:20" ht="25.7" customHeight="1">
      <c r="A57" s="409">
        <v>16</v>
      </c>
      <c r="B57" s="387"/>
      <c r="C57" s="388"/>
      <c r="D57" s="419" t="s">
        <v>2194</v>
      </c>
      <c r="E57" s="455" t="s">
        <v>2195</v>
      </c>
      <c r="F57" s="405" t="s">
        <v>1771</v>
      </c>
      <c r="G57" s="382">
        <v>1</v>
      </c>
      <c r="H57" s="391"/>
      <c r="I57" s="383">
        <f>G57*H57</f>
        <v>0</v>
      </c>
      <c r="J57" s="383"/>
      <c r="K57" s="383">
        <f>SUM(I57:J57)</f>
        <v>0</v>
      </c>
      <c r="L57" s="392">
        <v>21</v>
      </c>
      <c r="M57" s="393"/>
      <c r="N57" s="393"/>
      <c r="O57" s="394"/>
      <c r="P57" s="394"/>
      <c r="Q57" s="394"/>
      <c r="R57" s="456"/>
      <c r="S57" s="456"/>
      <c r="T57" s="376"/>
    </row>
    <row r="58" spans="1:20" ht="85.5" customHeight="1">
      <c r="A58" s="457"/>
      <c r="B58" s="387"/>
      <c r="C58" s="388"/>
      <c r="D58" s="458" t="s">
        <v>2196</v>
      </c>
      <c r="E58" s="458"/>
      <c r="F58" s="447"/>
      <c r="G58" s="402"/>
      <c r="H58" s="459"/>
      <c r="I58" s="460"/>
      <c r="J58" s="460"/>
      <c r="K58" s="460"/>
      <c r="L58" s="461"/>
      <c r="M58" s="393"/>
      <c r="N58" s="393"/>
      <c r="O58" s="394"/>
      <c r="P58" s="394"/>
      <c r="Q58" s="394"/>
      <c r="R58" s="456"/>
      <c r="S58" s="456"/>
      <c r="T58" s="376"/>
    </row>
    <row r="59" spans="1:20" ht="17.25" customHeight="1">
      <c r="A59" s="457">
        <v>17</v>
      </c>
      <c r="B59" s="387"/>
      <c r="C59" s="388"/>
      <c r="D59" s="401" t="s">
        <v>2197</v>
      </c>
      <c r="E59" s="462" t="s">
        <v>2198</v>
      </c>
      <c r="F59" s="447" t="s">
        <v>1771</v>
      </c>
      <c r="G59" s="402">
        <v>1</v>
      </c>
      <c r="H59" s="459"/>
      <c r="I59" s="460">
        <f>G59*H59</f>
        <v>0</v>
      </c>
      <c r="J59" s="460"/>
      <c r="K59" s="460">
        <f>SUM(I59:J59)</f>
        <v>0</v>
      </c>
      <c r="L59" s="461">
        <v>21</v>
      </c>
      <c r="M59" s="393"/>
      <c r="N59" s="393"/>
      <c r="O59" s="394"/>
      <c r="P59" s="394"/>
      <c r="Q59" s="421"/>
      <c r="R59" s="422"/>
      <c r="S59" s="422"/>
      <c r="T59" s="376"/>
    </row>
    <row r="60" spans="1:20" ht="69" customHeight="1">
      <c r="A60" s="457"/>
      <c r="B60" s="387"/>
      <c r="C60" s="388"/>
      <c r="D60" s="462" t="s">
        <v>2199</v>
      </c>
      <c r="E60" s="462"/>
      <c r="F60" s="447"/>
      <c r="G60" s="402"/>
      <c r="H60" s="459"/>
      <c r="I60" s="460"/>
      <c r="J60" s="460"/>
      <c r="K60" s="460"/>
      <c r="L60" s="461"/>
      <c r="M60" s="393"/>
      <c r="N60" s="393"/>
      <c r="O60" s="394"/>
      <c r="P60" s="394"/>
      <c r="Q60" s="421"/>
      <c r="R60" s="422"/>
      <c r="S60" s="422"/>
      <c r="T60" s="376"/>
    </row>
    <row r="61" spans="1:20" ht="17.25" customHeight="1">
      <c r="A61" s="409">
        <v>18</v>
      </c>
      <c r="B61" s="387"/>
      <c r="C61" s="388"/>
      <c r="D61" s="419" t="s">
        <v>2200</v>
      </c>
      <c r="E61" s="463" t="s">
        <v>2198</v>
      </c>
      <c r="F61" s="405" t="s">
        <v>1771</v>
      </c>
      <c r="G61" s="382">
        <v>1</v>
      </c>
      <c r="H61" s="391"/>
      <c r="I61" s="383">
        <f>G61*H61</f>
        <v>0</v>
      </c>
      <c r="J61" s="383"/>
      <c r="K61" s="383">
        <f>SUM(I61:J61)</f>
        <v>0</v>
      </c>
      <c r="L61" s="392">
        <v>21</v>
      </c>
      <c r="M61" s="393"/>
      <c r="N61" s="393"/>
      <c r="O61" s="394"/>
      <c r="P61" s="394"/>
      <c r="Q61" s="421"/>
      <c r="R61" s="422"/>
      <c r="S61" s="422"/>
      <c r="T61" s="376"/>
    </row>
    <row r="62" spans="1:20" ht="83.25" customHeight="1">
      <c r="A62" s="409"/>
      <c r="B62" s="387"/>
      <c r="C62" s="388"/>
      <c r="D62" s="463" t="s">
        <v>2201</v>
      </c>
      <c r="E62" s="463"/>
      <c r="F62" s="405"/>
      <c r="G62" s="382"/>
      <c r="H62" s="391"/>
      <c r="I62" s="383"/>
      <c r="J62" s="383"/>
      <c r="K62" s="383"/>
      <c r="L62" s="392"/>
      <c r="M62" s="393"/>
      <c r="N62" s="393"/>
      <c r="O62" s="394"/>
      <c r="P62" s="394"/>
      <c r="Q62" s="421"/>
      <c r="R62" s="422"/>
      <c r="S62" s="422"/>
      <c r="T62" s="376"/>
    </row>
    <row r="63" spans="1:20" ht="13.5">
      <c r="A63" s="379"/>
      <c r="B63" s="379"/>
      <c r="C63" s="377" t="s">
        <v>2202</v>
      </c>
      <c r="D63" s="380" t="s">
        <v>2203</v>
      </c>
      <c r="E63" s="454"/>
      <c r="F63" s="405"/>
      <c r="G63" s="382"/>
      <c r="H63" s="391"/>
      <c r="I63" s="383"/>
      <c r="J63" s="383"/>
      <c r="K63" s="407">
        <f>K64+K66</f>
        <v>0</v>
      </c>
      <c r="L63" s="392"/>
      <c r="M63" s="393"/>
      <c r="N63" s="393"/>
      <c r="O63" s="394"/>
      <c r="P63" s="394"/>
      <c r="Q63" s="394"/>
      <c r="R63" s="394"/>
      <c r="S63" s="394"/>
      <c r="T63" s="376"/>
    </row>
    <row r="64" spans="1:20" ht="28.5" customHeight="1">
      <c r="A64" s="379" t="s">
        <v>294</v>
      </c>
      <c r="B64" s="387"/>
      <c r="C64" s="388"/>
      <c r="D64" s="419" t="s">
        <v>2204</v>
      </c>
      <c r="E64" s="429" t="s">
        <v>2205</v>
      </c>
      <c r="F64" s="405" t="s">
        <v>1771</v>
      </c>
      <c r="G64" s="382">
        <v>1</v>
      </c>
      <c r="H64" s="391"/>
      <c r="I64" s="383">
        <f>G64*H64</f>
        <v>0</v>
      </c>
      <c r="J64" s="383"/>
      <c r="K64" s="383">
        <f>SUM(I64:J64)</f>
        <v>0</v>
      </c>
      <c r="L64" s="392">
        <v>21</v>
      </c>
      <c r="M64" s="393"/>
      <c r="N64" s="393"/>
      <c r="O64" s="394"/>
      <c r="P64" s="394"/>
      <c r="Q64" s="417"/>
      <c r="R64" s="427"/>
      <c r="S64" s="427"/>
      <c r="T64" s="376"/>
    </row>
    <row r="65" spans="1:20" ht="58.5" customHeight="1">
      <c r="A65" s="379"/>
      <c r="B65" s="387"/>
      <c r="C65" s="388"/>
      <c r="D65" s="429" t="s">
        <v>2205</v>
      </c>
      <c r="E65" s="429"/>
      <c r="F65" s="405"/>
      <c r="G65" s="382"/>
      <c r="H65" s="391"/>
      <c r="I65" s="383"/>
      <c r="J65" s="383"/>
      <c r="K65" s="383"/>
      <c r="L65" s="392"/>
      <c r="M65" s="393"/>
      <c r="N65" s="393"/>
      <c r="O65" s="394"/>
      <c r="P65" s="394"/>
      <c r="Q65" s="417"/>
      <c r="R65" s="427"/>
      <c r="S65" s="427"/>
      <c r="T65" s="376"/>
    </row>
    <row r="66" spans="1:256" ht="28.7" customHeight="1">
      <c r="A66" s="409">
        <v>20</v>
      </c>
      <c r="B66" s="387"/>
      <c r="C66" s="388"/>
      <c r="D66" s="419" t="s">
        <v>2206</v>
      </c>
      <c r="E66" s="410" t="s">
        <v>2207</v>
      </c>
      <c r="F66" s="405" t="s">
        <v>1771</v>
      </c>
      <c r="G66" s="382">
        <v>1</v>
      </c>
      <c r="H66" s="391"/>
      <c r="I66" s="383">
        <f>G66*H66</f>
        <v>0</v>
      </c>
      <c r="J66" s="383"/>
      <c r="K66" s="383">
        <f>SUM(I66:J66)</f>
        <v>0</v>
      </c>
      <c r="L66" s="392">
        <v>21</v>
      </c>
      <c r="M66" s="393"/>
      <c r="N66" s="393"/>
      <c r="O66" s="394"/>
      <c r="P66" s="394"/>
      <c r="Q66" s="421"/>
      <c r="R66" s="422"/>
      <c r="S66" s="422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  <c r="AS66" s="376"/>
      <c r="AT66" s="376"/>
      <c r="AU66" s="376"/>
      <c r="AV66" s="376"/>
      <c r="AW66" s="376"/>
      <c r="AX66" s="376"/>
      <c r="AY66" s="376"/>
      <c r="AZ66" s="376"/>
      <c r="BA66" s="376"/>
      <c r="BB66" s="376"/>
      <c r="BC66" s="376"/>
      <c r="BD66" s="376"/>
      <c r="BE66" s="376"/>
      <c r="BF66" s="376"/>
      <c r="BG66" s="376"/>
      <c r="BH66" s="376"/>
      <c r="BI66" s="376"/>
      <c r="BJ66" s="376"/>
      <c r="BK66" s="376"/>
      <c r="BL66" s="376"/>
      <c r="BM66" s="376"/>
      <c r="BN66" s="376"/>
      <c r="BO66" s="376"/>
      <c r="BP66" s="376"/>
      <c r="BQ66" s="376"/>
      <c r="BR66" s="376"/>
      <c r="BS66" s="376"/>
      <c r="BT66" s="376"/>
      <c r="BU66" s="376"/>
      <c r="BV66" s="376"/>
      <c r="BW66" s="376"/>
      <c r="BX66" s="376"/>
      <c r="BY66" s="376"/>
      <c r="BZ66" s="376"/>
      <c r="CA66" s="376"/>
      <c r="CB66" s="376"/>
      <c r="CC66" s="376"/>
      <c r="CD66" s="376"/>
      <c r="CE66" s="376"/>
      <c r="CF66" s="376"/>
      <c r="CG66" s="376"/>
      <c r="CH66" s="376"/>
      <c r="CI66" s="376"/>
      <c r="CJ66" s="376"/>
      <c r="CK66" s="376"/>
      <c r="CL66" s="376"/>
      <c r="CM66" s="376"/>
      <c r="CN66" s="376"/>
      <c r="CO66" s="376"/>
      <c r="CP66" s="376"/>
      <c r="CQ66" s="376"/>
      <c r="CR66" s="376"/>
      <c r="CS66" s="376"/>
      <c r="CT66" s="376"/>
      <c r="CU66" s="376"/>
      <c r="CV66" s="376"/>
      <c r="CW66" s="376"/>
      <c r="CX66" s="376"/>
      <c r="CY66" s="376"/>
      <c r="CZ66" s="376"/>
      <c r="DA66" s="376"/>
      <c r="DB66" s="376"/>
      <c r="DC66" s="376"/>
      <c r="DD66" s="376"/>
      <c r="DE66" s="376"/>
      <c r="DF66" s="376"/>
      <c r="DG66" s="376"/>
      <c r="DH66" s="376"/>
      <c r="DI66" s="376"/>
      <c r="DJ66" s="376"/>
      <c r="DK66" s="376"/>
      <c r="DL66" s="376"/>
      <c r="DM66" s="376"/>
      <c r="DN66" s="376"/>
      <c r="DO66" s="376"/>
      <c r="DP66" s="376"/>
      <c r="DQ66" s="376"/>
      <c r="DR66" s="376"/>
      <c r="DS66" s="376"/>
      <c r="DT66" s="376"/>
      <c r="DU66" s="376"/>
      <c r="DV66" s="376"/>
      <c r="DW66" s="376"/>
      <c r="DX66" s="376"/>
      <c r="DY66" s="376"/>
      <c r="DZ66" s="376"/>
      <c r="EA66" s="376"/>
      <c r="EB66" s="376"/>
      <c r="EC66" s="376"/>
      <c r="ED66" s="376"/>
      <c r="EE66" s="376"/>
      <c r="EF66" s="376"/>
      <c r="EG66" s="376"/>
      <c r="EH66" s="376"/>
      <c r="EI66" s="376"/>
      <c r="EJ66" s="376"/>
      <c r="EK66" s="376"/>
      <c r="EL66" s="376"/>
      <c r="EM66" s="376"/>
      <c r="EN66" s="376"/>
      <c r="EO66" s="376"/>
      <c r="EP66" s="376"/>
      <c r="EQ66" s="376"/>
      <c r="ER66" s="376"/>
      <c r="ES66" s="376"/>
      <c r="ET66" s="376"/>
      <c r="EU66" s="376"/>
      <c r="EV66" s="376"/>
      <c r="EW66" s="376"/>
      <c r="EX66" s="376"/>
      <c r="EY66" s="376"/>
      <c r="EZ66" s="376"/>
      <c r="FA66" s="376"/>
      <c r="FB66" s="376"/>
      <c r="FC66" s="376"/>
      <c r="FD66" s="376"/>
      <c r="FE66" s="376"/>
      <c r="FF66" s="376"/>
      <c r="FG66" s="376"/>
      <c r="FH66" s="376"/>
      <c r="FI66" s="376"/>
      <c r="FJ66" s="376"/>
      <c r="FK66" s="376"/>
      <c r="FL66" s="376"/>
      <c r="FM66" s="376"/>
      <c r="FN66" s="376"/>
      <c r="FO66" s="376"/>
      <c r="FP66" s="376"/>
      <c r="FQ66" s="376"/>
      <c r="FR66" s="376"/>
      <c r="FS66" s="376"/>
      <c r="FT66" s="376"/>
      <c r="FU66" s="376"/>
      <c r="FV66" s="376"/>
      <c r="FW66" s="376"/>
      <c r="FX66" s="376"/>
      <c r="FY66" s="376"/>
      <c r="FZ66" s="376"/>
      <c r="GA66" s="376"/>
      <c r="GB66" s="376"/>
      <c r="GC66" s="376"/>
      <c r="GD66" s="376"/>
      <c r="GE66" s="376"/>
      <c r="GF66" s="376"/>
      <c r="GG66" s="376"/>
      <c r="GH66" s="376"/>
      <c r="GI66" s="376"/>
      <c r="GJ66" s="376"/>
      <c r="GK66" s="376"/>
      <c r="GL66" s="376"/>
      <c r="GM66" s="376"/>
      <c r="GN66" s="376"/>
      <c r="GO66" s="376"/>
      <c r="GP66" s="376"/>
      <c r="GQ66" s="376"/>
      <c r="GR66" s="376"/>
      <c r="GS66" s="376"/>
      <c r="GT66" s="376"/>
      <c r="GU66" s="376"/>
      <c r="GV66" s="376"/>
      <c r="GW66" s="376"/>
      <c r="GX66" s="376"/>
      <c r="GY66" s="376"/>
      <c r="GZ66" s="376"/>
      <c r="HA66" s="376"/>
      <c r="HB66" s="376"/>
      <c r="HC66" s="376"/>
      <c r="HD66" s="376"/>
      <c r="HE66" s="376"/>
      <c r="HF66" s="376"/>
      <c r="HG66" s="376"/>
      <c r="HH66" s="376"/>
      <c r="HI66" s="376"/>
      <c r="HJ66" s="376"/>
      <c r="HK66" s="376"/>
      <c r="HL66" s="376"/>
      <c r="HM66" s="376"/>
      <c r="HN66" s="376"/>
      <c r="HO66" s="376"/>
      <c r="HP66" s="376"/>
      <c r="HQ66" s="376"/>
      <c r="HR66" s="376"/>
      <c r="HS66" s="376"/>
      <c r="HT66" s="376"/>
      <c r="HU66" s="376"/>
      <c r="HV66" s="376"/>
      <c r="HW66" s="376"/>
      <c r="HX66" s="376"/>
      <c r="HY66" s="376"/>
      <c r="HZ66" s="376"/>
      <c r="IA66" s="376"/>
      <c r="IB66" s="376"/>
      <c r="IC66" s="376"/>
      <c r="ID66" s="376"/>
      <c r="IE66" s="376"/>
      <c r="IF66" s="376"/>
      <c r="IG66" s="376"/>
      <c r="IH66" s="376"/>
      <c r="II66" s="376"/>
      <c r="IJ66" s="376"/>
      <c r="IK66" s="376"/>
      <c r="IL66" s="376"/>
      <c r="IM66" s="376"/>
      <c r="IN66" s="376"/>
      <c r="IO66" s="376"/>
      <c r="IP66" s="376"/>
      <c r="IQ66" s="376"/>
      <c r="IR66" s="376"/>
      <c r="IS66" s="376"/>
      <c r="IT66" s="376"/>
      <c r="IU66" s="376"/>
      <c r="IV66" s="376"/>
    </row>
    <row r="67" spans="1:256" ht="59.25" customHeight="1">
      <c r="A67" s="409"/>
      <c r="B67" s="387"/>
      <c r="C67" s="388"/>
      <c r="D67" s="410" t="s">
        <v>2208</v>
      </c>
      <c r="E67" s="410"/>
      <c r="F67" s="405"/>
      <c r="G67" s="382"/>
      <c r="H67" s="391"/>
      <c r="I67" s="383"/>
      <c r="J67" s="383"/>
      <c r="K67" s="383"/>
      <c r="L67" s="392"/>
      <c r="M67" s="393"/>
      <c r="N67" s="393"/>
      <c r="O67" s="394"/>
      <c r="P67" s="394"/>
      <c r="Q67" s="421"/>
      <c r="R67" s="422"/>
      <c r="S67" s="422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  <c r="BC67" s="376"/>
      <c r="BD67" s="376"/>
      <c r="BE67" s="376"/>
      <c r="BF67" s="376"/>
      <c r="BG67" s="376"/>
      <c r="BH67" s="376"/>
      <c r="BI67" s="376"/>
      <c r="BJ67" s="376"/>
      <c r="BK67" s="376"/>
      <c r="BL67" s="376"/>
      <c r="BM67" s="376"/>
      <c r="BN67" s="376"/>
      <c r="BO67" s="376"/>
      <c r="BP67" s="376"/>
      <c r="BQ67" s="376"/>
      <c r="BR67" s="376"/>
      <c r="BS67" s="376"/>
      <c r="BT67" s="376"/>
      <c r="BU67" s="376"/>
      <c r="BV67" s="376"/>
      <c r="BW67" s="376"/>
      <c r="BX67" s="376"/>
      <c r="BY67" s="376"/>
      <c r="BZ67" s="376"/>
      <c r="CA67" s="376"/>
      <c r="CB67" s="376"/>
      <c r="CC67" s="376"/>
      <c r="CD67" s="376"/>
      <c r="CE67" s="376"/>
      <c r="CF67" s="376"/>
      <c r="CG67" s="376"/>
      <c r="CH67" s="376"/>
      <c r="CI67" s="376"/>
      <c r="CJ67" s="376"/>
      <c r="CK67" s="376"/>
      <c r="CL67" s="376"/>
      <c r="CM67" s="376"/>
      <c r="CN67" s="376"/>
      <c r="CO67" s="376"/>
      <c r="CP67" s="376"/>
      <c r="CQ67" s="376"/>
      <c r="CR67" s="376"/>
      <c r="CS67" s="376"/>
      <c r="CT67" s="376"/>
      <c r="CU67" s="376"/>
      <c r="CV67" s="376"/>
      <c r="CW67" s="376"/>
      <c r="CX67" s="376"/>
      <c r="CY67" s="376"/>
      <c r="CZ67" s="376"/>
      <c r="DA67" s="376"/>
      <c r="DB67" s="376"/>
      <c r="DC67" s="376"/>
      <c r="DD67" s="376"/>
      <c r="DE67" s="376"/>
      <c r="DF67" s="376"/>
      <c r="DG67" s="376"/>
      <c r="DH67" s="376"/>
      <c r="DI67" s="376"/>
      <c r="DJ67" s="376"/>
      <c r="DK67" s="376"/>
      <c r="DL67" s="376"/>
      <c r="DM67" s="376"/>
      <c r="DN67" s="376"/>
      <c r="DO67" s="376"/>
      <c r="DP67" s="376"/>
      <c r="DQ67" s="376"/>
      <c r="DR67" s="376"/>
      <c r="DS67" s="376"/>
      <c r="DT67" s="376"/>
      <c r="DU67" s="376"/>
      <c r="DV67" s="376"/>
      <c r="DW67" s="376"/>
      <c r="DX67" s="376"/>
      <c r="DY67" s="376"/>
      <c r="DZ67" s="376"/>
      <c r="EA67" s="376"/>
      <c r="EB67" s="376"/>
      <c r="EC67" s="376"/>
      <c r="ED67" s="376"/>
      <c r="EE67" s="376"/>
      <c r="EF67" s="376"/>
      <c r="EG67" s="376"/>
      <c r="EH67" s="376"/>
      <c r="EI67" s="376"/>
      <c r="EJ67" s="376"/>
      <c r="EK67" s="376"/>
      <c r="EL67" s="376"/>
      <c r="EM67" s="376"/>
      <c r="EN67" s="376"/>
      <c r="EO67" s="376"/>
      <c r="EP67" s="376"/>
      <c r="EQ67" s="376"/>
      <c r="ER67" s="376"/>
      <c r="ES67" s="376"/>
      <c r="ET67" s="376"/>
      <c r="EU67" s="376"/>
      <c r="EV67" s="376"/>
      <c r="EW67" s="376"/>
      <c r="EX67" s="376"/>
      <c r="EY67" s="376"/>
      <c r="EZ67" s="376"/>
      <c r="FA67" s="376"/>
      <c r="FB67" s="376"/>
      <c r="FC67" s="376"/>
      <c r="FD67" s="376"/>
      <c r="FE67" s="376"/>
      <c r="FF67" s="376"/>
      <c r="FG67" s="376"/>
      <c r="FH67" s="376"/>
      <c r="FI67" s="376"/>
      <c r="FJ67" s="376"/>
      <c r="FK67" s="376"/>
      <c r="FL67" s="376"/>
      <c r="FM67" s="376"/>
      <c r="FN67" s="376"/>
      <c r="FO67" s="376"/>
      <c r="FP67" s="376"/>
      <c r="FQ67" s="376"/>
      <c r="FR67" s="376"/>
      <c r="FS67" s="376"/>
      <c r="FT67" s="376"/>
      <c r="FU67" s="376"/>
      <c r="FV67" s="376"/>
      <c r="FW67" s="376"/>
      <c r="FX67" s="376"/>
      <c r="FY67" s="376"/>
      <c r="FZ67" s="376"/>
      <c r="GA67" s="376"/>
      <c r="GB67" s="376"/>
      <c r="GC67" s="376"/>
      <c r="GD67" s="376"/>
      <c r="GE67" s="376"/>
      <c r="GF67" s="376"/>
      <c r="GG67" s="376"/>
      <c r="GH67" s="376"/>
      <c r="GI67" s="376"/>
      <c r="GJ67" s="376"/>
      <c r="GK67" s="376"/>
      <c r="GL67" s="376"/>
      <c r="GM67" s="376"/>
      <c r="GN67" s="376"/>
      <c r="GO67" s="376"/>
      <c r="GP67" s="376"/>
      <c r="GQ67" s="376"/>
      <c r="GR67" s="376"/>
      <c r="GS67" s="376"/>
      <c r="GT67" s="376"/>
      <c r="GU67" s="376"/>
      <c r="GV67" s="376"/>
      <c r="GW67" s="376"/>
      <c r="GX67" s="376"/>
      <c r="GY67" s="376"/>
      <c r="GZ67" s="376"/>
      <c r="HA67" s="376"/>
      <c r="HB67" s="376"/>
      <c r="HC67" s="376"/>
      <c r="HD67" s="376"/>
      <c r="HE67" s="376"/>
      <c r="HF67" s="376"/>
      <c r="HG67" s="376"/>
      <c r="HH67" s="376"/>
      <c r="HI67" s="376"/>
      <c r="HJ67" s="376"/>
      <c r="HK67" s="376"/>
      <c r="HL67" s="376"/>
      <c r="HM67" s="376"/>
      <c r="HN67" s="376"/>
      <c r="HO67" s="376"/>
      <c r="HP67" s="376"/>
      <c r="HQ67" s="376"/>
      <c r="HR67" s="376"/>
      <c r="HS67" s="376"/>
      <c r="HT67" s="376"/>
      <c r="HU67" s="376"/>
      <c r="HV67" s="376"/>
      <c r="HW67" s="376"/>
      <c r="HX67" s="376"/>
      <c r="HY67" s="376"/>
      <c r="HZ67" s="376"/>
      <c r="IA67" s="376"/>
      <c r="IB67" s="376"/>
      <c r="IC67" s="376"/>
      <c r="ID67" s="376"/>
      <c r="IE67" s="376"/>
      <c r="IF67" s="376"/>
      <c r="IG67" s="376"/>
      <c r="IH67" s="376"/>
      <c r="II67" s="376"/>
      <c r="IJ67" s="376"/>
      <c r="IK67" s="376"/>
      <c r="IL67" s="376"/>
      <c r="IM67" s="376"/>
      <c r="IN67" s="376"/>
      <c r="IO67" s="376"/>
      <c r="IP67" s="376"/>
      <c r="IQ67" s="376"/>
      <c r="IR67" s="376"/>
      <c r="IS67" s="376"/>
      <c r="IT67" s="376"/>
      <c r="IU67" s="376"/>
      <c r="IV67" s="376"/>
    </row>
    <row r="68" spans="1:256" ht="13.5">
      <c r="A68" s="364"/>
      <c r="B68" s="464"/>
      <c r="C68" s="465" t="s">
        <v>2209</v>
      </c>
      <c r="D68" s="466" t="s">
        <v>2210</v>
      </c>
      <c r="E68" s="466"/>
      <c r="F68" s="454"/>
      <c r="G68" s="467"/>
      <c r="H68" s="416"/>
      <c r="I68" s="407"/>
      <c r="J68" s="407"/>
      <c r="K68" s="407">
        <f>K69+K71</f>
        <v>0</v>
      </c>
      <c r="L68" s="468"/>
      <c r="M68" s="393"/>
      <c r="N68" s="393"/>
      <c r="O68" s="394"/>
      <c r="P68" s="394"/>
      <c r="Q68" s="421"/>
      <c r="R68" s="422"/>
      <c r="S68" s="422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  <c r="BA68" s="376"/>
      <c r="BB68" s="376"/>
      <c r="BC68" s="376"/>
      <c r="BD68" s="376"/>
      <c r="BE68" s="376"/>
      <c r="BF68" s="376"/>
      <c r="BG68" s="376"/>
      <c r="BH68" s="376"/>
      <c r="BI68" s="376"/>
      <c r="BJ68" s="376"/>
      <c r="BK68" s="376"/>
      <c r="BL68" s="376"/>
      <c r="BM68" s="376"/>
      <c r="BN68" s="376"/>
      <c r="BO68" s="376"/>
      <c r="BP68" s="376"/>
      <c r="BQ68" s="376"/>
      <c r="BR68" s="376"/>
      <c r="BS68" s="376"/>
      <c r="BT68" s="376"/>
      <c r="BU68" s="376"/>
      <c r="BV68" s="376"/>
      <c r="BW68" s="376"/>
      <c r="BX68" s="376"/>
      <c r="BY68" s="376"/>
      <c r="BZ68" s="376"/>
      <c r="CA68" s="376"/>
      <c r="CB68" s="376"/>
      <c r="CC68" s="376"/>
      <c r="CD68" s="376"/>
      <c r="CE68" s="376"/>
      <c r="CF68" s="376"/>
      <c r="CG68" s="376"/>
      <c r="CH68" s="376"/>
      <c r="CI68" s="376"/>
      <c r="CJ68" s="376"/>
      <c r="CK68" s="376"/>
      <c r="CL68" s="376"/>
      <c r="CM68" s="376"/>
      <c r="CN68" s="376"/>
      <c r="CO68" s="376"/>
      <c r="CP68" s="376"/>
      <c r="CQ68" s="376"/>
      <c r="CR68" s="376"/>
      <c r="CS68" s="376"/>
      <c r="CT68" s="376"/>
      <c r="CU68" s="376"/>
      <c r="CV68" s="376"/>
      <c r="CW68" s="376"/>
      <c r="CX68" s="376"/>
      <c r="CY68" s="376"/>
      <c r="CZ68" s="376"/>
      <c r="DA68" s="376"/>
      <c r="DB68" s="376"/>
      <c r="DC68" s="376"/>
      <c r="DD68" s="376"/>
      <c r="DE68" s="376"/>
      <c r="DF68" s="376"/>
      <c r="DG68" s="376"/>
      <c r="DH68" s="376"/>
      <c r="DI68" s="376"/>
      <c r="DJ68" s="376"/>
      <c r="DK68" s="376"/>
      <c r="DL68" s="376"/>
      <c r="DM68" s="376"/>
      <c r="DN68" s="376"/>
      <c r="DO68" s="376"/>
      <c r="DP68" s="376"/>
      <c r="DQ68" s="376"/>
      <c r="DR68" s="376"/>
      <c r="DS68" s="376"/>
      <c r="DT68" s="376"/>
      <c r="DU68" s="376"/>
      <c r="DV68" s="376"/>
      <c r="DW68" s="376"/>
      <c r="DX68" s="376"/>
      <c r="DY68" s="376"/>
      <c r="DZ68" s="376"/>
      <c r="EA68" s="376"/>
      <c r="EB68" s="376"/>
      <c r="EC68" s="376"/>
      <c r="ED68" s="376"/>
      <c r="EE68" s="376"/>
      <c r="EF68" s="376"/>
      <c r="EG68" s="376"/>
      <c r="EH68" s="376"/>
      <c r="EI68" s="376"/>
      <c r="EJ68" s="376"/>
      <c r="EK68" s="376"/>
      <c r="EL68" s="376"/>
      <c r="EM68" s="376"/>
      <c r="EN68" s="376"/>
      <c r="EO68" s="376"/>
      <c r="EP68" s="376"/>
      <c r="EQ68" s="376"/>
      <c r="ER68" s="376"/>
      <c r="ES68" s="376"/>
      <c r="ET68" s="376"/>
      <c r="EU68" s="376"/>
      <c r="EV68" s="376"/>
      <c r="EW68" s="376"/>
      <c r="EX68" s="376"/>
      <c r="EY68" s="376"/>
      <c r="EZ68" s="376"/>
      <c r="FA68" s="376"/>
      <c r="FB68" s="376"/>
      <c r="FC68" s="376"/>
      <c r="FD68" s="376"/>
      <c r="FE68" s="376"/>
      <c r="FF68" s="376"/>
      <c r="FG68" s="376"/>
      <c r="FH68" s="376"/>
      <c r="FI68" s="376"/>
      <c r="FJ68" s="376"/>
      <c r="FK68" s="376"/>
      <c r="FL68" s="376"/>
      <c r="FM68" s="376"/>
      <c r="FN68" s="376"/>
      <c r="FO68" s="376"/>
      <c r="FP68" s="376"/>
      <c r="FQ68" s="376"/>
      <c r="FR68" s="376"/>
      <c r="FS68" s="376"/>
      <c r="FT68" s="376"/>
      <c r="FU68" s="376"/>
      <c r="FV68" s="376"/>
      <c r="FW68" s="376"/>
      <c r="FX68" s="376"/>
      <c r="FY68" s="376"/>
      <c r="FZ68" s="376"/>
      <c r="GA68" s="376"/>
      <c r="GB68" s="376"/>
      <c r="GC68" s="376"/>
      <c r="GD68" s="376"/>
      <c r="GE68" s="376"/>
      <c r="GF68" s="376"/>
      <c r="GG68" s="376"/>
      <c r="GH68" s="376"/>
      <c r="GI68" s="376"/>
      <c r="GJ68" s="376"/>
      <c r="GK68" s="376"/>
      <c r="GL68" s="376"/>
      <c r="GM68" s="376"/>
      <c r="GN68" s="376"/>
      <c r="GO68" s="376"/>
      <c r="GP68" s="376"/>
      <c r="GQ68" s="376"/>
      <c r="GR68" s="376"/>
      <c r="GS68" s="376"/>
      <c r="GT68" s="376"/>
      <c r="GU68" s="376"/>
      <c r="GV68" s="376"/>
      <c r="GW68" s="376"/>
      <c r="GX68" s="376"/>
      <c r="GY68" s="376"/>
      <c r="GZ68" s="376"/>
      <c r="HA68" s="376"/>
      <c r="HB68" s="376"/>
      <c r="HC68" s="376"/>
      <c r="HD68" s="376"/>
      <c r="HE68" s="376"/>
      <c r="HF68" s="376"/>
      <c r="HG68" s="376"/>
      <c r="HH68" s="376"/>
      <c r="HI68" s="376"/>
      <c r="HJ68" s="376"/>
      <c r="HK68" s="376"/>
      <c r="HL68" s="376"/>
      <c r="HM68" s="376"/>
      <c r="HN68" s="376"/>
      <c r="HO68" s="376"/>
      <c r="HP68" s="376"/>
      <c r="HQ68" s="376"/>
      <c r="HR68" s="376"/>
      <c r="HS68" s="376"/>
      <c r="HT68" s="376"/>
      <c r="HU68" s="376"/>
      <c r="HV68" s="376"/>
      <c r="HW68" s="376"/>
      <c r="HX68" s="376"/>
      <c r="HY68" s="376"/>
      <c r="HZ68" s="376"/>
      <c r="IA68" s="376"/>
      <c r="IB68" s="376"/>
      <c r="IC68" s="376"/>
      <c r="ID68" s="376"/>
      <c r="IE68" s="376"/>
      <c r="IF68" s="376"/>
      <c r="IG68" s="376"/>
      <c r="IH68" s="376"/>
      <c r="II68" s="376"/>
      <c r="IJ68" s="376"/>
      <c r="IK68" s="376"/>
      <c r="IL68" s="376"/>
      <c r="IM68" s="376"/>
      <c r="IN68" s="376"/>
      <c r="IO68" s="376"/>
      <c r="IP68" s="376"/>
      <c r="IQ68" s="376"/>
      <c r="IR68" s="376"/>
      <c r="IS68" s="376"/>
      <c r="IT68" s="376"/>
      <c r="IU68" s="376"/>
      <c r="IV68" s="376"/>
    </row>
    <row r="69" spans="1:256" ht="22.5">
      <c r="A69" s="457">
        <v>21</v>
      </c>
      <c r="B69" s="387"/>
      <c r="C69" s="388"/>
      <c r="D69" s="453" t="s">
        <v>2211</v>
      </c>
      <c r="E69" s="453"/>
      <c r="F69" s="447" t="s">
        <v>1771</v>
      </c>
      <c r="G69" s="402">
        <v>1</v>
      </c>
      <c r="H69" s="459"/>
      <c r="I69" s="460">
        <f>G69*H69</f>
        <v>0</v>
      </c>
      <c r="J69" s="460"/>
      <c r="K69" s="460">
        <f>SUM(I69:J69)</f>
        <v>0</v>
      </c>
      <c r="L69" s="461">
        <v>21</v>
      </c>
      <c r="M69" s="393"/>
      <c r="N69" s="393"/>
      <c r="O69" s="394"/>
      <c r="P69" s="394"/>
      <c r="Q69" s="421"/>
      <c r="R69" s="422"/>
      <c r="S69" s="422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6"/>
      <c r="AS69" s="376"/>
      <c r="AT69" s="376"/>
      <c r="AU69" s="376"/>
      <c r="AV69" s="376"/>
      <c r="AW69" s="376"/>
      <c r="AX69" s="376"/>
      <c r="AY69" s="376"/>
      <c r="AZ69" s="376"/>
      <c r="BA69" s="376"/>
      <c r="BB69" s="376"/>
      <c r="BC69" s="376"/>
      <c r="BD69" s="376"/>
      <c r="BE69" s="376"/>
      <c r="BF69" s="376"/>
      <c r="BG69" s="376"/>
      <c r="BH69" s="376"/>
      <c r="BI69" s="376"/>
      <c r="BJ69" s="376"/>
      <c r="BK69" s="376"/>
      <c r="BL69" s="376"/>
      <c r="BM69" s="376"/>
      <c r="BN69" s="376"/>
      <c r="BO69" s="376"/>
      <c r="BP69" s="376"/>
      <c r="BQ69" s="376"/>
      <c r="BR69" s="376"/>
      <c r="BS69" s="376"/>
      <c r="BT69" s="376"/>
      <c r="BU69" s="376"/>
      <c r="BV69" s="376"/>
      <c r="BW69" s="376"/>
      <c r="BX69" s="376"/>
      <c r="BY69" s="376"/>
      <c r="BZ69" s="376"/>
      <c r="CA69" s="376"/>
      <c r="CB69" s="376"/>
      <c r="CC69" s="376"/>
      <c r="CD69" s="376"/>
      <c r="CE69" s="376"/>
      <c r="CF69" s="376"/>
      <c r="CG69" s="376"/>
      <c r="CH69" s="376"/>
      <c r="CI69" s="376"/>
      <c r="CJ69" s="376"/>
      <c r="CK69" s="376"/>
      <c r="CL69" s="376"/>
      <c r="CM69" s="376"/>
      <c r="CN69" s="376"/>
      <c r="CO69" s="376"/>
      <c r="CP69" s="376"/>
      <c r="CQ69" s="376"/>
      <c r="CR69" s="376"/>
      <c r="CS69" s="376"/>
      <c r="CT69" s="376"/>
      <c r="CU69" s="376"/>
      <c r="CV69" s="376"/>
      <c r="CW69" s="376"/>
      <c r="CX69" s="376"/>
      <c r="CY69" s="376"/>
      <c r="CZ69" s="376"/>
      <c r="DA69" s="376"/>
      <c r="DB69" s="376"/>
      <c r="DC69" s="376"/>
      <c r="DD69" s="376"/>
      <c r="DE69" s="376"/>
      <c r="DF69" s="376"/>
      <c r="DG69" s="376"/>
      <c r="DH69" s="376"/>
      <c r="DI69" s="376"/>
      <c r="DJ69" s="376"/>
      <c r="DK69" s="376"/>
      <c r="DL69" s="376"/>
      <c r="DM69" s="376"/>
      <c r="DN69" s="376"/>
      <c r="DO69" s="376"/>
      <c r="DP69" s="376"/>
      <c r="DQ69" s="376"/>
      <c r="DR69" s="376"/>
      <c r="DS69" s="376"/>
      <c r="DT69" s="376"/>
      <c r="DU69" s="376"/>
      <c r="DV69" s="376"/>
      <c r="DW69" s="376"/>
      <c r="DX69" s="376"/>
      <c r="DY69" s="376"/>
      <c r="DZ69" s="376"/>
      <c r="EA69" s="376"/>
      <c r="EB69" s="376"/>
      <c r="EC69" s="376"/>
      <c r="ED69" s="376"/>
      <c r="EE69" s="376"/>
      <c r="EF69" s="376"/>
      <c r="EG69" s="376"/>
      <c r="EH69" s="376"/>
      <c r="EI69" s="376"/>
      <c r="EJ69" s="376"/>
      <c r="EK69" s="376"/>
      <c r="EL69" s="376"/>
      <c r="EM69" s="376"/>
      <c r="EN69" s="376"/>
      <c r="EO69" s="376"/>
      <c r="EP69" s="376"/>
      <c r="EQ69" s="376"/>
      <c r="ER69" s="376"/>
      <c r="ES69" s="376"/>
      <c r="ET69" s="376"/>
      <c r="EU69" s="376"/>
      <c r="EV69" s="376"/>
      <c r="EW69" s="376"/>
      <c r="EX69" s="376"/>
      <c r="EY69" s="376"/>
      <c r="EZ69" s="376"/>
      <c r="FA69" s="376"/>
      <c r="FB69" s="376"/>
      <c r="FC69" s="376"/>
      <c r="FD69" s="376"/>
      <c r="FE69" s="376"/>
      <c r="FF69" s="376"/>
      <c r="FG69" s="376"/>
      <c r="FH69" s="376"/>
      <c r="FI69" s="376"/>
      <c r="FJ69" s="376"/>
      <c r="FK69" s="376"/>
      <c r="FL69" s="376"/>
      <c r="FM69" s="376"/>
      <c r="FN69" s="376"/>
      <c r="FO69" s="376"/>
      <c r="FP69" s="376"/>
      <c r="FQ69" s="376"/>
      <c r="FR69" s="376"/>
      <c r="FS69" s="376"/>
      <c r="FT69" s="376"/>
      <c r="FU69" s="376"/>
      <c r="FV69" s="376"/>
      <c r="FW69" s="376"/>
      <c r="FX69" s="376"/>
      <c r="FY69" s="376"/>
      <c r="FZ69" s="376"/>
      <c r="GA69" s="376"/>
      <c r="GB69" s="376"/>
      <c r="GC69" s="376"/>
      <c r="GD69" s="376"/>
      <c r="GE69" s="376"/>
      <c r="GF69" s="376"/>
      <c r="GG69" s="376"/>
      <c r="GH69" s="376"/>
      <c r="GI69" s="376"/>
      <c r="GJ69" s="376"/>
      <c r="GK69" s="376"/>
      <c r="GL69" s="376"/>
      <c r="GM69" s="376"/>
      <c r="GN69" s="376"/>
      <c r="GO69" s="376"/>
      <c r="GP69" s="376"/>
      <c r="GQ69" s="376"/>
      <c r="GR69" s="376"/>
      <c r="GS69" s="376"/>
      <c r="GT69" s="376"/>
      <c r="GU69" s="376"/>
      <c r="GV69" s="376"/>
      <c r="GW69" s="376"/>
      <c r="GX69" s="376"/>
      <c r="GY69" s="376"/>
      <c r="GZ69" s="376"/>
      <c r="HA69" s="376"/>
      <c r="HB69" s="376"/>
      <c r="HC69" s="376"/>
      <c r="HD69" s="376"/>
      <c r="HE69" s="376"/>
      <c r="HF69" s="376"/>
      <c r="HG69" s="376"/>
      <c r="HH69" s="376"/>
      <c r="HI69" s="376"/>
      <c r="HJ69" s="376"/>
      <c r="HK69" s="376"/>
      <c r="HL69" s="376"/>
      <c r="HM69" s="376"/>
      <c r="HN69" s="376"/>
      <c r="HO69" s="376"/>
      <c r="HP69" s="376"/>
      <c r="HQ69" s="376"/>
      <c r="HR69" s="376"/>
      <c r="HS69" s="376"/>
      <c r="HT69" s="376"/>
      <c r="HU69" s="376"/>
      <c r="HV69" s="376"/>
      <c r="HW69" s="376"/>
      <c r="HX69" s="376"/>
      <c r="HY69" s="376"/>
      <c r="HZ69" s="376"/>
      <c r="IA69" s="376"/>
      <c r="IB69" s="376"/>
      <c r="IC69" s="376"/>
      <c r="ID69" s="376"/>
      <c r="IE69" s="376"/>
      <c r="IF69" s="376"/>
      <c r="IG69" s="376"/>
      <c r="IH69" s="376"/>
      <c r="II69" s="376"/>
      <c r="IJ69" s="376"/>
      <c r="IK69" s="376"/>
      <c r="IL69" s="376"/>
      <c r="IM69" s="376"/>
      <c r="IN69" s="376"/>
      <c r="IO69" s="376"/>
      <c r="IP69" s="376"/>
      <c r="IQ69" s="376"/>
      <c r="IR69" s="376"/>
      <c r="IS69" s="376"/>
      <c r="IT69" s="376"/>
      <c r="IU69" s="376"/>
      <c r="IV69" s="376"/>
    </row>
    <row r="70" spans="1:256" ht="28.5" customHeight="1">
      <c r="A70" s="457"/>
      <c r="B70" s="387"/>
      <c r="C70" s="388"/>
      <c r="D70" s="453" t="s">
        <v>2212</v>
      </c>
      <c r="E70" s="453"/>
      <c r="F70" s="447"/>
      <c r="G70" s="402"/>
      <c r="H70" s="459"/>
      <c r="I70" s="460"/>
      <c r="J70" s="460"/>
      <c r="K70" s="460"/>
      <c r="L70" s="461"/>
      <c r="M70" s="393"/>
      <c r="N70" s="393"/>
      <c r="O70" s="394"/>
      <c r="P70" s="394"/>
      <c r="Q70" s="421"/>
      <c r="R70" s="422"/>
      <c r="S70" s="422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6"/>
      <c r="AW70" s="376"/>
      <c r="AX70" s="376"/>
      <c r="AY70" s="376"/>
      <c r="AZ70" s="376"/>
      <c r="BA70" s="376"/>
      <c r="BB70" s="376"/>
      <c r="BC70" s="376"/>
      <c r="BD70" s="376"/>
      <c r="BE70" s="376"/>
      <c r="BF70" s="376"/>
      <c r="BG70" s="376"/>
      <c r="BH70" s="376"/>
      <c r="BI70" s="376"/>
      <c r="BJ70" s="376"/>
      <c r="BK70" s="376"/>
      <c r="BL70" s="376"/>
      <c r="BM70" s="376"/>
      <c r="BN70" s="376"/>
      <c r="BO70" s="376"/>
      <c r="BP70" s="376"/>
      <c r="BQ70" s="376"/>
      <c r="BR70" s="376"/>
      <c r="BS70" s="376"/>
      <c r="BT70" s="376"/>
      <c r="BU70" s="376"/>
      <c r="BV70" s="376"/>
      <c r="BW70" s="376"/>
      <c r="BX70" s="376"/>
      <c r="BY70" s="376"/>
      <c r="BZ70" s="376"/>
      <c r="CA70" s="376"/>
      <c r="CB70" s="376"/>
      <c r="CC70" s="376"/>
      <c r="CD70" s="376"/>
      <c r="CE70" s="376"/>
      <c r="CF70" s="376"/>
      <c r="CG70" s="376"/>
      <c r="CH70" s="376"/>
      <c r="CI70" s="376"/>
      <c r="CJ70" s="376"/>
      <c r="CK70" s="376"/>
      <c r="CL70" s="376"/>
      <c r="CM70" s="376"/>
      <c r="CN70" s="376"/>
      <c r="CO70" s="376"/>
      <c r="CP70" s="376"/>
      <c r="CQ70" s="376"/>
      <c r="CR70" s="376"/>
      <c r="CS70" s="376"/>
      <c r="CT70" s="376"/>
      <c r="CU70" s="376"/>
      <c r="CV70" s="376"/>
      <c r="CW70" s="376"/>
      <c r="CX70" s="376"/>
      <c r="CY70" s="376"/>
      <c r="CZ70" s="376"/>
      <c r="DA70" s="376"/>
      <c r="DB70" s="376"/>
      <c r="DC70" s="376"/>
      <c r="DD70" s="376"/>
      <c r="DE70" s="376"/>
      <c r="DF70" s="376"/>
      <c r="DG70" s="376"/>
      <c r="DH70" s="376"/>
      <c r="DI70" s="376"/>
      <c r="DJ70" s="376"/>
      <c r="DK70" s="376"/>
      <c r="DL70" s="376"/>
      <c r="DM70" s="376"/>
      <c r="DN70" s="376"/>
      <c r="DO70" s="376"/>
      <c r="DP70" s="376"/>
      <c r="DQ70" s="376"/>
      <c r="DR70" s="376"/>
      <c r="DS70" s="376"/>
      <c r="DT70" s="376"/>
      <c r="DU70" s="376"/>
      <c r="DV70" s="376"/>
      <c r="DW70" s="376"/>
      <c r="DX70" s="376"/>
      <c r="DY70" s="376"/>
      <c r="DZ70" s="376"/>
      <c r="EA70" s="376"/>
      <c r="EB70" s="376"/>
      <c r="EC70" s="376"/>
      <c r="ED70" s="376"/>
      <c r="EE70" s="376"/>
      <c r="EF70" s="376"/>
      <c r="EG70" s="376"/>
      <c r="EH70" s="376"/>
      <c r="EI70" s="376"/>
      <c r="EJ70" s="376"/>
      <c r="EK70" s="376"/>
      <c r="EL70" s="376"/>
      <c r="EM70" s="376"/>
      <c r="EN70" s="376"/>
      <c r="EO70" s="376"/>
      <c r="EP70" s="376"/>
      <c r="EQ70" s="376"/>
      <c r="ER70" s="376"/>
      <c r="ES70" s="376"/>
      <c r="ET70" s="376"/>
      <c r="EU70" s="376"/>
      <c r="EV70" s="376"/>
      <c r="EW70" s="376"/>
      <c r="EX70" s="376"/>
      <c r="EY70" s="376"/>
      <c r="EZ70" s="376"/>
      <c r="FA70" s="376"/>
      <c r="FB70" s="376"/>
      <c r="FC70" s="376"/>
      <c r="FD70" s="376"/>
      <c r="FE70" s="376"/>
      <c r="FF70" s="376"/>
      <c r="FG70" s="376"/>
      <c r="FH70" s="376"/>
      <c r="FI70" s="376"/>
      <c r="FJ70" s="376"/>
      <c r="FK70" s="376"/>
      <c r="FL70" s="376"/>
      <c r="FM70" s="376"/>
      <c r="FN70" s="376"/>
      <c r="FO70" s="376"/>
      <c r="FP70" s="376"/>
      <c r="FQ70" s="376"/>
      <c r="FR70" s="376"/>
      <c r="FS70" s="376"/>
      <c r="FT70" s="376"/>
      <c r="FU70" s="376"/>
      <c r="FV70" s="376"/>
      <c r="FW70" s="376"/>
      <c r="FX70" s="376"/>
      <c r="FY70" s="376"/>
      <c r="FZ70" s="376"/>
      <c r="GA70" s="376"/>
      <c r="GB70" s="376"/>
      <c r="GC70" s="376"/>
      <c r="GD70" s="376"/>
      <c r="GE70" s="376"/>
      <c r="GF70" s="376"/>
      <c r="GG70" s="376"/>
      <c r="GH70" s="376"/>
      <c r="GI70" s="376"/>
      <c r="GJ70" s="376"/>
      <c r="GK70" s="376"/>
      <c r="GL70" s="376"/>
      <c r="GM70" s="376"/>
      <c r="GN70" s="376"/>
      <c r="GO70" s="376"/>
      <c r="GP70" s="376"/>
      <c r="GQ70" s="376"/>
      <c r="GR70" s="376"/>
      <c r="GS70" s="376"/>
      <c r="GT70" s="376"/>
      <c r="GU70" s="376"/>
      <c r="GV70" s="376"/>
      <c r="GW70" s="376"/>
      <c r="GX70" s="376"/>
      <c r="GY70" s="376"/>
      <c r="GZ70" s="376"/>
      <c r="HA70" s="376"/>
      <c r="HB70" s="376"/>
      <c r="HC70" s="376"/>
      <c r="HD70" s="376"/>
      <c r="HE70" s="376"/>
      <c r="HF70" s="376"/>
      <c r="HG70" s="376"/>
      <c r="HH70" s="376"/>
      <c r="HI70" s="376"/>
      <c r="HJ70" s="376"/>
      <c r="HK70" s="376"/>
      <c r="HL70" s="376"/>
      <c r="HM70" s="376"/>
      <c r="HN70" s="376"/>
      <c r="HO70" s="376"/>
      <c r="HP70" s="376"/>
      <c r="HQ70" s="376"/>
      <c r="HR70" s="376"/>
      <c r="HS70" s="376"/>
      <c r="HT70" s="376"/>
      <c r="HU70" s="376"/>
      <c r="HV70" s="376"/>
      <c r="HW70" s="376"/>
      <c r="HX70" s="376"/>
      <c r="HY70" s="376"/>
      <c r="HZ70" s="376"/>
      <c r="IA70" s="376"/>
      <c r="IB70" s="376"/>
      <c r="IC70" s="376"/>
      <c r="ID70" s="376"/>
      <c r="IE70" s="376"/>
      <c r="IF70" s="376"/>
      <c r="IG70" s="376"/>
      <c r="IH70" s="376"/>
      <c r="II70" s="376"/>
      <c r="IJ70" s="376"/>
      <c r="IK70" s="376"/>
      <c r="IL70" s="376"/>
      <c r="IM70" s="376"/>
      <c r="IN70" s="376"/>
      <c r="IO70" s="376"/>
      <c r="IP70" s="376"/>
      <c r="IQ70" s="376"/>
      <c r="IR70" s="376"/>
      <c r="IS70" s="376"/>
      <c r="IT70" s="376"/>
      <c r="IU70" s="376"/>
      <c r="IV70" s="376"/>
    </row>
    <row r="71" spans="1:256" ht="30" customHeight="1">
      <c r="A71" s="457">
        <v>22</v>
      </c>
      <c r="B71" s="387"/>
      <c r="C71" s="388"/>
      <c r="D71" s="453" t="s">
        <v>2213</v>
      </c>
      <c r="E71" s="453"/>
      <c r="F71" s="447" t="s">
        <v>1771</v>
      </c>
      <c r="G71" s="402">
        <v>1</v>
      </c>
      <c r="H71" s="459"/>
      <c r="I71" s="460">
        <f>G71*H71</f>
        <v>0</v>
      </c>
      <c r="J71" s="460"/>
      <c r="K71" s="460">
        <f>SUM(I71:J71)</f>
        <v>0</v>
      </c>
      <c r="L71" s="461">
        <v>21</v>
      </c>
      <c r="M71" s="393"/>
      <c r="N71" s="393"/>
      <c r="O71" s="394"/>
      <c r="P71" s="394"/>
      <c r="Q71" s="421"/>
      <c r="R71" s="422"/>
      <c r="S71" s="422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6"/>
      <c r="AW71" s="376"/>
      <c r="AX71" s="376"/>
      <c r="AY71" s="376"/>
      <c r="AZ71" s="376"/>
      <c r="BA71" s="376"/>
      <c r="BB71" s="376"/>
      <c r="BC71" s="376"/>
      <c r="BD71" s="376"/>
      <c r="BE71" s="376"/>
      <c r="BF71" s="376"/>
      <c r="BG71" s="376"/>
      <c r="BH71" s="376"/>
      <c r="BI71" s="376"/>
      <c r="BJ71" s="376"/>
      <c r="BK71" s="376"/>
      <c r="BL71" s="376"/>
      <c r="BM71" s="376"/>
      <c r="BN71" s="376"/>
      <c r="BO71" s="376"/>
      <c r="BP71" s="376"/>
      <c r="BQ71" s="376"/>
      <c r="BR71" s="376"/>
      <c r="BS71" s="376"/>
      <c r="BT71" s="376"/>
      <c r="BU71" s="376"/>
      <c r="BV71" s="376"/>
      <c r="BW71" s="376"/>
      <c r="BX71" s="376"/>
      <c r="BY71" s="376"/>
      <c r="BZ71" s="376"/>
      <c r="CA71" s="376"/>
      <c r="CB71" s="376"/>
      <c r="CC71" s="376"/>
      <c r="CD71" s="376"/>
      <c r="CE71" s="376"/>
      <c r="CF71" s="376"/>
      <c r="CG71" s="376"/>
      <c r="CH71" s="376"/>
      <c r="CI71" s="376"/>
      <c r="CJ71" s="376"/>
      <c r="CK71" s="376"/>
      <c r="CL71" s="376"/>
      <c r="CM71" s="376"/>
      <c r="CN71" s="376"/>
      <c r="CO71" s="376"/>
      <c r="CP71" s="376"/>
      <c r="CQ71" s="376"/>
      <c r="CR71" s="376"/>
      <c r="CS71" s="376"/>
      <c r="CT71" s="376"/>
      <c r="CU71" s="376"/>
      <c r="CV71" s="376"/>
      <c r="CW71" s="376"/>
      <c r="CX71" s="376"/>
      <c r="CY71" s="376"/>
      <c r="CZ71" s="376"/>
      <c r="DA71" s="376"/>
      <c r="DB71" s="376"/>
      <c r="DC71" s="376"/>
      <c r="DD71" s="376"/>
      <c r="DE71" s="376"/>
      <c r="DF71" s="376"/>
      <c r="DG71" s="376"/>
      <c r="DH71" s="376"/>
      <c r="DI71" s="376"/>
      <c r="DJ71" s="376"/>
      <c r="DK71" s="376"/>
      <c r="DL71" s="376"/>
      <c r="DM71" s="376"/>
      <c r="DN71" s="376"/>
      <c r="DO71" s="376"/>
      <c r="DP71" s="376"/>
      <c r="DQ71" s="376"/>
      <c r="DR71" s="376"/>
      <c r="DS71" s="376"/>
      <c r="DT71" s="376"/>
      <c r="DU71" s="376"/>
      <c r="DV71" s="376"/>
      <c r="DW71" s="376"/>
      <c r="DX71" s="376"/>
      <c r="DY71" s="376"/>
      <c r="DZ71" s="376"/>
      <c r="EA71" s="376"/>
      <c r="EB71" s="376"/>
      <c r="EC71" s="376"/>
      <c r="ED71" s="376"/>
      <c r="EE71" s="376"/>
      <c r="EF71" s="376"/>
      <c r="EG71" s="376"/>
      <c r="EH71" s="376"/>
      <c r="EI71" s="376"/>
      <c r="EJ71" s="376"/>
      <c r="EK71" s="376"/>
      <c r="EL71" s="376"/>
      <c r="EM71" s="376"/>
      <c r="EN71" s="376"/>
      <c r="EO71" s="376"/>
      <c r="EP71" s="376"/>
      <c r="EQ71" s="376"/>
      <c r="ER71" s="376"/>
      <c r="ES71" s="376"/>
      <c r="ET71" s="376"/>
      <c r="EU71" s="376"/>
      <c r="EV71" s="376"/>
      <c r="EW71" s="376"/>
      <c r="EX71" s="376"/>
      <c r="EY71" s="376"/>
      <c r="EZ71" s="376"/>
      <c r="FA71" s="376"/>
      <c r="FB71" s="376"/>
      <c r="FC71" s="376"/>
      <c r="FD71" s="376"/>
      <c r="FE71" s="376"/>
      <c r="FF71" s="376"/>
      <c r="FG71" s="376"/>
      <c r="FH71" s="376"/>
      <c r="FI71" s="376"/>
      <c r="FJ71" s="376"/>
      <c r="FK71" s="376"/>
      <c r="FL71" s="376"/>
      <c r="FM71" s="376"/>
      <c r="FN71" s="376"/>
      <c r="FO71" s="376"/>
      <c r="FP71" s="376"/>
      <c r="FQ71" s="376"/>
      <c r="FR71" s="376"/>
      <c r="FS71" s="376"/>
      <c r="FT71" s="376"/>
      <c r="FU71" s="376"/>
      <c r="FV71" s="376"/>
      <c r="FW71" s="376"/>
      <c r="FX71" s="376"/>
      <c r="FY71" s="376"/>
      <c r="FZ71" s="376"/>
      <c r="GA71" s="376"/>
      <c r="GB71" s="376"/>
      <c r="GC71" s="376"/>
      <c r="GD71" s="376"/>
      <c r="GE71" s="376"/>
      <c r="GF71" s="376"/>
      <c r="GG71" s="376"/>
      <c r="GH71" s="376"/>
      <c r="GI71" s="376"/>
      <c r="GJ71" s="376"/>
      <c r="GK71" s="376"/>
      <c r="GL71" s="376"/>
      <c r="GM71" s="376"/>
      <c r="GN71" s="376"/>
      <c r="GO71" s="376"/>
      <c r="GP71" s="376"/>
      <c r="GQ71" s="376"/>
      <c r="GR71" s="376"/>
      <c r="GS71" s="376"/>
      <c r="GT71" s="376"/>
      <c r="GU71" s="376"/>
      <c r="GV71" s="376"/>
      <c r="GW71" s="376"/>
      <c r="GX71" s="376"/>
      <c r="GY71" s="376"/>
      <c r="GZ71" s="376"/>
      <c r="HA71" s="376"/>
      <c r="HB71" s="376"/>
      <c r="HC71" s="376"/>
      <c r="HD71" s="376"/>
      <c r="HE71" s="376"/>
      <c r="HF71" s="376"/>
      <c r="HG71" s="376"/>
      <c r="HH71" s="376"/>
      <c r="HI71" s="376"/>
      <c r="HJ71" s="376"/>
      <c r="HK71" s="376"/>
      <c r="HL71" s="376"/>
      <c r="HM71" s="376"/>
      <c r="HN71" s="376"/>
      <c r="HO71" s="376"/>
      <c r="HP71" s="376"/>
      <c r="HQ71" s="376"/>
      <c r="HR71" s="376"/>
      <c r="HS71" s="376"/>
      <c r="HT71" s="376"/>
      <c r="HU71" s="376"/>
      <c r="HV71" s="376"/>
      <c r="HW71" s="376"/>
      <c r="HX71" s="376"/>
      <c r="HY71" s="376"/>
      <c r="HZ71" s="376"/>
      <c r="IA71" s="376"/>
      <c r="IB71" s="376"/>
      <c r="IC71" s="376"/>
      <c r="ID71" s="376"/>
      <c r="IE71" s="376"/>
      <c r="IF71" s="376"/>
      <c r="IG71" s="376"/>
      <c r="IH71" s="376"/>
      <c r="II71" s="376"/>
      <c r="IJ71" s="376"/>
      <c r="IK71" s="376"/>
      <c r="IL71" s="376"/>
      <c r="IM71" s="376"/>
      <c r="IN71" s="376"/>
      <c r="IO71" s="376"/>
      <c r="IP71" s="376"/>
      <c r="IQ71" s="376"/>
      <c r="IR71" s="376"/>
      <c r="IS71" s="376"/>
      <c r="IT71" s="376"/>
      <c r="IU71" s="376"/>
      <c r="IV71" s="376"/>
    </row>
    <row r="72" spans="1:256" ht="33.75">
      <c r="A72" s="457"/>
      <c r="B72" s="387"/>
      <c r="C72" s="388"/>
      <c r="D72" s="453" t="s">
        <v>2214</v>
      </c>
      <c r="E72" s="453"/>
      <c r="F72" s="447"/>
      <c r="G72" s="402"/>
      <c r="H72" s="459"/>
      <c r="I72" s="460"/>
      <c r="J72" s="460"/>
      <c r="K72" s="460"/>
      <c r="L72" s="461"/>
      <c r="M72" s="393"/>
      <c r="N72" s="393"/>
      <c r="O72" s="394"/>
      <c r="P72" s="394"/>
      <c r="Q72" s="421"/>
      <c r="R72" s="422"/>
      <c r="S72" s="422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6"/>
      <c r="AU72" s="376"/>
      <c r="AV72" s="376"/>
      <c r="AW72" s="376"/>
      <c r="AX72" s="376"/>
      <c r="AY72" s="376"/>
      <c r="AZ72" s="376"/>
      <c r="BA72" s="376"/>
      <c r="BB72" s="376"/>
      <c r="BC72" s="376"/>
      <c r="BD72" s="376"/>
      <c r="BE72" s="376"/>
      <c r="BF72" s="376"/>
      <c r="BG72" s="376"/>
      <c r="BH72" s="376"/>
      <c r="BI72" s="376"/>
      <c r="BJ72" s="376"/>
      <c r="BK72" s="376"/>
      <c r="BL72" s="376"/>
      <c r="BM72" s="376"/>
      <c r="BN72" s="376"/>
      <c r="BO72" s="376"/>
      <c r="BP72" s="376"/>
      <c r="BQ72" s="376"/>
      <c r="BR72" s="376"/>
      <c r="BS72" s="376"/>
      <c r="BT72" s="376"/>
      <c r="BU72" s="376"/>
      <c r="BV72" s="376"/>
      <c r="BW72" s="376"/>
      <c r="BX72" s="376"/>
      <c r="BY72" s="376"/>
      <c r="BZ72" s="376"/>
      <c r="CA72" s="376"/>
      <c r="CB72" s="376"/>
      <c r="CC72" s="376"/>
      <c r="CD72" s="376"/>
      <c r="CE72" s="376"/>
      <c r="CF72" s="376"/>
      <c r="CG72" s="376"/>
      <c r="CH72" s="376"/>
      <c r="CI72" s="376"/>
      <c r="CJ72" s="376"/>
      <c r="CK72" s="376"/>
      <c r="CL72" s="376"/>
      <c r="CM72" s="376"/>
      <c r="CN72" s="376"/>
      <c r="CO72" s="376"/>
      <c r="CP72" s="376"/>
      <c r="CQ72" s="376"/>
      <c r="CR72" s="376"/>
      <c r="CS72" s="376"/>
      <c r="CT72" s="376"/>
      <c r="CU72" s="376"/>
      <c r="CV72" s="376"/>
      <c r="CW72" s="376"/>
      <c r="CX72" s="376"/>
      <c r="CY72" s="376"/>
      <c r="CZ72" s="376"/>
      <c r="DA72" s="376"/>
      <c r="DB72" s="376"/>
      <c r="DC72" s="376"/>
      <c r="DD72" s="376"/>
      <c r="DE72" s="376"/>
      <c r="DF72" s="376"/>
      <c r="DG72" s="376"/>
      <c r="DH72" s="376"/>
      <c r="DI72" s="376"/>
      <c r="DJ72" s="376"/>
      <c r="DK72" s="376"/>
      <c r="DL72" s="376"/>
      <c r="DM72" s="376"/>
      <c r="DN72" s="376"/>
      <c r="DO72" s="376"/>
      <c r="DP72" s="376"/>
      <c r="DQ72" s="376"/>
      <c r="DR72" s="376"/>
      <c r="DS72" s="376"/>
      <c r="DT72" s="376"/>
      <c r="DU72" s="376"/>
      <c r="DV72" s="376"/>
      <c r="DW72" s="376"/>
      <c r="DX72" s="376"/>
      <c r="DY72" s="376"/>
      <c r="DZ72" s="376"/>
      <c r="EA72" s="376"/>
      <c r="EB72" s="376"/>
      <c r="EC72" s="376"/>
      <c r="ED72" s="376"/>
      <c r="EE72" s="376"/>
      <c r="EF72" s="376"/>
      <c r="EG72" s="376"/>
      <c r="EH72" s="376"/>
      <c r="EI72" s="376"/>
      <c r="EJ72" s="376"/>
      <c r="EK72" s="376"/>
      <c r="EL72" s="376"/>
      <c r="EM72" s="376"/>
      <c r="EN72" s="376"/>
      <c r="EO72" s="376"/>
      <c r="EP72" s="376"/>
      <c r="EQ72" s="376"/>
      <c r="ER72" s="376"/>
      <c r="ES72" s="376"/>
      <c r="ET72" s="376"/>
      <c r="EU72" s="376"/>
      <c r="EV72" s="376"/>
      <c r="EW72" s="376"/>
      <c r="EX72" s="376"/>
      <c r="EY72" s="376"/>
      <c r="EZ72" s="376"/>
      <c r="FA72" s="376"/>
      <c r="FB72" s="376"/>
      <c r="FC72" s="376"/>
      <c r="FD72" s="376"/>
      <c r="FE72" s="376"/>
      <c r="FF72" s="376"/>
      <c r="FG72" s="376"/>
      <c r="FH72" s="376"/>
      <c r="FI72" s="376"/>
      <c r="FJ72" s="376"/>
      <c r="FK72" s="376"/>
      <c r="FL72" s="376"/>
      <c r="FM72" s="376"/>
      <c r="FN72" s="376"/>
      <c r="FO72" s="376"/>
      <c r="FP72" s="376"/>
      <c r="FQ72" s="376"/>
      <c r="FR72" s="376"/>
      <c r="FS72" s="376"/>
      <c r="FT72" s="376"/>
      <c r="FU72" s="376"/>
      <c r="FV72" s="376"/>
      <c r="FW72" s="376"/>
      <c r="FX72" s="376"/>
      <c r="FY72" s="376"/>
      <c r="FZ72" s="376"/>
      <c r="GA72" s="376"/>
      <c r="GB72" s="376"/>
      <c r="GC72" s="376"/>
      <c r="GD72" s="376"/>
      <c r="GE72" s="376"/>
      <c r="GF72" s="376"/>
      <c r="GG72" s="376"/>
      <c r="GH72" s="376"/>
      <c r="GI72" s="376"/>
      <c r="GJ72" s="376"/>
      <c r="GK72" s="376"/>
      <c r="GL72" s="376"/>
      <c r="GM72" s="376"/>
      <c r="GN72" s="376"/>
      <c r="GO72" s="376"/>
      <c r="GP72" s="376"/>
      <c r="GQ72" s="376"/>
      <c r="GR72" s="376"/>
      <c r="GS72" s="376"/>
      <c r="GT72" s="376"/>
      <c r="GU72" s="376"/>
      <c r="GV72" s="376"/>
      <c r="GW72" s="376"/>
      <c r="GX72" s="376"/>
      <c r="GY72" s="376"/>
      <c r="GZ72" s="376"/>
      <c r="HA72" s="376"/>
      <c r="HB72" s="376"/>
      <c r="HC72" s="376"/>
      <c r="HD72" s="376"/>
      <c r="HE72" s="376"/>
      <c r="HF72" s="376"/>
      <c r="HG72" s="376"/>
      <c r="HH72" s="376"/>
      <c r="HI72" s="376"/>
      <c r="HJ72" s="376"/>
      <c r="HK72" s="376"/>
      <c r="HL72" s="376"/>
      <c r="HM72" s="376"/>
      <c r="HN72" s="376"/>
      <c r="HO72" s="376"/>
      <c r="HP72" s="376"/>
      <c r="HQ72" s="376"/>
      <c r="HR72" s="376"/>
      <c r="HS72" s="376"/>
      <c r="HT72" s="376"/>
      <c r="HU72" s="376"/>
      <c r="HV72" s="376"/>
      <c r="HW72" s="376"/>
      <c r="HX72" s="376"/>
      <c r="HY72" s="376"/>
      <c r="HZ72" s="376"/>
      <c r="IA72" s="376"/>
      <c r="IB72" s="376"/>
      <c r="IC72" s="376"/>
      <c r="ID72" s="376"/>
      <c r="IE72" s="376"/>
      <c r="IF72" s="376"/>
      <c r="IG72" s="376"/>
      <c r="IH72" s="376"/>
      <c r="II72" s="376"/>
      <c r="IJ72" s="376"/>
      <c r="IK72" s="376"/>
      <c r="IL72" s="376"/>
      <c r="IM72" s="376"/>
      <c r="IN72" s="376"/>
      <c r="IO72" s="376"/>
      <c r="IP72" s="376"/>
      <c r="IQ72" s="376"/>
      <c r="IR72" s="376"/>
      <c r="IS72" s="376"/>
      <c r="IT72" s="376"/>
      <c r="IU72" s="376"/>
      <c r="IV72" s="376"/>
    </row>
    <row r="73" spans="1:256" ht="13.5">
      <c r="A73" s="409"/>
      <c r="B73" s="387"/>
      <c r="C73" s="465" t="s">
        <v>2215</v>
      </c>
      <c r="D73" s="466" t="s">
        <v>2216</v>
      </c>
      <c r="E73" s="466"/>
      <c r="F73" s="454"/>
      <c r="G73" s="467"/>
      <c r="H73" s="416"/>
      <c r="I73" s="407"/>
      <c r="J73" s="407"/>
      <c r="K73" s="407">
        <f>SUM(K74:K74)</f>
        <v>0</v>
      </c>
      <c r="L73" s="468"/>
      <c r="M73" s="393"/>
      <c r="N73" s="393"/>
      <c r="O73" s="394"/>
      <c r="P73" s="394"/>
      <c r="Q73" s="421"/>
      <c r="R73" s="422"/>
      <c r="S73" s="422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  <c r="AP73" s="376"/>
      <c r="AQ73" s="376"/>
      <c r="AR73" s="376"/>
      <c r="AS73" s="376"/>
      <c r="AT73" s="376"/>
      <c r="AU73" s="376"/>
      <c r="AV73" s="376"/>
      <c r="AW73" s="376"/>
      <c r="AX73" s="376"/>
      <c r="AY73" s="376"/>
      <c r="AZ73" s="376"/>
      <c r="BA73" s="376"/>
      <c r="BB73" s="376"/>
      <c r="BC73" s="376"/>
      <c r="BD73" s="376"/>
      <c r="BE73" s="376"/>
      <c r="BF73" s="376"/>
      <c r="BG73" s="376"/>
      <c r="BH73" s="376"/>
      <c r="BI73" s="376"/>
      <c r="BJ73" s="376"/>
      <c r="BK73" s="376"/>
      <c r="BL73" s="376"/>
      <c r="BM73" s="376"/>
      <c r="BN73" s="376"/>
      <c r="BO73" s="376"/>
      <c r="BP73" s="376"/>
      <c r="BQ73" s="376"/>
      <c r="BR73" s="376"/>
      <c r="BS73" s="376"/>
      <c r="BT73" s="376"/>
      <c r="BU73" s="376"/>
      <c r="BV73" s="376"/>
      <c r="BW73" s="376"/>
      <c r="BX73" s="376"/>
      <c r="BY73" s="376"/>
      <c r="BZ73" s="376"/>
      <c r="CA73" s="376"/>
      <c r="CB73" s="376"/>
      <c r="CC73" s="376"/>
      <c r="CD73" s="376"/>
      <c r="CE73" s="376"/>
      <c r="CF73" s="376"/>
      <c r="CG73" s="376"/>
      <c r="CH73" s="376"/>
      <c r="CI73" s="376"/>
      <c r="CJ73" s="376"/>
      <c r="CK73" s="376"/>
      <c r="CL73" s="376"/>
      <c r="CM73" s="376"/>
      <c r="CN73" s="376"/>
      <c r="CO73" s="376"/>
      <c r="CP73" s="376"/>
      <c r="CQ73" s="376"/>
      <c r="CR73" s="376"/>
      <c r="CS73" s="376"/>
      <c r="CT73" s="376"/>
      <c r="CU73" s="376"/>
      <c r="CV73" s="376"/>
      <c r="CW73" s="376"/>
      <c r="CX73" s="376"/>
      <c r="CY73" s="376"/>
      <c r="CZ73" s="376"/>
      <c r="DA73" s="376"/>
      <c r="DB73" s="376"/>
      <c r="DC73" s="376"/>
      <c r="DD73" s="376"/>
      <c r="DE73" s="376"/>
      <c r="DF73" s="376"/>
      <c r="DG73" s="376"/>
      <c r="DH73" s="376"/>
      <c r="DI73" s="376"/>
      <c r="DJ73" s="376"/>
      <c r="DK73" s="376"/>
      <c r="DL73" s="376"/>
      <c r="DM73" s="376"/>
      <c r="DN73" s="376"/>
      <c r="DO73" s="376"/>
      <c r="DP73" s="376"/>
      <c r="DQ73" s="376"/>
      <c r="DR73" s="376"/>
      <c r="DS73" s="376"/>
      <c r="DT73" s="376"/>
      <c r="DU73" s="376"/>
      <c r="DV73" s="376"/>
      <c r="DW73" s="376"/>
      <c r="DX73" s="376"/>
      <c r="DY73" s="376"/>
      <c r="DZ73" s="376"/>
      <c r="EA73" s="376"/>
      <c r="EB73" s="376"/>
      <c r="EC73" s="376"/>
      <c r="ED73" s="376"/>
      <c r="EE73" s="376"/>
      <c r="EF73" s="376"/>
      <c r="EG73" s="376"/>
      <c r="EH73" s="376"/>
      <c r="EI73" s="376"/>
      <c r="EJ73" s="376"/>
      <c r="EK73" s="376"/>
      <c r="EL73" s="376"/>
      <c r="EM73" s="376"/>
      <c r="EN73" s="376"/>
      <c r="EO73" s="376"/>
      <c r="EP73" s="376"/>
      <c r="EQ73" s="376"/>
      <c r="ER73" s="376"/>
      <c r="ES73" s="376"/>
      <c r="ET73" s="376"/>
      <c r="EU73" s="376"/>
      <c r="EV73" s="376"/>
      <c r="EW73" s="376"/>
      <c r="EX73" s="376"/>
      <c r="EY73" s="376"/>
      <c r="EZ73" s="376"/>
      <c r="FA73" s="376"/>
      <c r="FB73" s="376"/>
      <c r="FC73" s="376"/>
      <c r="FD73" s="376"/>
      <c r="FE73" s="376"/>
      <c r="FF73" s="376"/>
      <c r="FG73" s="376"/>
      <c r="FH73" s="376"/>
      <c r="FI73" s="376"/>
      <c r="FJ73" s="376"/>
      <c r="FK73" s="376"/>
      <c r="FL73" s="376"/>
      <c r="FM73" s="376"/>
      <c r="FN73" s="376"/>
      <c r="FO73" s="376"/>
      <c r="FP73" s="376"/>
      <c r="FQ73" s="376"/>
      <c r="FR73" s="376"/>
      <c r="FS73" s="376"/>
      <c r="FT73" s="376"/>
      <c r="FU73" s="376"/>
      <c r="FV73" s="376"/>
      <c r="FW73" s="376"/>
      <c r="FX73" s="376"/>
      <c r="FY73" s="376"/>
      <c r="FZ73" s="376"/>
      <c r="GA73" s="376"/>
      <c r="GB73" s="376"/>
      <c r="GC73" s="376"/>
      <c r="GD73" s="376"/>
      <c r="GE73" s="376"/>
      <c r="GF73" s="376"/>
      <c r="GG73" s="376"/>
      <c r="GH73" s="376"/>
      <c r="GI73" s="376"/>
      <c r="GJ73" s="376"/>
      <c r="GK73" s="376"/>
      <c r="GL73" s="376"/>
      <c r="GM73" s="376"/>
      <c r="GN73" s="376"/>
      <c r="GO73" s="376"/>
      <c r="GP73" s="376"/>
      <c r="GQ73" s="376"/>
      <c r="GR73" s="376"/>
      <c r="GS73" s="376"/>
      <c r="GT73" s="376"/>
      <c r="GU73" s="376"/>
      <c r="GV73" s="376"/>
      <c r="GW73" s="376"/>
      <c r="GX73" s="376"/>
      <c r="GY73" s="376"/>
      <c r="GZ73" s="376"/>
      <c r="HA73" s="376"/>
      <c r="HB73" s="376"/>
      <c r="HC73" s="376"/>
      <c r="HD73" s="376"/>
      <c r="HE73" s="376"/>
      <c r="HF73" s="376"/>
      <c r="HG73" s="376"/>
      <c r="HH73" s="376"/>
      <c r="HI73" s="376"/>
      <c r="HJ73" s="376"/>
      <c r="HK73" s="376"/>
      <c r="HL73" s="376"/>
      <c r="HM73" s="376"/>
      <c r="HN73" s="376"/>
      <c r="HO73" s="376"/>
      <c r="HP73" s="376"/>
      <c r="HQ73" s="376"/>
      <c r="HR73" s="376"/>
      <c r="HS73" s="376"/>
      <c r="HT73" s="376"/>
      <c r="HU73" s="376"/>
      <c r="HV73" s="376"/>
      <c r="HW73" s="376"/>
      <c r="HX73" s="376"/>
      <c r="HY73" s="376"/>
      <c r="HZ73" s="376"/>
      <c r="IA73" s="376"/>
      <c r="IB73" s="376"/>
      <c r="IC73" s="376"/>
      <c r="ID73" s="376"/>
      <c r="IE73" s="376"/>
      <c r="IF73" s="376"/>
      <c r="IG73" s="376"/>
      <c r="IH73" s="376"/>
      <c r="II73" s="376"/>
      <c r="IJ73" s="376"/>
      <c r="IK73" s="376"/>
      <c r="IL73" s="376"/>
      <c r="IM73" s="376"/>
      <c r="IN73" s="376"/>
      <c r="IO73" s="376"/>
      <c r="IP73" s="376"/>
      <c r="IQ73" s="376"/>
      <c r="IR73" s="376"/>
      <c r="IS73" s="376"/>
      <c r="IT73" s="376"/>
      <c r="IU73" s="376"/>
      <c r="IV73" s="376"/>
    </row>
    <row r="74" spans="1:256" ht="17.25" customHeight="1">
      <c r="A74" s="409">
        <v>23</v>
      </c>
      <c r="B74" s="387"/>
      <c r="C74" s="465"/>
      <c r="D74" s="410" t="s">
        <v>2217</v>
      </c>
      <c r="E74" s="410"/>
      <c r="F74" s="405" t="s">
        <v>1771</v>
      </c>
      <c r="G74" s="382">
        <v>1</v>
      </c>
      <c r="H74" s="391"/>
      <c r="I74" s="383">
        <f>G74*H74</f>
        <v>0</v>
      </c>
      <c r="J74" s="383"/>
      <c r="K74" s="383">
        <f>SUM(I74:J74)</f>
        <v>0</v>
      </c>
      <c r="L74" s="392">
        <v>21</v>
      </c>
      <c r="M74" s="393"/>
      <c r="N74" s="393"/>
      <c r="O74" s="394"/>
      <c r="P74" s="394"/>
      <c r="Q74" s="421"/>
      <c r="R74" s="422"/>
      <c r="S74" s="422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  <c r="AS74" s="376"/>
      <c r="AT74" s="376"/>
      <c r="AU74" s="376"/>
      <c r="AV74" s="376"/>
      <c r="AW74" s="376"/>
      <c r="AX74" s="376"/>
      <c r="AY74" s="376"/>
      <c r="AZ74" s="376"/>
      <c r="BA74" s="376"/>
      <c r="BB74" s="376"/>
      <c r="BC74" s="376"/>
      <c r="BD74" s="376"/>
      <c r="BE74" s="376"/>
      <c r="BF74" s="376"/>
      <c r="BG74" s="376"/>
      <c r="BH74" s="376"/>
      <c r="BI74" s="376"/>
      <c r="BJ74" s="376"/>
      <c r="BK74" s="376"/>
      <c r="BL74" s="376"/>
      <c r="BM74" s="376"/>
      <c r="BN74" s="376"/>
      <c r="BO74" s="376"/>
      <c r="BP74" s="376"/>
      <c r="BQ74" s="376"/>
      <c r="BR74" s="376"/>
      <c r="BS74" s="376"/>
      <c r="BT74" s="376"/>
      <c r="BU74" s="376"/>
      <c r="BV74" s="376"/>
      <c r="BW74" s="376"/>
      <c r="BX74" s="376"/>
      <c r="BY74" s="376"/>
      <c r="BZ74" s="376"/>
      <c r="CA74" s="376"/>
      <c r="CB74" s="376"/>
      <c r="CC74" s="376"/>
      <c r="CD74" s="376"/>
      <c r="CE74" s="376"/>
      <c r="CF74" s="376"/>
      <c r="CG74" s="376"/>
      <c r="CH74" s="376"/>
      <c r="CI74" s="376"/>
      <c r="CJ74" s="376"/>
      <c r="CK74" s="376"/>
      <c r="CL74" s="376"/>
      <c r="CM74" s="376"/>
      <c r="CN74" s="376"/>
      <c r="CO74" s="376"/>
      <c r="CP74" s="376"/>
      <c r="CQ74" s="376"/>
      <c r="CR74" s="376"/>
      <c r="CS74" s="376"/>
      <c r="CT74" s="376"/>
      <c r="CU74" s="376"/>
      <c r="CV74" s="376"/>
      <c r="CW74" s="376"/>
      <c r="CX74" s="376"/>
      <c r="CY74" s="376"/>
      <c r="CZ74" s="376"/>
      <c r="DA74" s="376"/>
      <c r="DB74" s="376"/>
      <c r="DC74" s="376"/>
      <c r="DD74" s="376"/>
      <c r="DE74" s="376"/>
      <c r="DF74" s="376"/>
      <c r="DG74" s="376"/>
      <c r="DH74" s="376"/>
      <c r="DI74" s="376"/>
      <c r="DJ74" s="376"/>
      <c r="DK74" s="376"/>
      <c r="DL74" s="376"/>
      <c r="DM74" s="376"/>
      <c r="DN74" s="376"/>
      <c r="DO74" s="376"/>
      <c r="DP74" s="376"/>
      <c r="DQ74" s="376"/>
      <c r="DR74" s="376"/>
      <c r="DS74" s="376"/>
      <c r="DT74" s="376"/>
      <c r="DU74" s="376"/>
      <c r="DV74" s="376"/>
      <c r="DW74" s="376"/>
      <c r="DX74" s="376"/>
      <c r="DY74" s="376"/>
      <c r="DZ74" s="376"/>
      <c r="EA74" s="376"/>
      <c r="EB74" s="376"/>
      <c r="EC74" s="376"/>
      <c r="ED74" s="376"/>
      <c r="EE74" s="376"/>
      <c r="EF74" s="376"/>
      <c r="EG74" s="376"/>
      <c r="EH74" s="376"/>
      <c r="EI74" s="376"/>
      <c r="EJ74" s="376"/>
      <c r="EK74" s="376"/>
      <c r="EL74" s="376"/>
      <c r="EM74" s="376"/>
      <c r="EN74" s="376"/>
      <c r="EO74" s="376"/>
      <c r="EP74" s="376"/>
      <c r="EQ74" s="376"/>
      <c r="ER74" s="376"/>
      <c r="ES74" s="376"/>
      <c r="ET74" s="376"/>
      <c r="EU74" s="376"/>
      <c r="EV74" s="376"/>
      <c r="EW74" s="376"/>
      <c r="EX74" s="376"/>
      <c r="EY74" s="376"/>
      <c r="EZ74" s="376"/>
      <c r="FA74" s="376"/>
      <c r="FB74" s="376"/>
      <c r="FC74" s="376"/>
      <c r="FD74" s="376"/>
      <c r="FE74" s="376"/>
      <c r="FF74" s="376"/>
      <c r="FG74" s="376"/>
      <c r="FH74" s="376"/>
      <c r="FI74" s="376"/>
      <c r="FJ74" s="376"/>
      <c r="FK74" s="376"/>
      <c r="FL74" s="376"/>
      <c r="FM74" s="376"/>
      <c r="FN74" s="376"/>
      <c r="FO74" s="376"/>
      <c r="FP74" s="376"/>
      <c r="FQ74" s="376"/>
      <c r="FR74" s="376"/>
      <c r="FS74" s="376"/>
      <c r="FT74" s="376"/>
      <c r="FU74" s="376"/>
      <c r="FV74" s="376"/>
      <c r="FW74" s="376"/>
      <c r="FX74" s="376"/>
      <c r="FY74" s="376"/>
      <c r="FZ74" s="376"/>
      <c r="GA74" s="376"/>
      <c r="GB74" s="376"/>
      <c r="GC74" s="376"/>
      <c r="GD74" s="376"/>
      <c r="GE74" s="376"/>
      <c r="GF74" s="376"/>
      <c r="GG74" s="376"/>
      <c r="GH74" s="376"/>
      <c r="GI74" s="376"/>
      <c r="GJ74" s="376"/>
      <c r="GK74" s="376"/>
      <c r="GL74" s="376"/>
      <c r="GM74" s="376"/>
      <c r="GN74" s="376"/>
      <c r="GO74" s="376"/>
      <c r="GP74" s="376"/>
      <c r="GQ74" s="376"/>
      <c r="GR74" s="376"/>
      <c r="GS74" s="376"/>
      <c r="GT74" s="376"/>
      <c r="GU74" s="376"/>
      <c r="GV74" s="376"/>
      <c r="GW74" s="376"/>
      <c r="GX74" s="376"/>
      <c r="GY74" s="376"/>
      <c r="GZ74" s="376"/>
      <c r="HA74" s="376"/>
      <c r="HB74" s="376"/>
      <c r="HC74" s="376"/>
      <c r="HD74" s="376"/>
      <c r="HE74" s="376"/>
      <c r="HF74" s="376"/>
      <c r="HG74" s="376"/>
      <c r="HH74" s="376"/>
      <c r="HI74" s="376"/>
      <c r="HJ74" s="376"/>
      <c r="HK74" s="376"/>
      <c r="HL74" s="376"/>
      <c r="HM74" s="376"/>
      <c r="HN74" s="376"/>
      <c r="HO74" s="376"/>
      <c r="HP74" s="376"/>
      <c r="HQ74" s="376"/>
      <c r="HR74" s="376"/>
      <c r="HS74" s="376"/>
      <c r="HT74" s="376"/>
      <c r="HU74" s="376"/>
      <c r="HV74" s="376"/>
      <c r="HW74" s="376"/>
      <c r="HX74" s="376"/>
      <c r="HY74" s="376"/>
      <c r="HZ74" s="376"/>
      <c r="IA74" s="376"/>
      <c r="IB74" s="376"/>
      <c r="IC74" s="376"/>
      <c r="ID74" s="376"/>
      <c r="IE74" s="376"/>
      <c r="IF74" s="376"/>
      <c r="IG74" s="376"/>
      <c r="IH74" s="376"/>
      <c r="II74" s="376"/>
      <c r="IJ74" s="376"/>
      <c r="IK74" s="376"/>
      <c r="IL74" s="376"/>
      <c r="IM74" s="376"/>
      <c r="IN74" s="376"/>
      <c r="IO74" s="376"/>
      <c r="IP74" s="376"/>
      <c r="IQ74" s="376"/>
      <c r="IR74" s="376"/>
      <c r="IS74" s="376"/>
      <c r="IT74" s="376"/>
      <c r="IU74" s="376"/>
      <c r="IV74" s="376"/>
    </row>
    <row r="75" spans="1:20" ht="13.5">
      <c r="A75" s="379"/>
      <c r="B75" s="379"/>
      <c r="C75" s="377" t="s">
        <v>2218</v>
      </c>
      <c r="D75" s="380" t="s">
        <v>2016</v>
      </c>
      <c r="E75" s="454"/>
      <c r="F75" s="405"/>
      <c r="G75" s="382"/>
      <c r="H75" s="391"/>
      <c r="I75" s="383"/>
      <c r="J75" s="383"/>
      <c r="K75" s="407">
        <f>K76</f>
        <v>0</v>
      </c>
      <c r="L75" s="392"/>
      <c r="M75" s="393"/>
      <c r="N75" s="393"/>
      <c r="O75" s="394"/>
      <c r="P75" s="394"/>
      <c r="Q75" s="421"/>
      <c r="R75" s="422"/>
      <c r="S75" s="422"/>
      <c r="T75" s="376"/>
    </row>
    <row r="76" spans="1:20" ht="30" customHeight="1">
      <c r="A76" s="409">
        <v>24</v>
      </c>
      <c r="B76" s="387"/>
      <c r="C76" s="388"/>
      <c r="D76" s="419" t="s">
        <v>2219</v>
      </c>
      <c r="E76" s="410" t="s">
        <v>2220</v>
      </c>
      <c r="F76" s="405" t="s">
        <v>1771</v>
      </c>
      <c r="G76" s="382">
        <v>1</v>
      </c>
      <c r="H76" s="391"/>
      <c r="I76" s="383">
        <f>H76*G76</f>
        <v>0</v>
      </c>
      <c r="J76" s="383"/>
      <c r="K76" s="469">
        <f>SUM(I76:J76)</f>
        <v>0</v>
      </c>
      <c r="L76" s="392">
        <v>21</v>
      </c>
      <c r="M76" s="393"/>
      <c r="N76" s="393"/>
      <c r="O76" s="394"/>
      <c r="P76" s="394"/>
      <c r="Q76" s="417"/>
      <c r="R76" s="427"/>
      <c r="S76" s="427"/>
      <c r="T76" s="376"/>
    </row>
    <row r="77" spans="1:20" ht="50.25" customHeight="1">
      <c r="A77" s="409"/>
      <c r="B77" s="387"/>
      <c r="C77" s="388"/>
      <c r="D77" s="410" t="s">
        <v>2220</v>
      </c>
      <c r="E77" s="410"/>
      <c r="F77" s="405"/>
      <c r="G77" s="382"/>
      <c r="H77" s="383"/>
      <c r="I77" s="383"/>
      <c r="J77" s="383"/>
      <c r="K77" s="469"/>
      <c r="L77" s="392"/>
      <c r="M77" s="393"/>
      <c r="N77" s="393"/>
      <c r="O77" s="394"/>
      <c r="P77" s="394"/>
      <c r="Q77" s="417"/>
      <c r="R77" s="427"/>
      <c r="S77" s="427"/>
      <c r="T77" s="376"/>
    </row>
    <row r="78" spans="1:26" s="443" customFormat="1" ht="13.5">
      <c r="A78" s="432"/>
      <c r="B78" s="432"/>
      <c r="C78" s="470" t="s">
        <v>2221</v>
      </c>
      <c r="D78" s="471" t="s">
        <v>2222</v>
      </c>
      <c r="E78" s="447"/>
      <c r="F78" s="402"/>
      <c r="G78" s="382"/>
      <c r="H78" s="391"/>
      <c r="I78" s="383"/>
      <c r="J78" s="383"/>
      <c r="K78" s="407">
        <f>K79</f>
        <v>0</v>
      </c>
      <c r="L78" s="392"/>
      <c r="M78" s="472"/>
      <c r="N78" s="472"/>
      <c r="O78" s="473"/>
      <c r="P78" s="474"/>
      <c r="Q78" s="475"/>
      <c r="R78" s="476"/>
      <c r="S78" s="393"/>
      <c r="T78" s="477"/>
      <c r="U78" s="394"/>
      <c r="V78" s="394"/>
      <c r="W78" s="478"/>
      <c r="X78" s="478"/>
      <c r="Y78" s="478"/>
      <c r="Z78" s="479"/>
    </row>
    <row r="79" spans="1:26" s="443" customFormat="1" ht="22.5">
      <c r="A79" s="457">
        <v>25</v>
      </c>
      <c r="B79" s="387"/>
      <c r="C79" s="480"/>
      <c r="D79" s="481" t="s">
        <v>2223</v>
      </c>
      <c r="E79" s="447" t="s">
        <v>1771</v>
      </c>
      <c r="F79" s="402">
        <v>1</v>
      </c>
      <c r="G79" s="382">
        <v>1</v>
      </c>
      <c r="H79" s="391"/>
      <c r="I79" s="383">
        <f>H79*G79</f>
        <v>0</v>
      </c>
      <c r="J79" s="383"/>
      <c r="K79" s="469">
        <f>SUM(I79:J79)</f>
        <v>0</v>
      </c>
      <c r="L79" s="392">
        <v>21</v>
      </c>
      <c r="M79" s="472"/>
      <c r="N79" s="472"/>
      <c r="O79" s="482"/>
      <c r="P79" s="483"/>
      <c r="Q79" s="484"/>
      <c r="R79" s="476"/>
      <c r="S79" s="393"/>
      <c r="T79" s="477"/>
      <c r="U79" s="394"/>
      <c r="V79" s="394"/>
      <c r="W79" s="394"/>
      <c r="X79" s="456"/>
      <c r="Y79" s="456"/>
      <c r="Z79" s="479"/>
    </row>
    <row r="80" spans="1:26" s="443" customFormat="1" ht="42.75" customHeight="1">
      <c r="A80" s="457"/>
      <c r="B80" s="387"/>
      <c r="C80" s="480"/>
      <c r="D80" s="485" t="s">
        <v>2190</v>
      </c>
      <c r="E80" s="447"/>
      <c r="F80" s="402"/>
      <c r="G80" s="460"/>
      <c r="H80" s="460"/>
      <c r="I80" s="460"/>
      <c r="J80" s="486"/>
      <c r="K80" s="450"/>
      <c r="L80" s="472"/>
      <c r="M80" s="472"/>
      <c r="N80" s="472"/>
      <c r="O80" s="482"/>
      <c r="P80" s="483"/>
      <c r="Q80" s="484"/>
      <c r="R80" s="476"/>
      <c r="S80" s="393"/>
      <c r="T80" s="477"/>
      <c r="U80" s="394"/>
      <c r="V80" s="394"/>
      <c r="W80" s="394"/>
      <c r="X80" s="456"/>
      <c r="Y80" s="456"/>
      <c r="Z80" s="479"/>
    </row>
    <row r="81" spans="1:26" s="443" customFormat="1" ht="13.5">
      <c r="A81" s="432"/>
      <c r="B81" s="432"/>
      <c r="C81" s="487" t="s">
        <v>2224</v>
      </c>
      <c r="D81" s="471" t="s">
        <v>2225</v>
      </c>
      <c r="E81" s="447"/>
      <c r="F81" s="402"/>
      <c r="G81" s="382"/>
      <c r="H81" s="391"/>
      <c r="I81" s="383"/>
      <c r="J81" s="383"/>
      <c r="K81" s="407">
        <f>K82</f>
        <v>0</v>
      </c>
      <c r="L81" s="392"/>
      <c r="M81" s="472"/>
      <c r="N81" s="472"/>
      <c r="O81" s="476"/>
      <c r="P81" s="476"/>
      <c r="Q81" s="484"/>
      <c r="R81" s="476"/>
      <c r="S81" s="393"/>
      <c r="T81" s="477"/>
      <c r="U81" s="394"/>
      <c r="V81" s="394"/>
      <c r="W81" s="394"/>
      <c r="X81" s="394"/>
      <c r="Y81" s="394"/>
      <c r="Z81" s="479"/>
    </row>
    <row r="82" spans="1:26" s="443" customFormat="1" ht="22.5">
      <c r="A82" s="457">
        <v>26</v>
      </c>
      <c r="B82" s="387"/>
      <c r="C82" s="480"/>
      <c r="D82" s="481" t="s">
        <v>2226</v>
      </c>
      <c r="E82" s="447" t="s">
        <v>1771</v>
      </c>
      <c r="F82" s="402">
        <v>1</v>
      </c>
      <c r="G82" s="382">
        <v>1</v>
      </c>
      <c r="H82" s="391"/>
      <c r="I82" s="383">
        <f>H82*G82</f>
        <v>0</v>
      </c>
      <c r="J82" s="383"/>
      <c r="K82" s="469">
        <f>SUM(I82:J82)</f>
        <v>0</v>
      </c>
      <c r="L82" s="392">
        <v>21</v>
      </c>
      <c r="M82" s="472"/>
      <c r="N82" s="472"/>
      <c r="O82" s="488"/>
      <c r="P82" s="483"/>
      <c r="Q82" s="483"/>
      <c r="R82" s="476"/>
      <c r="S82" s="393"/>
      <c r="T82" s="477"/>
      <c r="U82" s="394"/>
      <c r="V82" s="394"/>
      <c r="W82" s="394"/>
      <c r="X82" s="456"/>
      <c r="Y82" s="456"/>
      <c r="Z82" s="479"/>
    </row>
    <row r="83" spans="1:26" s="443" customFormat="1" ht="42" customHeight="1">
      <c r="A83" s="457"/>
      <c r="B83" s="387"/>
      <c r="C83" s="480"/>
      <c r="D83" s="485" t="s">
        <v>2227</v>
      </c>
      <c r="E83" s="447"/>
      <c r="F83" s="402"/>
      <c r="G83" s="460"/>
      <c r="H83" s="460"/>
      <c r="I83" s="460"/>
      <c r="J83" s="486"/>
      <c r="K83" s="450"/>
      <c r="L83" s="472"/>
      <c r="M83" s="472"/>
      <c r="N83" s="472"/>
      <c r="O83" s="488"/>
      <c r="P83" s="483"/>
      <c r="Q83" s="483"/>
      <c r="R83" s="476"/>
      <c r="S83" s="393"/>
      <c r="T83" s="477"/>
      <c r="U83" s="394"/>
      <c r="V83" s="394"/>
      <c r="W83" s="394"/>
      <c r="X83" s="456"/>
      <c r="Y83" s="456"/>
      <c r="Z83" s="479"/>
    </row>
    <row r="84" spans="1:256" ht="28.7" customHeight="1">
      <c r="A84" s="432"/>
      <c r="B84" s="379"/>
      <c r="C84" s="489">
        <v>42795</v>
      </c>
      <c r="D84" s="367" t="s">
        <v>2228</v>
      </c>
      <c r="E84" s="452"/>
      <c r="F84" s="405"/>
      <c r="G84" s="382"/>
      <c r="H84" s="391"/>
      <c r="I84" s="383"/>
      <c r="J84" s="383"/>
      <c r="K84" s="407">
        <f>K85</f>
        <v>0</v>
      </c>
      <c r="L84" s="392"/>
      <c r="M84" s="393"/>
      <c r="N84" s="393"/>
      <c r="O84" s="394"/>
      <c r="P84" s="394"/>
      <c r="Q84" s="394"/>
      <c r="R84" s="394"/>
      <c r="S84" s="394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  <c r="AJ84" s="376"/>
      <c r="AK84" s="376"/>
      <c r="AL84" s="376"/>
      <c r="AM84" s="376"/>
      <c r="AN84" s="376"/>
      <c r="AO84" s="376"/>
      <c r="AP84" s="376"/>
      <c r="AQ84" s="376"/>
      <c r="AR84" s="376"/>
      <c r="AS84" s="376"/>
      <c r="AT84" s="376"/>
      <c r="AU84" s="376"/>
      <c r="AV84" s="376"/>
      <c r="AW84" s="376"/>
      <c r="AX84" s="376"/>
      <c r="AY84" s="376"/>
      <c r="AZ84" s="376"/>
      <c r="BA84" s="376"/>
      <c r="BB84" s="376"/>
      <c r="BC84" s="376"/>
      <c r="BD84" s="376"/>
      <c r="BE84" s="376"/>
      <c r="BF84" s="376"/>
      <c r="BG84" s="376"/>
      <c r="BH84" s="376"/>
      <c r="BI84" s="376"/>
      <c r="BJ84" s="376"/>
      <c r="BK84" s="376"/>
      <c r="BL84" s="376"/>
      <c r="BM84" s="376"/>
      <c r="BN84" s="376"/>
      <c r="BO84" s="376"/>
      <c r="BP84" s="376"/>
      <c r="BQ84" s="376"/>
      <c r="BR84" s="376"/>
      <c r="BS84" s="376"/>
      <c r="BT84" s="376"/>
      <c r="BU84" s="376"/>
      <c r="BV84" s="376"/>
      <c r="BW84" s="376"/>
      <c r="BX84" s="376"/>
      <c r="BY84" s="376"/>
      <c r="BZ84" s="376"/>
      <c r="CA84" s="376"/>
      <c r="CB84" s="376"/>
      <c r="CC84" s="376"/>
      <c r="CD84" s="376"/>
      <c r="CE84" s="376"/>
      <c r="CF84" s="376"/>
      <c r="CG84" s="376"/>
      <c r="CH84" s="376"/>
      <c r="CI84" s="376"/>
      <c r="CJ84" s="376"/>
      <c r="CK84" s="376"/>
      <c r="CL84" s="376"/>
      <c r="CM84" s="376"/>
      <c r="CN84" s="376"/>
      <c r="CO84" s="376"/>
      <c r="CP84" s="376"/>
      <c r="CQ84" s="376"/>
      <c r="CR84" s="376"/>
      <c r="CS84" s="376"/>
      <c r="CT84" s="376"/>
      <c r="CU84" s="376"/>
      <c r="CV84" s="376"/>
      <c r="CW84" s="376"/>
      <c r="CX84" s="376"/>
      <c r="CY84" s="376"/>
      <c r="CZ84" s="376"/>
      <c r="DA84" s="376"/>
      <c r="DB84" s="376"/>
      <c r="DC84" s="376"/>
      <c r="DD84" s="376"/>
      <c r="DE84" s="376"/>
      <c r="DF84" s="376"/>
      <c r="DG84" s="376"/>
      <c r="DH84" s="376"/>
      <c r="DI84" s="376"/>
      <c r="DJ84" s="376"/>
      <c r="DK84" s="376"/>
      <c r="DL84" s="376"/>
      <c r="DM84" s="376"/>
      <c r="DN84" s="376"/>
      <c r="DO84" s="376"/>
      <c r="DP84" s="376"/>
      <c r="DQ84" s="376"/>
      <c r="DR84" s="376"/>
      <c r="DS84" s="376"/>
      <c r="DT84" s="376"/>
      <c r="DU84" s="376"/>
      <c r="DV84" s="376"/>
      <c r="DW84" s="376"/>
      <c r="DX84" s="376"/>
      <c r="DY84" s="376"/>
      <c r="DZ84" s="376"/>
      <c r="EA84" s="376"/>
      <c r="EB84" s="376"/>
      <c r="EC84" s="376"/>
      <c r="ED84" s="376"/>
      <c r="EE84" s="376"/>
      <c r="EF84" s="376"/>
      <c r="EG84" s="376"/>
      <c r="EH84" s="376"/>
      <c r="EI84" s="376"/>
      <c r="EJ84" s="376"/>
      <c r="EK84" s="376"/>
      <c r="EL84" s="376"/>
      <c r="EM84" s="376"/>
      <c r="EN84" s="376"/>
      <c r="EO84" s="376"/>
      <c r="EP84" s="376"/>
      <c r="EQ84" s="376"/>
      <c r="ER84" s="376"/>
      <c r="ES84" s="376"/>
      <c r="ET84" s="376"/>
      <c r="EU84" s="376"/>
      <c r="EV84" s="376"/>
      <c r="EW84" s="376"/>
      <c r="EX84" s="376"/>
      <c r="EY84" s="376"/>
      <c r="EZ84" s="376"/>
      <c r="FA84" s="376"/>
      <c r="FB84" s="376"/>
      <c r="FC84" s="376"/>
      <c r="FD84" s="376"/>
      <c r="FE84" s="376"/>
      <c r="FF84" s="376"/>
      <c r="FG84" s="376"/>
      <c r="FH84" s="376"/>
      <c r="FI84" s="376"/>
      <c r="FJ84" s="376"/>
      <c r="FK84" s="376"/>
      <c r="FL84" s="376"/>
      <c r="FM84" s="376"/>
      <c r="FN84" s="376"/>
      <c r="FO84" s="376"/>
      <c r="FP84" s="376"/>
      <c r="FQ84" s="376"/>
      <c r="FR84" s="376"/>
      <c r="FS84" s="376"/>
      <c r="FT84" s="376"/>
      <c r="FU84" s="376"/>
      <c r="FV84" s="376"/>
      <c r="FW84" s="376"/>
      <c r="FX84" s="376"/>
      <c r="FY84" s="376"/>
      <c r="FZ84" s="376"/>
      <c r="GA84" s="376"/>
      <c r="GB84" s="376"/>
      <c r="GC84" s="376"/>
      <c r="GD84" s="376"/>
      <c r="GE84" s="376"/>
      <c r="GF84" s="376"/>
      <c r="GG84" s="376"/>
      <c r="GH84" s="376"/>
      <c r="GI84" s="376"/>
      <c r="GJ84" s="376"/>
      <c r="GK84" s="376"/>
      <c r="GL84" s="376"/>
      <c r="GM84" s="376"/>
      <c r="GN84" s="376"/>
      <c r="GO84" s="376"/>
      <c r="GP84" s="376"/>
      <c r="GQ84" s="376"/>
      <c r="GR84" s="376"/>
      <c r="GS84" s="376"/>
      <c r="GT84" s="376"/>
      <c r="GU84" s="376"/>
      <c r="GV84" s="376"/>
      <c r="GW84" s="376"/>
      <c r="GX84" s="376"/>
      <c r="GY84" s="376"/>
      <c r="GZ84" s="376"/>
      <c r="HA84" s="376"/>
      <c r="HB84" s="376"/>
      <c r="HC84" s="376"/>
      <c r="HD84" s="376"/>
      <c r="HE84" s="376"/>
      <c r="HF84" s="376"/>
      <c r="HG84" s="376"/>
      <c r="HH84" s="376"/>
      <c r="HI84" s="376"/>
      <c r="HJ84" s="376"/>
      <c r="HK84" s="376"/>
      <c r="HL84" s="376"/>
      <c r="HM84" s="376"/>
      <c r="HN84" s="376"/>
      <c r="HO84" s="376"/>
      <c r="HP84" s="376"/>
      <c r="HQ84" s="376"/>
      <c r="HR84" s="376"/>
      <c r="HS84" s="376"/>
      <c r="HT84" s="376"/>
      <c r="HU84" s="376"/>
      <c r="HV84" s="376"/>
      <c r="HW84" s="376"/>
      <c r="HX84" s="376"/>
      <c r="HY84" s="376"/>
      <c r="HZ84" s="376"/>
      <c r="IA84" s="376"/>
      <c r="IB84" s="376"/>
      <c r="IC84" s="376"/>
      <c r="ID84" s="376"/>
      <c r="IE84" s="376"/>
      <c r="IF84" s="376"/>
      <c r="IG84" s="376"/>
      <c r="IH84" s="376"/>
      <c r="II84" s="376"/>
      <c r="IJ84" s="376"/>
      <c r="IK84" s="376"/>
      <c r="IL84" s="376"/>
      <c r="IM84" s="376"/>
      <c r="IN84" s="376"/>
      <c r="IO84" s="376"/>
      <c r="IP84" s="376"/>
      <c r="IQ84" s="376"/>
      <c r="IR84" s="376"/>
      <c r="IS84" s="376"/>
      <c r="IT84" s="376"/>
      <c r="IU84" s="376"/>
      <c r="IV84" s="376"/>
    </row>
    <row r="85" spans="1:20" ht="19.7" customHeight="1">
      <c r="A85" s="409"/>
      <c r="B85" s="387"/>
      <c r="C85" s="465" t="s">
        <v>2229</v>
      </c>
      <c r="D85" s="490" t="s">
        <v>2230</v>
      </c>
      <c r="E85" s="455" t="s">
        <v>2195</v>
      </c>
      <c r="F85" s="491"/>
      <c r="G85" s="492"/>
      <c r="H85" s="493"/>
      <c r="I85" s="383"/>
      <c r="J85" s="383"/>
      <c r="K85" s="407">
        <f>SUM(K86)</f>
        <v>0</v>
      </c>
      <c r="L85" s="392"/>
      <c r="M85" s="393"/>
      <c r="N85" s="393"/>
      <c r="O85" s="394"/>
      <c r="P85" s="394"/>
      <c r="Q85" s="394"/>
      <c r="R85" s="456"/>
      <c r="S85" s="456"/>
      <c r="T85" s="376"/>
    </row>
    <row r="86" spans="1:20" ht="13.5">
      <c r="A86" s="409">
        <v>27</v>
      </c>
      <c r="B86" s="387"/>
      <c r="C86" s="388"/>
      <c r="D86" s="494" t="s">
        <v>2231</v>
      </c>
      <c r="E86" s="455"/>
      <c r="F86" s="491" t="s">
        <v>231</v>
      </c>
      <c r="G86" s="492">
        <v>10</v>
      </c>
      <c r="H86" s="493"/>
      <c r="I86" s="383">
        <f>G86*H86</f>
        <v>0</v>
      </c>
      <c r="J86" s="383"/>
      <c r="K86" s="469">
        <f>SUM(I86:J86)</f>
        <v>0</v>
      </c>
      <c r="L86" s="392">
        <v>21</v>
      </c>
      <c r="M86" s="393"/>
      <c r="N86" s="393"/>
      <c r="O86" s="394"/>
      <c r="P86" s="394"/>
      <c r="Q86" s="394"/>
      <c r="R86" s="456"/>
      <c r="S86" s="456"/>
      <c r="T86" s="376"/>
    </row>
    <row r="87" spans="1:20" ht="110.25" customHeight="1">
      <c r="A87" s="409"/>
      <c r="B87" s="387"/>
      <c r="C87" s="388"/>
      <c r="D87" s="495" t="s">
        <v>2232</v>
      </c>
      <c r="E87" s="455"/>
      <c r="F87" s="491"/>
      <c r="G87" s="492"/>
      <c r="H87" s="493"/>
      <c r="I87" s="383"/>
      <c r="J87" s="383"/>
      <c r="K87" s="469"/>
      <c r="L87" s="392"/>
      <c r="M87" s="393"/>
      <c r="N87" s="393"/>
      <c r="O87" s="394"/>
      <c r="P87" s="394"/>
      <c r="Q87" s="394"/>
      <c r="R87" s="456"/>
      <c r="S87" s="456"/>
      <c r="T87" s="376"/>
    </row>
    <row r="88" spans="1:26" s="443" customFormat="1" ht="18" customHeight="1">
      <c r="A88" s="432"/>
      <c r="B88" s="432"/>
      <c r="C88" s="496" t="s">
        <v>2185</v>
      </c>
      <c r="D88" s="497" t="s">
        <v>2233</v>
      </c>
      <c r="E88" s="447"/>
      <c r="F88" s="402"/>
      <c r="G88" s="498"/>
      <c r="H88" s="460"/>
      <c r="I88" s="460"/>
      <c r="J88" s="499"/>
      <c r="K88" s="407">
        <f>K89</f>
        <v>0</v>
      </c>
      <c r="L88" s="500"/>
      <c r="M88" s="472"/>
      <c r="N88" s="472"/>
      <c r="O88" s="476"/>
      <c r="P88" s="501"/>
      <c r="Q88" s="502"/>
      <c r="R88" s="476"/>
      <c r="S88" s="393"/>
      <c r="T88" s="477"/>
      <c r="U88" s="394"/>
      <c r="V88" s="394"/>
      <c r="W88" s="394"/>
      <c r="X88" s="394"/>
      <c r="Y88" s="394"/>
      <c r="Z88" s="479"/>
    </row>
    <row r="89" spans="1:26" s="443" customFormat="1" ht="13.5">
      <c r="A89" s="457"/>
      <c r="B89" s="432"/>
      <c r="C89" s="503" t="s">
        <v>2187</v>
      </c>
      <c r="D89" s="504" t="s">
        <v>2234</v>
      </c>
      <c r="E89" s="447"/>
      <c r="F89" s="402"/>
      <c r="G89" s="498"/>
      <c r="H89" s="460"/>
      <c r="I89" s="460"/>
      <c r="J89" s="486"/>
      <c r="K89" s="407">
        <f>K90+K92</f>
        <v>0</v>
      </c>
      <c r="L89" s="379"/>
      <c r="M89" s="472"/>
      <c r="N89" s="472"/>
      <c r="O89" s="473"/>
      <c r="P89" s="474"/>
      <c r="Q89" s="502"/>
      <c r="R89" s="476"/>
      <c r="S89" s="393"/>
      <c r="T89" s="477"/>
      <c r="U89" s="394"/>
      <c r="V89" s="394"/>
      <c r="W89" s="478"/>
      <c r="X89" s="478"/>
      <c r="Y89" s="478"/>
      <c r="Z89" s="479"/>
    </row>
    <row r="90" spans="1:256" s="443" customFormat="1" ht="13.5">
      <c r="A90" s="457">
        <v>28</v>
      </c>
      <c r="B90" s="387"/>
      <c r="C90" s="480"/>
      <c r="D90" s="447" t="s">
        <v>2235</v>
      </c>
      <c r="E90" s="447" t="s">
        <v>231</v>
      </c>
      <c r="F90" s="491" t="s">
        <v>231</v>
      </c>
      <c r="G90" s="492">
        <v>1</v>
      </c>
      <c r="H90" s="493"/>
      <c r="I90" s="383">
        <f>G90*H90</f>
        <v>0</v>
      </c>
      <c r="J90" s="383"/>
      <c r="K90" s="469">
        <f>SUM(I90:J90)</f>
        <v>0</v>
      </c>
      <c r="L90" s="392">
        <v>21</v>
      </c>
      <c r="M90" s="472"/>
      <c r="N90" s="472"/>
      <c r="O90" s="505"/>
      <c r="P90" s="506"/>
      <c r="Q90" s="507"/>
      <c r="R90" s="476"/>
      <c r="S90" s="393"/>
      <c r="T90" s="477"/>
      <c r="U90" s="394"/>
      <c r="V90" s="394"/>
      <c r="W90" s="508"/>
      <c r="X90" s="456"/>
      <c r="Y90" s="456"/>
      <c r="Z90" s="479"/>
      <c r="AA90" s="479"/>
      <c r="AB90" s="479"/>
      <c r="AC90" s="479"/>
      <c r="AD90" s="479"/>
      <c r="AE90" s="479"/>
      <c r="AF90" s="479"/>
      <c r="AG90" s="479"/>
      <c r="AH90" s="479"/>
      <c r="AI90" s="479"/>
      <c r="AJ90" s="479"/>
      <c r="AK90" s="479"/>
      <c r="AL90" s="479"/>
      <c r="AM90" s="479"/>
      <c r="AN90" s="479"/>
      <c r="AO90" s="479"/>
      <c r="AP90" s="479"/>
      <c r="AQ90" s="479"/>
      <c r="AR90" s="479"/>
      <c r="AS90" s="479"/>
      <c r="AT90" s="479"/>
      <c r="AU90" s="479"/>
      <c r="AV90" s="479"/>
      <c r="AW90" s="479"/>
      <c r="AX90" s="479"/>
      <c r="AY90" s="479"/>
      <c r="AZ90" s="479"/>
      <c r="BA90" s="479"/>
      <c r="BB90" s="479"/>
      <c r="BC90" s="479"/>
      <c r="BD90" s="479"/>
      <c r="BE90" s="479"/>
      <c r="BF90" s="479"/>
      <c r="BG90" s="479"/>
      <c r="BH90" s="479"/>
      <c r="BI90" s="479"/>
      <c r="BJ90" s="479"/>
      <c r="BK90" s="479"/>
      <c r="BL90" s="479"/>
      <c r="BM90" s="479"/>
      <c r="BN90" s="479"/>
      <c r="BO90" s="479"/>
      <c r="BP90" s="479"/>
      <c r="BQ90" s="479"/>
      <c r="BR90" s="479"/>
      <c r="BS90" s="479"/>
      <c r="BT90" s="479"/>
      <c r="BU90" s="479"/>
      <c r="BV90" s="479"/>
      <c r="BW90" s="479"/>
      <c r="BX90" s="479"/>
      <c r="BY90" s="479"/>
      <c r="BZ90" s="479"/>
      <c r="CA90" s="479"/>
      <c r="CB90" s="479"/>
      <c r="CC90" s="479"/>
      <c r="CD90" s="479"/>
      <c r="CE90" s="479"/>
      <c r="CF90" s="479"/>
      <c r="CG90" s="479"/>
      <c r="CH90" s="479"/>
      <c r="CI90" s="479"/>
      <c r="CJ90" s="479"/>
      <c r="CK90" s="479"/>
      <c r="CL90" s="479"/>
      <c r="CM90" s="479"/>
      <c r="CN90" s="479"/>
      <c r="CO90" s="479"/>
      <c r="CP90" s="479"/>
      <c r="CQ90" s="479"/>
      <c r="CR90" s="479"/>
      <c r="CS90" s="479"/>
      <c r="CT90" s="479"/>
      <c r="CU90" s="479"/>
      <c r="CV90" s="479"/>
      <c r="CW90" s="479"/>
      <c r="CX90" s="479"/>
      <c r="CY90" s="479"/>
      <c r="CZ90" s="479"/>
      <c r="DA90" s="479"/>
      <c r="DB90" s="479"/>
      <c r="DC90" s="479"/>
      <c r="DD90" s="479"/>
      <c r="DE90" s="479"/>
      <c r="DF90" s="479"/>
      <c r="DG90" s="479"/>
      <c r="DH90" s="479"/>
      <c r="DI90" s="479"/>
      <c r="DJ90" s="479"/>
      <c r="DK90" s="479"/>
      <c r="DL90" s="479"/>
      <c r="DM90" s="479"/>
      <c r="DN90" s="479"/>
      <c r="DO90" s="479"/>
      <c r="DP90" s="479"/>
      <c r="DQ90" s="479"/>
      <c r="DR90" s="479"/>
      <c r="DS90" s="479"/>
      <c r="DT90" s="479"/>
      <c r="DU90" s="479"/>
      <c r="DV90" s="479"/>
      <c r="DW90" s="479"/>
      <c r="DX90" s="479"/>
      <c r="DY90" s="479"/>
      <c r="DZ90" s="479"/>
      <c r="EA90" s="479"/>
      <c r="EB90" s="479"/>
      <c r="EC90" s="479"/>
      <c r="ED90" s="479"/>
      <c r="EE90" s="479"/>
      <c r="EF90" s="479"/>
      <c r="EG90" s="479"/>
      <c r="EH90" s="479"/>
      <c r="EI90" s="479"/>
      <c r="EJ90" s="479"/>
      <c r="EK90" s="479"/>
      <c r="EL90" s="479"/>
      <c r="EM90" s="479"/>
      <c r="EN90" s="479"/>
      <c r="EO90" s="479"/>
      <c r="EP90" s="479"/>
      <c r="EQ90" s="479"/>
      <c r="ER90" s="479"/>
      <c r="ES90" s="479"/>
      <c r="ET90" s="479"/>
      <c r="EU90" s="479"/>
      <c r="EV90" s="479"/>
      <c r="EW90" s="479"/>
      <c r="EX90" s="479"/>
      <c r="EY90" s="479"/>
      <c r="EZ90" s="479"/>
      <c r="FA90" s="479"/>
      <c r="FB90" s="479"/>
      <c r="FC90" s="479"/>
      <c r="FD90" s="479"/>
      <c r="FE90" s="479"/>
      <c r="FF90" s="479"/>
      <c r="FG90" s="479"/>
      <c r="FH90" s="479"/>
      <c r="FI90" s="479"/>
      <c r="FJ90" s="479"/>
      <c r="FK90" s="479"/>
      <c r="FL90" s="479"/>
      <c r="FM90" s="479"/>
      <c r="FN90" s="479"/>
      <c r="FO90" s="479"/>
      <c r="FP90" s="479"/>
      <c r="FQ90" s="479"/>
      <c r="FR90" s="479"/>
      <c r="FS90" s="479"/>
      <c r="FT90" s="479"/>
      <c r="FU90" s="479"/>
      <c r="FV90" s="479"/>
      <c r="FW90" s="479"/>
      <c r="FX90" s="479"/>
      <c r="FY90" s="479"/>
      <c r="FZ90" s="479"/>
      <c r="GA90" s="479"/>
      <c r="GB90" s="479"/>
      <c r="GC90" s="479"/>
      <c r="GD90" s="479"/>
      <c r="GE90" s="479"/>
      <c r="GF90" s="479"/>
      <c r="GG90" s="479"/>
      <c r="GH90" s="479"/>
      <c r="GI90" s="479"/>
      <c r="GJ90" s="479"/>
      <c r="GK90" s="479"/>
      <c r="GL90" s="479"/>
      <c r="GM90" s="479"/>
      <c r="GN90" s="479"/>
      <c r="GO90" s="479"/>
      <c r="GP90" s="479"/>
      <c r="GQ90" s="479"/>
      <c r="GR90" s="479"/>
      <c r="GS90" s="479"/>
      <c r="GT90" s="479"/>
      <c r="GU90" s="479"/>
      <c r="GV90" s="479"/>
      <c r="GW90" s="479"/>
      <c r="GX90" s="479"/>
      <c r="GY90" s="479"/>
      <c r="GZ90" s="479"/>
      <c r="HA90" s="479"/>
      <c r="HB90" s="479"/>
      <c r="HC90" s="479"/>
      <c r="HD90" s="479"/>
      <c r="HE90" s="479"/>
      <c r="HF90" s="479"/>
      <c r="HG90" s="479"/>
      <c r="HH90" s="479"/>
      <c r="HI90" s="479"/>
      <c r="HJ90" s="479"/>
      <c r="HK90" s="479"/>
      <c r="HL90" s="479"/>
      <c r="HM90" s="479"/>
      <c r="HN90" s="479"/>
      <c r="HO90" s="479"/>
      <c r="HP90" s="479"/>
      <c r="HQ90" s="479"/>
      <c r="HR90" s="479"/>
      <c r="HS90" s="479"/>
      <c r="HT90" s="479"/>
      <c r="HU90" s="479"/>
      <c r="HV90" s="479"/>
      <c r="HW90" s="479"/>
      <c r="HX90" s="479"/>
      <c r="HY90" s="479"/>
      <c r="HZ90" s="479"/>
      <c r="IA90" s="479"/>
      <c r="IB90" s="479"/>
      <c r="IC90" s="479"/>
      <c r="ID90" s="479"/>
      <c r="IE90" s="479"/>
      <c r="IF90" s="479"/>
      <c r="IG90" s="479"/>
      <c r="IH90" s="479"/>
      <c r="II90" s="479"/>
      <c r="IJ90" s="479"/>
      <c r="IK90" s="479"/>
      <c r="IL90" s="479"/>
      <c r="IM90" s="479"/>
      <c r="IN90" s="479"/>
      <c r="IO90" s="479"/>
      <c r="IP90" s="479"/>
      <c r="IQ90" s="479"/>
      <c r="IR90" s="479"/>
      <c r="IS90" s="479"/>
      <c r="IT90" s="479"/>
      <c r="IU90" s="479"/>
      <c r="IV90" s="479"/>
    </row>
    <row r="91" spans="1:256" s="443" customFormat="1" ht="142.5" customHeight="1">
      <c r="A91" s="457"/>
      <c r="B91" s="387"/>
      <c r="C91" s="480"/>
      <c r="D91" s="509" t="s">
        <v>2236</v>
      </c>
      <c r="E91" s="447"/>
      <c r="F91" s="402"/>
      <c r="G91" s="498"/>
      <c r="H91" s="460"/>
      <c r="I91" s="460"/>
      <c r="J91" s="486"/>
      <c r="K91" s="450"/>
      <c r="L91" s="409"/>
      <c r="M91" s="472"/>
      <c r="N91" s="472"/>
      <c r="O91" s="505"/>
      <c r="P91" s="506"/>
      <c r="Q91" s="507"/>
      <c r="R91" s="476"/>
      <c r="S91" s="393"/>
      <c r="T91" s="477"/>
      <c r="U91" s="394"/>
      <c r="V91" s="394"/>
      <c r="W91" s="508"/>
      <c r="X91" s="456"/>
      <c r="Y91" s="456"/>
      <c r="Z91" s="479"/>
      <c r="AA91" s="479"/>
      <c r="AB91" s="479"/>
      <c r="AC91" s="479"/>
      <c r="AD91" s="479"/>
      <c r="AE91" s="479"/>
      <c r="AF91" s="479"/>
      <c r="AG91" s="479"/>
      <c r="AH91" s="479"/>
      <c r="AI91" s="479"/>
      <c r="AJ91" s="479"/>
      <c r="AK91" s="479"/>
      <c r="AL91" s="479"/>
      <c r="AM91" s="479"/>
      <c r="AN91" s="479"/>
      <c r="AO91" s="479"/>
      <c r="AP91" s="479"/>
      <c r="AQ91" s="479"/>
      <c r="AR91" s="479"/>
      <c r="AS91" s="479"/>
      <c r="AT91" s="479"/>
      <c r="AU91" s="479"/>
      <c r="AV91" s="479"/>
      <c r="AW91" s="479"/>
      <c r="AX91" s="479"/>
      <c r="AY91" s="479"/>
      <c r="AZ91" s="479"/>
      <c r="BA91" s="479"/>
      <c r="BB91" s="479"/>
      <c r="BC91" s="479"/>
      <c r="BD91" s="479"/>
      <c r="BE91" s="479"/>
      <c r="BF91" s="479"/>
      <c r="BG91" s="479"/>
      <c r="BH91" s="479"/>
      <c r="BI91" s="479"/>
      <c r="BJ91" s="479"/>
      <c r="BK91" s="479"/>
      <c r="BL91" s="479"/>
      <c r="BM91" s="479"/>
      <c r="BN91" s="479"/>
      <c r="BO91" s="479"/>
      <c r="BP91" s="479"/>
      <c r="BQ91" s="479"/>
      <c r="BR91" s="479"/>
      <c r="BS91" s="479"/>
      <c r="BT91" s="479"/>
      <c r="BU91" s="479"/>
      <c r="BV91" s="479"/>
      <c r="BW91" s="479"/>
      <c r="BX91" s="479"/>
      <c r="BY91" s="479"/>
      <c r="BZ91" s="479"/>
      <c r="CA91" s="479"/>
      <c r="CB91" s="479"/>
      <c r="CC91" s="479"/>
      <c r="CD91" s="479"/>
      <c r="CE91" s="479"/>
      <c r="CF91" s="479"/>
      <c r="CG91" s="479"/>
      <c r="CH91" s="479"/>
      <c r="CI91" s="479"/>
      <c r="CJ91" s="479"/>
      <c r="CK91" s="479"/>
      <c r="CL91" s="479"/>
      <c r="CM91" s="479"/>
      <c r="CN91" s="479"/>
      <c r="CO91" s="479"/>
      <c r="CP91" s="479"/>
      <c r="CQ91" s="479"/>
      <c r="CR91" s="479"/>
      <c r="CS91" s="479"/>
      <c r="CT91" s="479"/>
      <c r="CU91" s="479"/>
      <c r="CV91" s="479"/>
      <c r="CW91" s="479"/>
      <c r="CX91" s="479"/>
      <c r="CY91" s="479"/>
      <c r="CZ91" s="479"/>
      <c r="DA91" s="479"/>
      <c r="DB91" s="479"/>
      <c r="DC91" s="479"/>
      <c r="DD91" s="479"/>
      <c r="DE91" s="479"/>
      <c r="DF91" s="479"/>
      <c r="DG91" s="479"/>
      <c r="DH91" s="479"/>
      <c r="DI91" s="479"/>
      <c r="DJ91" s="479"/>
      <c r="DK91" s="479"/>
      <c r="DL91" s="479"/>
      <c r="DM91" s="479"/>
      <c r="DN91" s="479"/>
      <c r="DO91" s="479"/>
      <c r="DP91" s="479"/>
      <c r="DQ91" s="479"/>
      <c r="DR91" s="479"/>
      <c r="DS91" s="479"/>
      <c r="DT91" s="479"/>
      <c r="DU91" s="479"/>
      <c r="DV91" s="479"/>
      <c r="DW91" s="479"/>
      <c r="DX91" s="479"/>
      <c r="DY91" s="479"/>
      <c r="DZ91" s="479"/>
      <c r="EA91" s="479"/>
      <c r="EB91" s="479"/>
      <c r="EC91" s="479"/>
      <c r="ED91" s="479"/>
      <c r="EE91" s="479"/>
      <c r="EF91" s="479"/>
      <c r="EG91" s="479"/>
      <c r="EH91" s="479"/>
      <c r="EI91" s="479"/>
      <c r="EJ91" s="479"/>
      <c r="EK91" s="479"/>
      <c r="EL91" s="479"/>
      <c r="EM91" s="479"/>
      <c r="EN91" s="479"/>
      <c r="EO91" s="479"/>
      <c r="EP91" s="479"/>
      <c r="EQ91" s="479"/>
      <c r="ER91" s="479"/>
      <c r="ES91" s="479"/>
      <c r="ET91" s="479"/>
      <c r="EU91" s="479"/>
      <c r="EV91" s="479"/>
      <c r="EW91" s="479"/>
      <c r="EX91" s="479"/>
      <c r="EY91" s="479"/>
      <c r="EZ91" s="479"/>
      <c r="FA91" s="479"/>
      <c r="FB91" s="479"/>
      <c r="FC91" s="479"/>
      <c r="FD91" s="479"/>
      <c r="FE91" s="479"/>
      <c r="FF91" s="479"/>
      <c r="FG91" s="479"/>
      <c r="FH91" s="479"/>
      <c r="FI91" s="479"/>
      <c r="FJ91" s="479"/>
      <c r="FK91" s="479"/>
      <c r="FL91" s="479"/>
      <c r="FM91" s="479"/>
      <c r="FN91" s="479"/>
      <c r="FO91" s="479"/>
      <c r="FP91" s="479"/>
      <c r="FQ91" s="479"/>
      <c r="FR91" s="479"/>
      <c r="FS91" s="479"/>
      <c r="FT91" s="479"/>
      <c r="FU91" s="479"/>
      <c r="FV91" s="479"/>
      <c r="FW91" s="479"/>
      <c r="FX91" s="479"/>
      <c r="FY91" s="479"/>
      <c r="FZ91" s="479"/>
      <c r="GA91" s="479"/>
      <c r="GB91" s="479"/>
      <c r="GC91" s="479"/>
      <c r="GD91" s="479"/>
      <c r="GE91" s="479"/>
      <c r="GF91" s="479"/>
      <c r="GG91" s="479"/>
      <c r="GH91" s="479"/>
      <c r="GI91" s="479"/>
      <c r="GJ91" s="479"/>
      <c r="GK91" s="479"/>
      <c r="GL91" s="479"/>
      <c r="GM91" s="479"/>
      <c r="GN91" s="479"/>
      <c r="GO91" s="479"/>
      <c r="GP91" s="479"/>
      <c r="GQ91" s="479"/>
      <c r="GR91" s="479"/>
      <c r="GS91" s="479"/>
      <c r="GT91" s="479"/>
      <c r="GU91" s="479"/>
      <c r="GV91" s="479"/>
      <c r="GW91" s="479"/>
      <c r="GX91" s="479"/>
      <c r="GY91" s="479"/>
      <c r="GZ91" s="479"/>
      <c r="HA91" s="479"/>
      <c r="HB91" s="479"/>
      <c r="HC91" s="479"/>
      <c r="HD91" s="479"/>
      <c r="HE91" s="479"/>
      <c r="HF91" s="479"/>
      <c r="HG91" s="479"/>
      <c r="HH91" s="479"/>
      <c r="HI91" s="479"/>
      <c r="HJ91" s="479"/>
      <c r="HK91" s="479"/>
      <c r="HL91" s="479"/>
      <c r="HM91" s="479"/>
      <c r="HN91" s="479"/>
      <c r="HO91" s="479"/>
      <c r="HP91" s="479"/>
      <c r="HQ91" s="479"/>
      <c r="HR91" s="479"/>
      <c r="HS91" s="479"/>
      <c r="HT91" s="479"/>
      <c r="HU91" s="479"/>
      <c r="HV91" s="479"/>
      <c r="HW91" s="479"/>
      <c r="HX91" s="479"/>
      <c r="HY91" s="479"/>
      <c r="HZ91" s="479"/>
      <c r="IA91" s="479"/>
      <c r="IB91" s="479"/>
      <c r="IC91" s="479"/>
      <c r="ID91" s="479"/>
      <c r="IE91" s="479"/>
      <c r="IF91" s="479"/>
      <c r="IG91" s="479"/>
      <c r="IH91" s="479"/>
      <c r="II91" s="479"/>
      <c r="IJ91" s="479"/>
      <c r="IK91" s="479"/>
      <c r="IL91" s="479"/>
      <c r="IM91" s="479"/>
      <c r="IN91" s="479"/>
      <c r="IO91" s="479"/>
      <c r="IP91" s="479"/>
      <c r="IQ91" s="479"/>
      <c r="IR91" s="479"/>
      <c r="IS91" s="479"/>
      <c r="IT91" s="479"/>
      <c r="IU91" s="479"/>
      <c r="IV91" s="479"/>
    </row>
    <row r="92" spans="1:256" s="520" customFormat="1" ht="13.5">
      <c r="A92" s="457">
        <v>29</v>
      </c>
      <c r="B92" s="387"/>
      <c r="C92" s="480"/>
      <c r="D92" s="447" t="s">
        <v>2237</v>
      </c>
      <c r="E92" s="447" t="s">
        <v>231</v>
      </c>
      <c r="F92" s="491" t="s">
        <v>231</v>
      </c>
      <c r="G92" s="492">
        <v>1</v>
      </c>
      <c r="H92" s="493"/>
      <c r="I92" s="383">
        <f>G92*H92</f>
        <v>0</v>
      </c>
      <c r="J92" s="383"/>
      <c r="K92" s="469">
        <f>SUM(I92:J92)</f>
        <v>0</v>
      </c>
      <c r="L92" s="392">
        <v>21</v>
      </c>
      <c r="M92" s="510"/>
      <c r="N92" s="510"/>
      <c r="O92" s="511"/>
      <c r="P92" s="512"/>
      <c r="Q92" s="513"/>
      <c r="R92" s="514"/>
      <c r="S92" s="515"/>
      <c r="T92" s="516"/>
      <c r="U92" s="517"/>
      <c r="V92" s="517"/>
      <c r="W92" s="518"/>
      <c r="X92" s="517"/>
      <c r="Y92" s="517"/>
      <c r="Z92" s="519"/>
      <c r="AA92" s="519"/>
      <c r="AB92" s="519"/>
      <c r="AC92" s="519"/>
      <c r="AD92" s="519"/>
      <c r="AE92" s="519"/>
      <c r="AF92" s="519"/>
      <c r="AG92" s="519"/>
      <c r="AH92" s="519"/>
      <c r="AI92" s="519"/>
      <c r="AJ92" s="519"/>
      <c r="AK92" s="519"/>
      <c r="AL92" s="519"/>
      <c r="AM92" s="519"/>
      <c r="AN92" s="519"/>
      <c r="AO92" s="519"/>
      <c r="AP92" s="519"/>
      <c r="AQ92" s="519"/>
      <c r="AR92" s="519"/>
      <c r="AS92" s="519"/>
      <c r="AT92" s="519"/>
      <c r="AU92" s="519"/>
      <c r="AV92" s="519"/>
      <c r="AW92" s="519"/>
      <c r="AX92" s="519"/>
      <c r="AY92" s="519"/>
      <c r="AZ92" s="519"/>
      <c r="BA92" s="519"/>
      <c r="BB92" s="519"/>
      <c r="BC92" s="519"/>
      <c r="BD92" s="519"/>
      <c r="BE92" s="519"/>
      <c r="BF92" s="519"/>
      <c r="BG92" s="519"/>
      <c r="BH92" s="519"/>
      <c r="BI92" s="519"/>
      <c r="BJ92" s="519"/>
      <c r="BK92" s="519"/>
      <c r="BL92" s="519"/>
      <c r="BM92" s="519"/>
      <c r="BN92" s="519"/>
      <c r="BO92" s="519"/>
      <c r="BP92" s="519"/>
      <c r="BQ92" s="519"/>
      <c r="BR92" s="519"/>
      <c r="BS92" s="519"/>
      <c r="BT92" s="519"/>
      <c r="BU92" s="519"/>
      <c r="BV92" s="519"/>
      <c r="BW92" s="519"/>
      <c r="BX92" s="519"/>
      <c r="BY92" s="519"/>
      <c r="BZ92" s="519"/>
      <c r="CA92" s="519"/>
      <c r="CB92" s="519"/>
      <c r="CC92" s="519"/>
      <c r="CD92" s="519"/>
      <c r="CE92" s="519"/>
      <c r="CF92" s="519"/>
      <c r="CG92" s="519"/>
      <c r="CH92" s="519"/>
      <c r="CI92" s="519"/>
      <c r="CJ92" s="519"/>
      <c r="CK92" s="519"/>
      <c r="CL92" s="519"/>
      <c r="CM92" s="519"/>
      <c r="CN92" s="519"/>
      <c r="CO92" s="519"/>
      <c r="CP92" s="519"/>
      <c r="CQ92" s="519"/>
      <c r="CR92" s="519"/>
      <c r="CS92" s="519"/>
      <c r="CT92" s="519"/>
      <c r="CU92" s="519"/>
      <c r="CV92" s="519"/>
      <c r="CW92" s="519"/>
      <c r="CX92" s="519"/>
      <c r="CY92" s="519"/>
      <c r="CZ92" s="519"/>
      <c r="DA92" s="519"/>
      <c r="DB92" s="519"/>
      <c r="DC92" s="519"/>
      <c r="DD92" s="519"/>
      <c r="DE92" s="519"/>
      <c r="DF92" s="519"/>
      <c r="DG92" s="519"/>
      <c r="DH92" s="519"/>
      <c r="DI92" s="519"/>
      <c r="DJ92" s="519"/>
      <c r="DK92" s="519"/>
      <c r="DL92" s="519"/>
      <c r="DM92" s="519"/>
      <c r="DN92" s="519"/>
      <c r="DO92" s="519"/>
      <c r="DP92" s="519"/>
      <c r="DQ92" s="519"/>
      <c r="DR92" s="519"/>
      <c r="DS92" s="519"/>
      <c r="DT92" s="519"/>
      <c r="DU92" s="519"/>
      <c r="DV92" s="519"/>
      <c r="DW92" s="519"/>
      <c r="DX92" s="519"/>
      <c r="DY92" s="519"/>
      <c r="DZ92" s="519"/>
      <c r="EA92" s="519"/>
      <c r="EB92" s="519"/>
      <c r="EC92" s="519"/>
      <c r="ED92" s="519"/>
      <c r="EE92" s="519"/>
      <c r="EF92" s="519"/>
      <c r="EG92" s="519"/>
      <c r="EH92" s="519"/>
      <c r="EI92" s="519"/>
      <c r="EJ92" s="519"/>
      <c r="EK92" s="519"/>
      <c r="EL92" s="519"/>
      <c r="EM92" s="519"/>
      <c r="EN92" s="519"/>
      <c r="EO92" s="519"/>
      <c r="EP92" s="519"/>
      <c r="EQ92" s="519"/>
      <c r="ER92" s="519"/>
      <c r="ES92" s="519"/>
      <c r="ET92" s="519"/>
      <c r="EU92" s="519"/>
      <c r="EV92" s="519"/>
      <c r="EW92" s="519"/>
      <c r="EX92" s="519"/>
      <c r="EY92" s="519"/>
      <c r="EZ92" s="519"/>
      <c r="FA92" s="519"/>
      <c r="FB92" s="519"/>
      <c r="FC92" s="519"/>
      <c r="FD92" s="519"/>
      <c r="FE92" s="519"/>
      <c r="FF92" s="519"/>
      <c r="FG92" s="519"/>
      <c r="FH92" s="519"/>
      <c r="FI92" s="519"/>
      <c r="FJ92" s="519"/>
      <c r="FK92" s="519"/>
      <c r="FL92" s="519"/>
      <c r="FM92" s="519"/>
      <c r="FN92" s="519"/>
      <c r="FO92" s="519"/>
      <c r="FP92" s="519"/>
      <c r="FQ92" s="519"/>
      <c r="FR92" s="519"/>
      <c r="FS92" s="519"/>
      <c r="FT92" s="519"/>
      <c r="FU92" s="519"/>
      <c r="FV92" s="519"/>
      <c r="FW92" s="519"/>
      <c r="FX92" s="519"/>
      <c r="FY92" s="519"/>
      <c r="FZ92" s="519"/>
      <c r="GA92" s="519"/>
      <c r="GB92" s="519"/>
      <c r="GC92" s="519"/>
      <c r="GD92" s="519"/>
      <c r="GE92" s="519"/>
      <c r="GF92" s="519"/>
      <c r="GG92" s="519"/>
      <c r="GH92" s="519"/>
      <c r="GI92" s="519"/>
      <c r="GJ92" s="519"/>
      <c r="GK92" s="519"/>
      <c r="GL92" s="519"/>
      <c r="GM92" s="519"/>
      <c r="GN92" s="519"/>
      <c r="GO92" s="519"/>
      <c r="GP92" s="519"/>
      <c r="GQ92" s="519"/>
      <c r="GR92" s="519"/>
      <c r="GS92" s="519"/>
      <c r="GT92" s="519"/>
      <c r="GU92" s="519"/>
      <c r="GV92" s="519"/>
      <c r="GW92" s="519"/>
      <c r="GX92" s="519"/>
      <c r="GY92" s="519"/>
      <c r="GZ92" s="519"/>
      <c r="HA92" s="519"/>
      <c r="HB92" s="519"/>
      <c r="HC92" s="519"/>
      <c r="HD92" s="519"/>
      <c r="HE92" s="519"/>
      <c r="HF92" s="519"/>
      <c r="HG92" s="519"/>
      <c r="HH92" s="519"/>
      <c r="HI92" s="519"/>
      <c r="HJ92" s="519"/>
      <c r="HK92" s="519"/>
      <c r="HL92" s="519"/>
      <c r="HM92" s="519"/>
      <c r="HN92" s="519"/>
      <c r="HO92" s="519"/>
      <c r="HP92" s="519"/>
      <c r="HQ92" s="519"/>
      <c r="HR92" s="519"/>
      <c r="HS92" s="519"/>
      <c r="HT92" s="519"/>
      <c r="HU92" s="519"/>
      <c r="HV92" s="519"/>
      <c r="HW92" s="519"/>
      <c r="HX92" s="519"/>
      <c r="HY92" s="519"/>
      <c r="HZ92" s="519"/>
      <c r="IA92" s="519"/>
      <c r="IB92" s="519"/>
      <c r="IC92" s="519"/>
      <c r="ID92" s="519"/>
      <c r="IE92" s="519"/>
      <c r="IF92" s="519"/>
      <c r="IG92" s="519"/>
      <c r="IH92" s="519"/>
      <c r="II92" s="519"/>
      <c r="IJ92" s="519"/>
      <c r="IK92" s="519"/>
      <c r="IL92" s="519"/>
      <c r="IM92" s="519"/>
      <c r="IN92" s="519"/>
      <c r="IO92" s="519"/>
      <c r="IP92" s="519"/>
      <c r="IQ92" s="519"/>
      <c r="IR92" s="519"/>
      <c r="IS92" s="519"/>
      <c r="IT92" s="519"/>
      <c r="IU92" s="519"/>
      <c r="IV92" s="519"/>
    </row>
    <row r="93" spans="1:256" s="520" customFormat="1" ht="153" customHeight="1">
      <c r="A93" s="457"/>
      <c r="B93" s="387"/>
      <c r="C93" s="480"/>
      <c r="D93" s="521" t="s">
        <v>2238</v>
      </c>
      <c r="E93" s="447"/>
      <c r="F93" s="402"/>
      <c r="G93" s="498"/>
      <c r="H93" s="460"/>
      <c r="I93" s="460"/>
      <c r="J93" s="486"/>
      <c r="K93" s="450"/>
      <c r="L93" s="457"/>
      <c r="M93" s="510"/>
      <c r="N93" s="510"/>
      <c r="O93" s="511"/>
      <c r="P93" s="512"/>
      <c r="Q93" s="513"/>
      <c r="R93" s="514"/>
      <c r="S93" s="515"/>
      <c r="T93" s="516"/>
      <c r="U93" s="517"/>
      <c r="V93" s="517"/>
      <c r="W93" s="518"/>
      <c r="X93" s="517"/>
      <c r="Y93" s="517"/>
      <c r="Z93" s="519"/>
      <c r="AA93" s="519"/>
      <c r="AB93" s="519"/>
      <c r="AC93" s="519"/>
      <c r="AD93" s="519"/>
      <c r="AE93" s="519"/>
      <c r="AF93" s="519"/>
      <c r="AG93" s="519"/>
      <c r="AH93" s="519"/>
      <c r="AI93" s="519"/>
      <c r="AJ93" s="519"/>
      <c r="AK93" s="519"/>
      <c r="AL93" s="519"/>
      <c r="AM93" s="519"/>
      <c r="AN93" s="519"/>
      <c r="AO93" s="519"/>
      <c r="AP93" s="519"/>
      <c r="AQ93" s="519"/>
      <c r="AR93" s="519"/>
      <c r="AS93" s="519"/>
      <c r="AT93" s="519"/>
      <c r="AU93" s="519"/>
      <c r="AV93" s="519"/>
      <c r="AW93" s="519"/>
      <c r="AX93" s="519"/>
      <c r="AY93" s="519"/>
      <c r="AZ93" s="519"/>
      <c r="BA93" s="519"/>
      <c r="BB93" s="519"/>
      <c r="BC93" s="519"/>
      <c r="BD93" s="519"/>
      <c r="BE93" s="519"/>
      <c r="BF93" s="519"/>
      <c r="BG93" s="519"/>
      <c r="BH93" s="519"/>
      <c r="BI93" s="519"/>
      <c r="BJ93" s="519"/>
      <c r="BK93" s="519"/>
      <c r="BL93" s="519"/>
      <c r="BM93" s="519"/>
      <c r="BN93" s="519"/>
      <c r="BO93" s="519"/>
      <c r="BP93" s="519"/>
      <c r="BQ93" s="519"/>
      <c r="BR93" s="519"/>
      <c r="BS93" s="519"/>
      <c r="BT93" s="519"/>
      <c r="BU93" s="519"/>
      <c r="BV93" s="519"/>
      <c r="BW93" s="519"/>
      <c r="BX93" s="519"/>
      <c r="BY93" s="519"/>
      <c r="BZ93" s="519"/>
      <c r="CA93" s="519"/>
      <c r="CB93" s="519"/>
      <c r="CC93" s="519"/>
      <c r="CD93" s="519"/>
      <c r="CE93" s="519"/>
      <c r="CF93" s="519"/>
      <c r="CG93" s="519"/>
      <c r="CH93" s="519"/>
      <c r="CI93" s="519"/>
      <c r="CJ93" s="519"/>
      <c r="CK93" s="519"/>
      <c r="CL93" s="519"/>
      <c r="CM93" s="519"/>
      <c r="CN93" s="519"/>
      <c r="CO93" s="519"/>
      <c r="CP93" s="519"/>
      <c r="CQ93" s="519"/>
      <c r="CR93" s="519"/>
      <c r="CS93" s="519"/>
      <c r="CT93" s="519"/>
      <c r="CU93" s="519"/>
      <c r="CV93" s="519"/>
      <c r="CW93" s="519"/>
      <c r="CX93" s="519"/>
      <c r="CY93" s="519"/>
      <c r="CZ93" s="519"/>
      <c r="DA93" s="519"/>
      <c r="DB93" s="519"/>
      <c r="DC93" s="519"/>
      <c r="DD93" s="519"/>
      <c r="DE93" s="519"/>
      <c r="DF93" s="519"/>
      <c r="DG93" s="519"/>
      <c r="DH93" s="519"/>
      <c r="DI93" s="519"/>
      <c r="DJ93" s="519"/>
      <c r="DK93" s="519"/>
      <c r="DL93" s="519"/>
      <c r="DM93" s="519"/>
      <c r="DN93" s="519"/>
      <c r="DO93" s="519"/>
      <c r="DP93" s="519"/>
      <c r="DQ93" s="519"/>
      <c r="DR93" s="519"/>
      <c r="DS93" s="519"/>
      <c r="DT93" s="519"/>
      <c r="DU93" s="519"/>
      <c r="DV93" s="519"/>
      <c r="DW93" s="519"/>
      <c r="DX93" s="519"/>
      <c r="DY93" s="519"/>
      <c r="DZ93" s="519"/>
      <c r="EA93" s="519"/>
      <c r="EB93" s="519"/>
      <c r="EC93" s="519"/>
      <c r="ED93" s="519"/>
      <c r="EE93" s="519"/>
      <c r="EF93" s="519"/>
      <c r="EG93" s="519"/>
      <c r="EH93" s="519"/>
      <c r="EI93" s="519"/>
      <c r="EJ93" s="519"/>
      <c r="EK93" s="519"/>
      <c r="EL93" s="519"/>
      <c r="EM93" s="519"/>
      <c r="EN93" s="519"/>
      <c r="EO93" s="519"/>
      <c r="EP93" s="519"/>
      <c r="EQ93" s="519"/>
      <c r="ER93" s="519"/>
      <c r="ES93" s="519"/>
      <c r="ET93" s="519"/>
      <c r="EU93" s="519"/>
      <c r="EV93" s="519"/>
      <c r="EW93" s="519"/>
      <c r="EX93" s="519"/>
      <c r="EY93" s="519"/>
      <c r="EZ93" s="519"/>
      <c r="FA93" s="519"/>
      <c r="FB93" s="519"/>
      <c r="FC93" s="519"/>
      <c r="FD93" s="519"/>
      <c r="FE93" s="519"/>
      <c r="FF93" s="519"/>
      <c r="FG93" s="519"/>
      <c r="FH93" s="519"/>
      <c r="FI93" s="519"/>
      <c r="FJ93" s="519"/>
      <c r="FK93" s="519"/>
      <c r="FL93" s="519"/>
      <c r="FM93" s="519"/>
      <c r="FN93" s="519"/>
      <c r="FO93" s="519"/>
      <c r="FP93" s="519"/>
      <c r="FQ93" s="519"/>
      <c r="FR93" s="519"/>
      <c r="FS93" s="519"/>
      <c r="FT93" s="519"/>
      <c r="FU93" s="519"/>
      <c r="FV93" s="519"/>
      <c r="FW93" s="519"/>
      <c r="FX93" s="519"/>
      <c r="FY93" s="519"/>
      <c r="FZ93" s="519"/>
      <c r="GA93" s="519"/>
      <c r="GB93" s="519"/>
      <c r="GC93" s="519"/>
      <c r="GD93" s="519"/>
      <c r="GE93" s="519"/>
      <c r="GF93" s="519"/>
      <c r="GG93" s="519"/>
      <c r="GH93" s="519"/>
      <c r="GI93" s="519"/>
      <c r="GJ93" s="519"/>
      <c r="GK93" s="519"/>
      <c r="GL93" s="519"/>
      <c r="GM93" s="519"/>
      <c r="GN93" s="519"/>
      <c r="GO93" s="519"/>
      <c r="GP93" s="519"/>
      <c r="GQ93" s="519"/>
      <c r="GR93" s="519"/>
      <c r="GS93" s="519"/>
      <c r="GT93" s="519"/>
      <c r="GU93" s="519"/>
      <c r="GV93" s="519"/>
      <c r="GW93" s="519"/>
      <c r="GX93" s="519"/>
      <c r="GY93" s="519"/>
      <c r="GZ93" s="519"/>
      <c r="HA93" s="519"/>
      <c r="HB93" s="519"/>
      <c r="HC93" s="519"/>
      <c r="HD93" s="519"/>
      <c r="HE93" s="519"/>
      <c r="HF93" s="519"/>
      <c r="HG93" s="519"/>
      <c r="HH93" s="519"/>
      <c r="HI93" s="519"/>
      <c r="HJ93" s="519"/>
      <c r="HK93" s="519"/>
      <c r="HL93" s="519"/>
      <c r="HM93" s="519"/>
      <c r="HN93" s="519"/>
      <c r="HO93" s="519"/>
      <c r="HP93" s="519"/>
      <c r="HQ93" s="519"/>
      <c r="HR93" s="519"/>
      <c r="HS93" s="519"/>
      <c r="HT93" s="519"/>
      <c r="HU93" s="519"/>
      <c r="HV93" s="519"/>
      <c r="HW93" s="519"/>
      <c r="HX93" s="519"/>
      <c r="HY93" s="519"/>
      <c r="HZ93" s="519"/>
      <c r="IA93" s="519"/>
      <c r="IB93" s="519"/>
      <c r="IC93" s="519"/>
      <c r="ID93" s="519"/>
      <c r="IE93" s="519"/>
      <c r="IF93" s="519"/>
      <c r="IG93" s="519"/>
      <c r="IH93" s="519"/>
      <c r="II93" s="519"/>
      <c r="IJ93" s="519"/>
      <c r="IK93" s="519"/>
      <c r="IL93" s="519"/>
      <c r="IM93" s="519"/>
      <c r="IN93" s="519"/>
      <c r="IO93" s="519"/>
      <c r="IP93" s="519"/>
      <c r="IQ93" s="519"/>
      <c r="IR93" s="519"/>
      <c r="IS93" s="519"/>
      <c r="IT93" s="519"/>
      <c r="IU93" s="519"/>
      <c r="IV93" s="519"/>
    </row>
    <row r="94" spans="1:20" ht="14.25" customHeight="1">
      <c r="A94" s="409"/>
      <c r="B94" s="387"/>
      <c r="C94" s="388"/>
      <c r="D94" s="522"/>
      <c r="E94" s="410"/>
      <c r="F94" s="523"/>
      <c r="G94" s="492"/>
      <c r="H94" s="493"/>
      <c r="I94" s="383"/>
      <c r="J94" s="383"/>
      <c r="K94" s="469"/>
      <c r="L94" s="392"/>
      <c r="M94" s="393"/>
      <c r="N94" s="393"/>
      <c r="O94" s="394"/>
      <c r="P94" s="394"/>
      <c r="Q94" s="417"/>
      <c r="R94" s="427"/>
      <c r="S94" s="427"/>
      <c r="T94" s="376"/>
    </row>
    <row r="95" spans="1:20" ht="21" customHeight="1">
      <c r="A95" s="409"/>
      <c r="B95" s="524"/>
      <c r="C95" s="525" t="s">
        <v>5</v>
      </c>
      <c r="D95" s="526" t="s">
        <v>2239</v>
      </c>
      <c r="E95" s="525"/>
      <c r="F95" s="525" t="s">
        <v>5</v>
      </c>
      <c r="G95" s="527"/>
      <c r="H95" s="528"/>
      <c r="I95" s="528"/>
      <c r="J95" s="528"/>
      <c r="K95" s="527">
        <f>K13</f>
        <v>0</v>
      </c>
      <c r="L95" s="529"/>
      <c r="M95" s="530"/>
      <c r="N95" s="530"/>
      <c r="O95" s="531"/>
      <c r="P95" s="531"/>
      <c r="Q95" s="531"/>
      <c r="R95" s="531"/>
      <c r="S95" s="531"/>
      <c r="T95" s="376"/>
    </row>
    <row r="96" spans="14:16" ht="13.5">
      <c r="N96" s="376"/>
      <c r="O96" s="376"/>
      <c r="P96" s="376"/>
    </row>
    <row r="98" spans="1:256" ht="13.5">
      <c r="A98" s="535"/>
      <c r="B98" s="536"/>
      <c r="C98" s="536"/>
      <c r="D98" s="537"/>
      <c r="E98" s="538"/>
      <c r="F98" s="536"/>
      <c r="G98" s="536"/>
      <c r="H98" s="536"/>
      <c r="I98" s="536"/>
      <c r="J98" s="536"/>
      <c r="K98" s="536"/>
      <c r="L98" s="536"/>
      <c r="M98" s="536"/>
      <c r="N98" s="536"/>
      <c r="O98" s="536"/>
      <c r="P98" s="536"/>
      <c r="Q98" s="536"/>
      <c r="R98" s="536"/>
      <c r="S98" s="536"/>
      <c r="T98" s="536"/>
      <c r="U98" s="536"/>
      <c r="V98" s="536"/>
      <c r="W98" s="536"/>
      <c r="X98" s="536"/>
      <c r="Y98" s="536"/>
      <c r="Z98" s="536"/>
      <c r="AA98" s="536"/>
      <c r="AB98" s="536"/>
      <c r="AC98" s="536"/>
      <c r="AD98" s="536"/>
      <c r="AE98" s="536"/>
      <c r="AF98" s="536"/>
      <c r="AG98" s="536"/>
      <c r="AH98" s="536"/>
      <c r="AI98" s="536"/>
      <c r="AJ98" s="536"/>
      <c r="AK98" s="536"/>
      <c r="AL98" s="536"/>
      <c r="AM98" s="536"/>
      <c r="AN98" s="536"/>
      <c r="AO98" s="536"/>
      <c r="AP98" s="536"/>
      <c r="AQ98" s="536"/>
      <c r="AR98" s="536"/>
      <c r="AS98" s="536"/>
      <c r="AT98" s="536"/>
      <c r="AU98" s="536"/>
      <c r="AV98" s="536"/>
      <c r="AW98" s="536"/>
      <c r="AX98" s="536"/>
      <c r="AY98" s="536"/>
      <c r="AZ98" s="536"/>
      <c r="BA98" s="536"/>
      <c r="BB98" s="536"/>
      <c r="BC98" s="536"/>
      <c r="BD98" s="536"/>
      <c r="BE98" s="536"/>
      <c r="BF98" s="536"/>
      <c r="BG98" s="536"/>
      <c r="BH98" s="536"/>
      <c r="BI98" s="536"/>
      <c r="BJ98" s="536"/>
      <c r="BK98" s="536"/>
      <c r="BL98" s="536"/>
      <c r="BM98" s="536"/>
      <c r="BN98" s="536"/>
      <c r="BO98" s="536"/>
      <c r="BP98" s="536"/>
      <c r="BQ98" s="536"/>
      <c r="BR98" s="536"/>
      <c r="BS98" s="536"/>
      <c r="BT98" s="536"/>
      <c r="BU98" s="536"/>
      <c r="BV98" s="536"/>
      <c r="BW98" s="536"/>
      <c r="BX98" s="536"/>
      <c r="BY98" s="536"/>
      <c r="BZ98" s="536"/>
      <c r="CA98" s="536"/>
      <c r="CB98" s="536"/>
      <c r="CC98" s="536"/>
      <c r="CD98" s="536"/>
      <c r="CE98" s="536"/>
      <c r="CF98" s="536"/>
      <c r="CG98" s="536"/>
      <c r="CH98" s="536"/>
      <c r="CI98" s="536"/>
      <c r="CJ98" s="536"/>
      <c r="CK98" s="536"/>
      <c r="CL98" s="536"/>
      <c r="CM98" s="536"/>
      <c r="CN98" s="536"/>
      <c r="CO98" s="536"/>
      <c r="CP98" s="536"/>
      <c r="CQ98" s="536"/>
      <c r="CR98" s="536"/>
      <c r="CS98" s="536"/>
      <c r="CT98" s="536"/>
      <c r="CU98" s="536"/>
      <c r="CV98" s="536"/>
      <c r="CW98" s="536"/>
      <c r="CX98" s="536"/>
      <c r="CY98" s="536"/>
      <c r="CZ98" s="536"/>
      <c r="DA98" s="536"/>
      <c r="DB98" s="536"/>
      <c r="DC98" s="536"/>
      <c r="DD98" s="536"/>
      <c r="DE98" s="536"/>
      <c r="DF98" s="536"/>
      <c r="DG98" s="536"/>
      <c r="DH98" s="536"/>
      <c r="DI98" s="536"/>
      <c r="DJ98" s="536"/>
      <c r="DK98" s="536"/>
      <c r="DL98" s="536"/>
      <c r="DM98" s="536"/>
      <c r="DN98" s="536"/>
      <c r="DO98" s="536"/>
      <c r="DP98" s="536"/>
      <c r="DQ98" s="536"/>
      <c r="DR98" s="536"/>
      <c r="DS98" s="536"/>
      <c r="DT98" s="536"/>
      <c r="DU98" s="536"/>
      <c r="DV98" s="536"/>
      <c r="DW98" s="536"/>
      <c r="DX98" s="536"/>
      <c r="DY98" s="536"/>
      <c r="DZ98" s="536"/>
      <c r="EA98" s="536"/>
      <c r="EB98" s="536"/>
      <c r="EC98" s="536"/>
      <c r="ED98" s="536"/>
      <c r="EE98" s="536"/>
      <c r="EF98" s="536"/>
      <c r="EG98" s="536"/>
      <c r="EH98" s="536"/>
      <c r="EI98" s="536"/>
      <c r="EJ98" s="536"/>
      <c r="EK98" s="536"/>
      <c r="EL98" s="536"/>
      <c r="EM98" s="536"/>
      <c r="EN98" s="536"/>
      <c r="EO98" s="536"/>
      <c r="EP98" s="536"/>
      <c r="EQ98" s="536"/>
      <c r="ER98" s="536"/>
      <c r="ES98" s="536"/>
      <c r="ET98" s="536"/>
      <c r="EU98" s="536"/>
      <c r="EV98" s="536"/>
      <c r="EW98" s="536"/>
      <c r="EX98" s="536"/>
      <c r="EY98" s="536"/>
      <c r="EZ98" s="536"/>
      <c r="FA98" s="536"/>
      <c r="FB98" s="536"/>
      <c r="FC98" s="536"/>
      <c r="FD98" s="536"/>
      <c r="FE98" s="536"/>
      <c r="FF98" s="536"/>
      <c r="FG98" s="536"/>
      <c r="FH98" s="536"/>
      <c r="FI98" s="536"/>
      <c r="FJ98" s="536"/>
      <c r="FK98" s="536"/>
      <c r="FL98" s="536"/>
      <c r="FM98" s="536"/>
      <c r="FN98" s="536"/>
      <c r="FO98" s="536"/>
      <c r="FP98" s="536"/>
      <c r="FQ98" s="536"/>
      <c r="FR98" s="536"/>
      <c r="FS98" s="536"/>
      <c r="FT98" s="536"/>
      <c r="FU98" s="536"/>
      <c r="FV98" s="536"/>
      <c r="FW98" s="536"/>
      <c r="FX98" s="536"/>
      <c r="FY98" s="536"/>
      <c r="FZ98" s="536"/>
      <c r="GA98" s="536"/>
      <c r="GB98" s="536"/>
      <c r="GC98" s="536"/>
      <c r="GD98" s="536"/>
      <c r="GE98" s="536"/>
      <c r="GF98" s="536"/>
      <c r="GG98" s="536"/>
      <c r="GH98" s="536"/>
      <c r="GI98" s="536"/>
      <c r="GJ98" s="536"/>
      <c r="GK98" s="536"/>
      <c r="GL98" s="536"/>
      <c r="GM98" s="536"/>
      <c r="GN98" s="536"/>
      <c r="GO98" s="536"/>
      <c r="GP98" s="536"/>
      <c r="GQ98" s="536"/>
      <c r="GR98" s="536"/>
      <c r="GS98" s="536"/>
      <c r="GT98" s="536"/>
      <c r="GU98" s="536"/>
      <c r="GV98" s="536"/>
      <c r="GW98" s="536"/>
      <c r="GX98" s="536"/>
      <c r="GY98" s="536"/>
      <c r="GZ98" s="536"/>
      <c r="HA98" s="536"/>
      <c r="HB98" s="536"/>
      <c r="HC98" s="536"/>
      <c r="HD98" s="536"/>
      <c r="HE98" s="536"/>
      <c r="HF98" s="536"/>
      <c r="HG98" s="536"/>
      <c r="HH98" s="536"/>
      <c r="HI98" s="536"/>
      <c r="HJ98" s="536"/>
      <c r="HK98" s="536"/>
      <c r="HL98" s="536"/>
      <c r="HM98" s="536"/>
      <c r="HN98" s="536"/>
      <c r="HO98" s="536"/>
      <c r="HP98" s="536"/>
      <c r="HQ98" s="536"/>
      <c r="HR98" s="536"/>
      <c r="HS98" s="536"/>
      <c r="HT98" s="536"/>
      <c r="HU98" s="536"/>
      <c r="HV98" s="536"/>
      <c r="HW98" s="536"/>
      <c r="HX98" s="536"/>
      <c r="HY98" s="536"/>
      <c r="HZ98" s="536"/>
      <c r="IA98" s="536"/>
      <c r="IB98" s="536"/>
      <c r="IC98" s="536"/>
      <c r="ID98" s="536"/>
      <c r="IE98" s="536"/>
      <c r="IF98" s="536"/>
      <c r="IG98" s="536"/>
      <c r="IH98" s="536"/>
      <c r="II98" s="536"/>
      <c r="IJ98" s="536"/>
      <c r="IK98" s="536"/>
      <c r="IL98" s="536"/>
      <c r="IM98" s="536"/>
      <c r="IN98" s="536"/>
      <c r="IO98" s="536"/>
      <c r="IP98" s="536"/>
      <c r="IQ98" s="536"/>
      <c r="IR98" s="536"/>
      <c r="IS98" s="536"/>
      <c r="IT98" s="536"/>
      <c r="IU98" s="536"/>
      <c r="IV98" s="536"/>
    </row>
    <row r="99" ht="13.5">
      <c r="D99" s="539"/>
    </row>
  </sheetData>
  <printOptions/>
  <pageMargins left="0.7086614173228347" right="0.7086614173228347" top="0.7874015748031497" bottom="0.7874015748031497" header="0.31496062992125984" footer="0.31496062992125984"/>
  <pageSetup fitToHeight="99"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3" customWidth="1"/>
    <col min="2" max="2" width="1.66796875" style="243" customWidth="1"/>
    <col min="3" max="4" width="5" style="243" customWidth="1"/>
    <col min="5" max="5" width="11.66015625" style="243" customWidth="1"/>
    <col min="6" max="6" width="9.16015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79687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6" customFormat="1" ht="45" customHeight="1">
      <c r="B3" s="247"/>
      <c r="C3" s="719" t="s">
        <v>1815</v>
      </c>
      <c r="D3" s="719"/>
      <c r="E3" s="719"/>
      <c r="F3" s="719"/>
      <c r="G3" s="719"/>
      <c r="H3" s="719"/>
      <c r="I3" s="719"/>
      <c r="J3" s="719"/>
      <c r="K3" s="248"/>
    </row>
    <row r="4" spans="2:11" ht="25.5" customHeight="1">
      <c r="B4" s="249"/>
      <c r="C4" s="720" t="s">
        <v>1816</v>
      </c>
      <c r="D4" s="720"/>
      <c r="E4" s="720"/>
      <c r="F4" s="720"/>
      <c r="G4" s="720"/>
      <c r="H4" s="720"/>
      <c r="I4" s="720"/>
      <c r="J4" s="720"/>
      <c r="K4" s="250"/>
    </row>
    <row r="5" spans="2:11" ht="5.25" customHeight="1">
      <c r="B5" s="249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9"/>
      <c r="C6" s="721" t="s">
        <v>1817</v>
      </c>
      <c r="D6" s="721"/>
      <c r="E6" s="721"/>
      <c r="F6" s="721"/>
      <c r="G6" s="721"/>
      <c r="H6" s="721"/>
      <c r="I6" s="721"/>
      <c r="J6" s="721"/>
      <c r="K6" s="250"/>
    </row>
    <row r="7" spans="2:11" ht="15" customHeight="1">
      <c r="B7" s="253"/>
      <c r="C7" s="721" t="s">
        <v>1818</v>
      </c>
      <c r="D7" s="721"/>
      <c r="E7" s="721"/>
      <c r="F7" s="721"/>
      <c r="G7" s="721"/>
      <c r="H7" s="721"/>
      <c r="I7" s="721"/>
      <c r="J7" s="721"/>
      <c r="K7" s="250"/>
    </row>
    <row r="8" spans="2:1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ht="15" customHeight="1">
      <c r="B9" s="253"/>
      <c r="C9" s="721" t="s">
        <v>1819</v>
      </c>
      <c r="D9" s="721"/>
      <c r="E9" s="721"/>
      <c r="F9" s="721"/>
      <c r="G9" s="721"/>
      <c r="H9" s="721"/>
      <c r="I9" s="721"/>
      <c r="J9" s="721"/>
      <c r="K9" s="250"/>
    </row>
    <row r="10" spans="2:11" ht="15" customHeight="1">
      <c r="B10" s="253"/>
      <c r="C10" s="252"/>
      <c r="D10" s="721" t="s">
        <v>1820</v>
      </c>
      <c r="E10" s="721"/>
      <c r="F10" s="721"/>
      <c r="G10" s="721"/>
      <c r="H10" s="721"/>
      <c r="I10" s="721"/>
      <c r="J10" s="721"/>
      <c r="K10" s="250"/>
    </row>
    <row r="11" spans="2:11" ht="15" customHeight="1">
      <c r="B11" s="253"/>
      <c r="C11" s="254"/>
      <c r="D11" s="721" t="s">
        <v>1821</v>
      </c>
      <c r="E11" s="721"/>
      <c r="F11" s="721"/>
      <c r="G11" s="721"/>
      <c r="H11" s="721"/>
      <c r="I11" s="721"/>
      <c r="J11" s="721"/>
      <c r="K11" s="250"/>
    </row>
    <row r="12" spans="2:11" ht="12.75" customHeight="1">
      <c r="B12" s="253"/>
      <c r="C12" s="254"/>
      <c r="D12" s="254"/>
      <c r="E12" s="254"/>
      <c r="F12" s="254"/>
      <c r="G12" s="254"/>
      <c r="H12" s="254"/>
      <c r="I12" s="254"/>
      <c r="J12" s="254"/>
      <c r="K12" s="250"/>
    </row>
    <row r="13" spans="2:11" ht="15" customHeight="1">
      <c r="B13" s="253"/>
      <c r="C13" s="254"/>
      <c r="D13" s="721" t="s">
        <v>1822</v>
      </c>
      <c r="E13" s="721"/>
      <c r="F13" s="721"/>
      <c r="G13" s="721"/>
      <c r="H13" s="721"/>
      <c r="I13" s="721"/>
      <c r="J13" s="721"/>
      <c r="K13" s="250"/>
    </row>
    <row r="14" spans="2:11" ht="15" customHeight="1">
      <c r="B14" s="253"/>
      <c r="C14" s="254"/>
      <c r="D14" s="721" t="s">
        <v>1823</v>
      </c>
      <c r="E14" s="721"/>
      <c r="F14" s="721"/>
      <c r="G14" s="721"/>
      <c r="H14" s="721"/>
      <c r="I14" s="721"/>
      <c r="J14" s="721"/>
      <c r="K14" s="250"/>
    </row>
    <row r="15" spans="2:11" ht="15" customHeight="1">
      <c r="B15" s="253"/>
      <c r="C15" s="254"/>
      <c r="D15" s="721" t="s">
        <v>1824</v>
      </c>
      <c r="E15" s="721"/>
      <c r="F15" s="721"/>
      <c r="G15" s="721"/>
      <c r="H15" s="721"/>
      <c r="I15" s="721"/>
      <c r="J15" s="721"/>
      <c r="K15" s="250"/>
    </row>
    <row r="16" spans="2:11" ht="15" customHeight="1">
      <c r="B16" s="253"/>
      <c r="C16" s="254"/>
      <c r="D16" s="254"/>
      <c r="E16" s="255" t="s">
        <v>76</v>
      </c>
      <c r="F16" s="721" t="s">
        <v>1825</v>
      </c>
      <c r="G16" s="721"/>
      <c r="H16" s="721"/>
      <c r="I16" s="721"/>
      <c r="J16" s="721"/>
      <c r="K16" s="250"/>
    </row>
    <row r="17" spans="2:11" ht="15" customHeight="1">
      <c r="B17" s="253"/>
      <c r="C17" s="254"/>
      <c r="D17" s="254"/>
      <c r="E17" s="255" t="s">
        <v>1826</v>
      </c>
      <c r="F17" s="721" t="s">
        <v>1827</v>
      </c>
      <c r="G17" s="721"/>
      <c r="H17" s="721"/>
      <c r="I17" s="721"/>
      <c r="J17" s="721"/>
      <c r="K17" s="250"/>
    </row>
    <row r="18" spans="2:11" ht="15" customHeight="1">
      <c r="B18" s="253"/>
      <c r="C18" s="254"/>
      <c r="D18" s="254"/>
      <c r="E18" s="255" t="s">
        <v>1828</v>
      </c>
      <c r="F18" s="721" t="s">
        <v>1829</v>
      </c>
      <c r="G18" s="721"/>
      <c r="H18" s="721"/>
      <c r="I18" s="721"/>
      <c r="J18" s="721"/>
      <c r="K18" s="250"/>
    </row>
    <row r="19" spans="2:11" ht="15" customHeight="1">
      <c r="B19" s="253"/>
      <c r="C19" s="254"/>
      <c r="D19" s="254"/>
      <c r="E19" s="255" t="s">
        <v>1830</v>
      </c>
      <c r="F19" s="721" t="s">
        <v>1831</v>
      </c>
      <c r="G19" s="721"/>
      <c r="H19" s="721"/>
      <c r="I19" s="721"/>
      <c r="J19" s="721"/>
      <c r="K19" s="250"/>
    </row>
    <row r="20" spans="2:11" ht="15" customHeight="1">
      <c r="B20" s="253"/>
      <c r="C20" s="254"/>
      <c r="D20" s="254"/>
      <c r="E20" s="255" t="s">
        <v>1766</v>
      </c>
      <c r="F20" s="721" t="s">
        <v>1767</v>
      </c>
      <c r="G20" s="721"/>
      <c r="H20" s="721"/>
      <c r="I20" s="721"/>
      <c r="J20" s="721"/>
      <c r="K20" s="250"/>
    </row>
    <row r="21" spans="2:11" ht="15" customHeight="1">
      <c r="B21" s="253"/>
      <c r="C21" s="254"/>
      <c r="D21" s="254"/>
      <c r="E21" s="255" t="s">
        <v>82</v>
      </c>
      <c r="F21" s="721" t="s">
        <v>1832</v>
      </c>
      <c r="G21" s="721"/>
      <c r="H21" s="721"/>
      <c r="I21" s="721"/>
      <c r="J21" s="721"/>
      <c r="K21" s="250"/>
    </row>
    <row r="22" spans="2:11" ht="12.75" customHeight="1">
      <c r="B22" s="253"/>
      <c r="C22" s="254"/>
      <c r="D22" s="254"/>
      <c r="E22" s="254"/>
      <c r="F22" s="254"/>
      <c r="G22" s="254"/>
      <c r="H22" s="254"/>
      <c r="I22" s="254"/>
      <c r="J22" s="254"/>
      <c r="K22" s="250"/>
    </row>
    <row r="23" spans="2:11" ht="15" customHeight="1">
      <c r="B23" s="253"/>
      <c r="C23" s="721" t="s">
        <v>1833</v>
      </c>
      <c r="D23" s="721"/>
      <c r="E23" s="721"/>
      <c r="F23" s="721"/>
      <c r="G23" s="721"/>
      <c r="H23" s="721"/>
      <c r="I23" s="721"/>
      <c r="J23" s="721"/>
      <c r="K23" s="250"/>
    </row>
    <row r="24" spans="2:11" ht="15" customHeight="1">
      <c r="B24" s="253"/>
      <c r="C24" s="721" t="s">
        <v>1834</v>
      </c>
      <c r="D24" s="721"/>
      <c r="E24" s="721"/>
      <c r="F24" s="721"/>
      <c r="G24" s="721"/>
      <c r="H24" s="721"/>
      <c r="I24" s="721"/>
      <c r="J24" s="721"/>
      <c r="K24" s="250"/>
    </row>
    <row r="25" spans="2:11" ht="15" customHeight="1">
      <c r="B25" s="253"/>
      <c r="C25" s="252"/>
      <c r="D25" s="721" t="s">
        <v>1835</v>
      </c>
      <c r="E25" s="721"/>
      <c r="F25" s="721"/>
      <c r="G25" s="721"/>
      <c r="H25" s="721"/>
      <c r="I25" s="721"/>
      <c r="J25" s="721"/>
      <c r="K25" s="250"/>
    </row>
    <row r="26" spans="2:11" ht="15" customHeight="1">
      <c r="B26" s="253"/>
      <c r="C26" s="254"/>
      <c r="D26" s="721" t="s">
        <v>1836</v>
      </c>
      <c r="E26" s="721"/>
      <c r="F26" s="721"/>
      <c r="G26" s="721"/>
      <c r="H26" s="721"/>
      <c r="I26" s="721"/>
      <c r="J26" s="721"/>
      <c r="K26" s="250"/>
    </row>
    <row r="27" spans="2:11" ht="12.7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0"/>
    </row>
    <row r="28" spans="2:11" ht="15" customHeight="1">
      <c r="B28" s="253"/>
      <c r="C28" s="254"/>
      <c r="D28" s="721" t="s">
        <v>1837</v>
      </c>
      <c r="E28" s="721"/>
      <c r="F28" s="721"/>
      <c r="G28" s="721"/>
      <c r="H28" s="721"/>
      <c r="I28" s="721"/>
      <c r="J28" s="721"/>
      <c r="K28" s="250"/>
    </row>
    <row r="29" spans="2:11" ht="15" customHeight="1">
      <c r="B29" s="253"/>
      <c r="C29" s="254"/>
      <c r="D29" s="721" t="s">
        <v>1838</v>
      </c>
      <c r="E29" s="721"/>
      <c r="F29" s="721"/>
      <c r="G29" s="721"/>
      <c r="H29" s="721"/>
      <c r="I29" s="721"/>
      <c r="J29" s="721"/>
      <c r="K29" s="250"/>
    </row>
    <row r="30" spans="2:11" ht="12.75" customHeight="1">
      <c r="B30" s="253"/>
      <c r="C30" s="254"/>
      <c r="D30" s="254"/>
      <c r="E30" s="254"/>
      <c r="F30" s="254"/>
      <c r="G30" s="254"/>
      <c r="H30" s="254"/>
      <c r="I30" s="254"/>
      <c r="J30" s="254"/>
      <c r="K30" s="250"/>
    </row>
    <row r="31" spans="2:11" ht="15" customHeight="1">
      <c r="B31" s="253"/>
      <c r="C31" s="254"/>
      <c r="D31" s="721" t="s">
        <v>1839</v>
      </c>
      <c r="E31" s="721"/>
      <c r="F31" s="721"/>
      <c r="G31" s="721"/>
      <c r="H31" s="721"/>
      <c r="I31" s="721"/>
      <c r="J31" s="721"/>
      <c r="K31" s="250"/>
    </row>
    <row r="32" spans="2:11" ht="15" customHeight="1">
      <c r="B32" s="253"/>
      <c r="C32" s="254"/>
      <c r="D32" s="721" t="s">
        <v>1840</v>
      </c>
      <c r="E32" s="721"/>
      <c r="F32" s="721"/>
      <c r="G32" s="721"/>
      <c r="H32" s="721"/>
      <c r="I32" s="721"/>
      <c r="J32" s="721"/>
      <c r="K32" s="250"/>
    </row>
    <row r="33" spans="2:11" ht="15" customHeight="1">
      <c r="B33" s="253"/>
      <c r="C33" s="254"/>
      <c r="D33" s="721" t="s">
        <v>1841</v>
      </c>
      <c r="E33" s="721"/>
      <c r="F33" s="721"/>
      <c r="G33" s="721"/>
      <c r="H33" s="721"/>
      <c r="I33" s="721"/>
      <c r="J33" s="721"/>
      <c r="K33" s="250"/>
    </row>
    <row r="34" spans="2:11" ht="15" customHeight="1">
      <c r="B34" s="253"/>
      <c r="C34" s="254"/>
      <c r="D34" s="252"/>
      <c r="E34" s="256" t="s">
        <v>146</v>
      </c>
      <c r="F34" s="252"/>
      <c r="G34" s="721" t="s">
        <v>1842</v>
      </c>
      <c r="H34" s="721"/>
      <c r="I34" s="721"/>
      <c r="J34" s="721"/>
      <c r="K34" s="250"/>
    </row>
    <row r="35" spans="2:11" ht="30.75" customHeight="1">
      <c r="B35" s="253"/>
      <c r="C35" s="254"/>
      <c r="D35" s="252"/>
      <c r="E35" s="256" t="s">
        <v>1843</v>
      </c>
      <c r="F35" s="252"/>
      <c r="G35" s="721" t="s">
        <v>1844</v>
      </c>
      <c r="H35" s="721"/>
      <c r="I35" s="721"/>
      <c r="J35" s="721"/>
      <c r="K35" s="250"/>
    </row>
    <row r="36" spans="2:11" ht="15" customHeight="1">
      <c r="B36" s="253"/>
      <c r="C36" s="254"/>
      <c r="D36" s="252"/>
      <c r="E36" s="256" t="s">
        <v>51</v>
      </c>
      <c r="F36" s="252"/>
      <c r="G36" s="721" t="s">
        <v>1845</v>
      </c>
      <c r="H36" s="721"/>
      <c r="I36" s="721"/>
      <c r="J36" s="721"/>
      <c r="K36" s="250"/>
    </row>
    <row r="37" spans="2:11" ht="15" customHeight="1">
      <c r="B37" s="253"/>
      <c r="C37" s="254"/>
      <c r="D37" s="252"/>
      <c r="E37" s="256" t="s">
        <v>147</v>
      </c>
      <c r="F37" s="252"/>
      <c r="G37" s="721" t="s">
        <v>1846</v>
      </c>
      <c r="H37" s="721"/>
      <c r="I37" s="721"/>
      <c r="J37" s="721"/>
      <c r="K37" s="250"/>
    </row>
    <row r="38" spans="2:11" ht="15" customHeight="1">
      <c r="B38" s="253"/>
      <c r="C38" s="254"/>
      <c r="D38" s="252"/>
      <c r="E38" s="256" t="s">
        <v>148</v>
      </c>
      <c r="F38" s="252"/>
      <c r="G38" s="721" t="s">
        <v>1847</v>
      </c>
      <c r="H38" s="721"/>
      <c r="I38" s="721"/>
      <c r="J38" s="721"/>
      <c r="K38" s="250"/>
    </row>
    <row r="39" spans="2:11" ht="15" customHeight="1">
      <c r="B39" s="253"/>
      <c r="C39" s="254"/>
      <c r="D39" s="252"/>
      <c r="E39" s="256" t="s">
        <v>149</v>
      </c>
      <c r="F39" s="252"/>
      <c r="G39" s="721" t="s">
        <v>1848</v>
      </c>
      <c r="H39" s="721"/>
      <c r="I39" s="721"/>
      <c r="J39" s="721"/>
      <c r="K39" s="250"/>
    </row>
    <row r="40" spans="2:11" ht="15" customHeight="1">
      <c r="B40" s="253"/>
      <c r="C40" s="254"/>
      <c r="D40" s="252"/>
      <c r="E40" s="256" t="s">
        <v>1849</v>
      </c>
      <c r="F40" s="252"/>
      <c r="G40" s="721" t="s">
        <v>1850</v>
      </c>
      <c r="H40" s="721"/>
      <c r="I40" s="721"/>
      <c r="J40" s="721"/>
      <c r="K40" s="250"/>
    </row>
    <row r="41" spans="2:11" ht="15" customHeight="1">
      <c r="B41" s="253"/>
      <c r="C41" s="254"/>
      <c r="D41" s="252"/>
      <c r="E41" s="256"/>
      <c r="F41" s="252"/>
      <c r="G41" s="721" t="s">
        <v>1851</v>
      </c>
      <c r="H41" s="721"/>
      <c r="I41" s="721"/>
      <c r="J41" s="721"/>
      <c r="K41" s="250"/>
    </row>
    <row r="42" spans="2:11" ht="15" customHeight="1">
      <c r="B42" s="253"/>
      <c r="C42" s="254"/>
      <c r="D42" s="252"/>
      <c r="E42" s="256" t="s">
        <v>1852</v>
      </c>
      <c r="F42" s="252"/>
      <c r="G42" s="721" t="s">
        <v>1853</v>
      </c>
      <c r="H42" s="721"/>
      <c r="I42" s="721"/>
      <c r="J42" s="721"/>
      <c r="K42" s="250"/>
    </row>
    <row r="43" spans="2:11" ht="15" customHeight="1">
      <c r="B43" s="253"/>
      <c r="C43" s="254"/>
      <c r="D43" s="252"/>
      <c r="E43" s="256" t="s">
        <v>151</v>
      </c>
      <c r="F43" s="252"/>
      <c r="G43" s="721" t="s">
        <v>1854</v>
      </c>
      <c r="H43" s="721"/>
      <c r="I43" s="721"/>
      <c r="J43" s="721"/>
      <c r="K43" s="250"/>
    </row>
    <row r="44" spans="2:11" ht="12.75" customHeight="1">
      <c r="B44" s="253"/>
      <c r="C44" s="254"/>
      <c r="D44" s="252"/>
      <c r="E44" s="252"/>
      <c r="F44" s="252"/>
      <c r="G44" s="252"/>
      <c r="H44" s="252"/>
      <c r="I44" s="252"/>
      <c r="J44" s="252"/>
      <c r="K44" s="250"/>
    </row>
    <row r="45" spans="2:11" ht="15" customHeight="1">
      <c r="B45" s="253"/>
      <c r="C45" s="254"/>
      <c r="D45" s="721" t="s">
        <v>1855</v>
      </c>
      <c r="E45" s="721"/>
      <c r="F45" s="721"/>
      <c r="G45" s="721"/>
      <c r="H45" s="721"/>
      <c r="I45" s="721"/>
      <c r="J45" s="721"/>
      <c r="K45" s="250"/>
    </row>
    <row r="46" spans="2:11" ht="15" customHeight="1">
      <c r="B46" s="253"/>
      <c r="C46" s="254"/>
      <c r="D46" s="254"/>
      <c r="E46" s="721" t="s">
        <v>1856</v>
      </c>
      <c r="F46" s="721"/>
      <c r="G46" s="721"/>
      <c r="H46" s="721"/>
      <c r="I46" s="721"/>
      <c r="J46" s="721"/>
      <c r="K46" s="250"/>
    </row>
    <row r="47" spans="2:11" ht="15" customHeight="1">
      <c r="B47" s="253"/>
      <c r="C47" s="254"/>
      <c r="D47" s="254"/>
      <c r="E47" s="721" t="s">
        <v>1857</v>
      </c>
      <c r="F47" s="721"/>
      <c r="G47" s="721"/>
      <c r="H47" s="721"/>
      <c r="I47" s="721"/>
      <c r="J47" s="721"/>
      <c r="K47" s="250"/>
    </row>
    <row r="48" spans="2:11" ht="15" customHeight="1">
      <c r="B48" s="253"/>
      <c r="C48" s="254"/>
      <c r="D48" s="254"/>
      <c r="E48" s="721" t="s">
        <v>1858</v>
      </c>
      <c r="F48" s="721"/>
      <c r="G48" s="721"/>
      <c r="H48" s="721"/>
      <c r="I48" s="721"/>
      <c r="J48" s="721"/>
      <c r="K48" s="250"/>
    </row>
    <row r="49" spans="2:11" ht="15" customHeight="1">
      <c r="B49" s="253"/>
      <c r="C49" s="254"/>
      <c r="D49" s="721" t="s">
        <v>1859</v>
      </c>
      <c r="E49" s="721"/>
      <c r="F49" s="721"/>
      <c r="G49" s="721"/>
      <c r="H49" s="721"/>
      <c r="I49" s="721"/>
      <c r="J49" s="721"/>
      <c r="K49" s="250"/>
    </row>
    <row r="50" spans="2:11" ht="25.5" customHeight="1">
      <c r="B50" s="249"/>
      <c r="C50" s="720" t="s">
        <v>1860</v>
      </c>
      <c r="D50" s="720"/>
      <c r="E50" s="720"/>
      <c r="F50" s="720"/>
      <c r="G50" s="720"/>
      <c r="H50" s="720"/>
      <c r="I50" s="720"/>
      <c r="J50" s="720"/>
      <c r="K50" s="250"/>
    </row>
    <row r="51" spans="2:11" ht="5.25" customHeight="1">
      <c r="B51" s="249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9"/>
      <c r="C52" s="721" t="s">
        <v>1861</v>
      </c>
      <c r="D52" s="721"/>
      <c r="E52" s="721"/>
      <c r="F52" s="721"/>
      <c r="G52" s="721"/>
      <c r="H52" s="721"/>
      <c r="I52" s="721"/>
      <c r="J52" s="721"/>
      <c r="K52" s="250"/>
    </row>
    <row r="53" spans="2:11" ht="15" customHeight="1">
      <c r="B53" s="249"/>
      <c r="C53" s="721" t="s">
        <v>1862</v>
      </c>
      <c r="D53" s="721"/>
      <c r="E53" s="721"/>
      <c r="F53" s="721"/>
      <c r="G53" s="721"/>
      <c r="H53" s="721"/>
      <c r="I53" s="721"/>
      <c r="J53" s="721"/>
      <c r="K53" s="250"/>
    </row>
    <row r="54" spans="2:11" ht="12.75" customHeight="1">
      <c r="B54" s="249"/>
      <c r="C54" s="252"/>
      <c r="D54" s="252"/>
      <c r="E54" s="252"/>
      <c r="F54" s="252"/>
      <c r="G54" s="252"/>
      <c r="H54" s="252"/>
      <c r="I54" s="252"/>
      <c r="J54" s="252"/>
      <c r="K54" s="250"/>
    </row>
    <row r="55" spans="2:11" ht="15" customHeight="1">
      <c r="B55" s="249"/>
      <c r="C55" s="721" t="s">
        <v>1863</v>
      </c>
      <c r="D55" s="721"/>
      <c r="E55" s="721"/>
      <c r="F55" s="721"/>
      <c r="G55" s="721"/>
      <c r="H55" s="721"/>
      <c r="I55" s="721"/>
      <c r="J55" s="721"/>
      <c r="K55" s="250"/>
    </row>
    <row r="56" spans="2:11" ht="15" customHeight="1">
      <c r="B56" s="249"/>
      <c r="C56" s="254"/>
      <c r="D56" s="721" t="s">
        <v>1864</v>
      </c>
      <c r="E56" s="721"/>
      <c r="F56" s="721"/>
      <c r="G56" s="721"/>
      <c r="H56" s="721"/>
      <c r="I56" s="721"/>
      <c r="J56" s="721"/>
      <c r="K56" s="250"/>
    </row>
    <row r="57" spans="2:11" ht="15" customHeight="1">
      <c r="B57" s="249"/>
      <c r="C57" s="254"/>
      <c r="D57" s="721" t="s">
        <v>1865</v>
      </c>
      <c r="E57" s="721"/>
      <c r="F57" s="721"/>
      <c r="G57" s="721"/>
      <c r="H57" s="721"/>
      <c r="I57" s="721"/>
      <c r="J57" s="721"/>
      <c r="K57" s="250"/>
    </row>
    <row r="58" spans="2:11" ht="15" customHeight="1">
      <c r="B58" s="249"/>
      <c r="C58" s="254"/>
      <c r="D58" s="721" t="s">
        <v>1866</v>
      </c>
      <c r="E58" s="721"/>
      <c r="F58" s="721"/>
      <c r="G58" s="721"/>
      <c r="H58" s="721"/>
      <c r="I58" s="721"/>
      <c r="J58" s="721"/>
      <c r="K58" s="250"/>
    </row>
    <row r="59" spans="2:11" ht="15" customHeight="1">
      <c r="B59" s="249"/>
      <c r="C59" s="254"/>
      <c r="D59" s="721" t="s">
        <v>1867</v>
      </c>
      <c r="E59" s="721"/>
      <c r="F59" s="721"/>
      <c r="G59" s="721"/>
      <c r="H59" s="721"/>
      <c r="I59" s="721"/>
      <c r="J59" s="721"/>
      <c r="K59" s="250"/>
    </row>
    <row r="60" spans="2:11" ht="15" customHeight="1">
      <c r="B60" s="249"/>
      <c r="C60" s="254"/>
      <c r="D60" s="723" t="s">
        <v>1868</v>
      </c>
      <c r="E60" s="723"/>
      <c r="F60" s="723"/>
      <c r="G60" s="723"/>
      <c r="H60" s="723"/>
      <c r="I60" s="723"/>
      <c r="J60" s="723"/>
      <c r="K60" s="250"/>
    </row>
    <row r="61" spans="2:11" ht="15" customHeight="1">
      <c r="B61" s="249"/>
      <c r="C61" s="254"/>
      <c r="D61" s="721" t="s">
        <v>1869</v>
      </c>
      <c r="E61" s="721"/>
      <c r="F61" s="721"/>
      <c r="G61" s="721"/>
      <c r="H61" s="721"/>
      <c r="I61" s="721"/>
      <c r="J61" s="721"/>
      <c r="K61" s="250"/>
    </row>
    <row r="62" spans="2:11" ht="12.75" customHeight="1">
      <c r="B62" s="249"/>
      <c r="C62" s="254"/>
      <c r="D62" s="254"/>
      <c r="E62" s="257"/>
      <c r="F62" s="254"/>
      <c r="G62" s="254"/>
      <c r="H62" s="254"/>
      <c r="I62" s="254"/>
      <c r="J62" s="254"/>
      <c r="K62" s="250"/>
    </row>
    <row r="63" spans="2:11" ht="15" customHeight="1">
      <c r="B63" s="249"/>
      <c r="C63" s="254"/>
      <c r="D63" s="721" t="s">
        <v>1870</v>
      </c>
      <c r="E63" s="721"/>
      <c r="F63" s="721"/>
      <c r="G63" s="721"/>
      <c r="H63" s="721"/>
      <c r="I63" s="721"/>
      <c r="J63" s="721"/>
      <c r="K63" s="250"/>
    </row>
    <row r="64" spans="2:11" ht="15" customHeight="1">
      <c r="B64" s="249"/>
      <c r="C64" s="254"/>
      <c r="D64" s="723" t="s">
        <v>1871</v>
      </c>
      <c r="E64" s="723"/>
      <c r="F64" s="723"/>
      <c r="G64" s="723"/>
      <c r="H64" s="723"/>
      <c r="I64" s="723"/>
      <c r="J64" s="723"/>
      <c r="K64" s="250"/>
    </row>
    <row r="65" spans="2:11" ht="15" customHeight="1">
      <c r="B65" s="249"/>
      <c r="C65" s="254"/>
      <c r="D65" s="721" t="s">
        <v>1872</v>
      </c>
      <c r="E65" s="721"/>
      <c r="F65" s="721"/>
      <c r="G65" s="721"/>
      <c r="H65" s="721"/>
      <c r="I65" s="721"/>
      <c r="J65" s="721"/>
      <c r="K65" s="250"/>
    </row>
    <row r="66" spans="2:11" ht="15" customHeight="1">
      <c r="B66" s="249"/>
      <c r="C66" s="254"/>
      <c r="D66" s="721" t="s">
        <v>1873</v>
      </c>
      <c r="E66" s="721"/>
      <c r="F66" s="721"/>
      <c r="G66" s="721"/>
      <c r="H66" s="721"/>
      <c r="I66" s="721"/>
      <c r="J66" s="721"/>
      <c r="K66" s="250"/>
    </row>
    <row r="67" spans="2:11" ht="15" customHeight="1">
      <c r="B67" s="249"/>
      <c r="C67" s="254"/>
      <c r="D67" s="721" t="s">
        <v>1874</v>
      </c>
      <c r="E67" s="721"/>
      <c r="F67" s="721"/>
      <c r="G67" s="721"/>
      <c r="H67" s="721"/>
      <c r="I67" s="721"/>
      <c r="J67" s="721"/>
      <c r="K67" s="250"/>
    </row>
    <row r="68" spans="2:11" ht="15" customHeight="1">
      <c r="B68" s="249"/>
      <c r="C68" s="254"/>
      <c r="D68" s="721" t="s">
        <v>1875</v>
      </c>
      <c r="E68" s="721"/>
      <c r="F68" s="721"/>
      <c r="G68" s="721"/>
      <c r="H68" s="721"/>
      <c r="I68" s="721"/>
      <c r="J68" s="721"/>
      <c r="K68" s="250"/>
    </row>
    <row r="69" spans="2:11" ht="12.75" customHeight="1">
      <c r="B69" s="258"/>
      <c r="C69" s="259"/>
      <c r="D69" s="259"/>
      <c r="E69" s="259"/>
      <c r="F69" s="259"/>
      <c r="G69" s="259"/>
      <c r="H69" s="259"/>
      <c r="I69" s="259"/>
      <c r="J69" s="259"/>
      <c r="K69" s="260"/>
    </row>
    <row r="70" spans="2:11" ht="18.75" customHeight="1">
      <c r="B70" s="261"/>
      <c r="C70" s="261"/>
      <c r="D70" s="261"/>
      <c r="E70" s="261"/>
      <c r="F70" s="261"/>
      <c r="G70" s="261"/>
      <c r="H70" s="261"/>
      <c r="I70" s="261"/>
      <c r="J70" s="261"/>
      <c r="K70" s="262"/>
    </row>
    <row r="71" spans="2:11" ht="18.7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2:11" ht="7.5" customHeight="1">
      <c r="B72" s="263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45" customHeight="1">
      <c r="B73" s="266"/>
      <c r="C73" s="724" t="s">
        <v>123</v>
      </c>
      <c r="D73" s="724"/>
      <c r="E73" s="724"/>
      <c r="F73" s="724"/>
      <c r="G73" s="724"/>
      <c r="H73" s="724"/>
      <c r="I73" s="724"/>
      <c r="J73" s="724"/>
      <c r="K73" s="267"/>
    </row>
    <row r="74" spans="2:11" ht="17.25" customHeight="1">
      <c r="B74" s="266"/>
      <c r="C74" s="268" t="s">
        <v>1876</v>
      </c>
      <c r="D74" s="268"/>
      <c r="E74" s="268"/>
      <c r="F74" s="268" t="s">
        <v>1877</v>
      </c>
      <c r="G74" s="269"/>
      <c r="H74" s="268" t="s">
        <v>147</v>
      </c>
      <c r="I74" s="268" t="s">
        <v>55</v>
      </c>
      <c r="J74" s="268" t="s">
        <v>1878</v>
      </c>
      <c r="K74" s="267"/>
    </row>
    <row r="75" spans="2:11" ht="17.25" customHeight="1">
      <c r="B75" s="266"/>
      <c r="C75" s="270" t="s">
        <v>1879</v>
      </c>
      <c r="D75" s="270"/>
      <c r="E75" s="270"/>
      <c r="F75" s="271" t="s">
        <v>1880</v>
      </c>
      <c r="G75" s="272"/>
      <c r="H75" s="270"/>
      <c r="I75" s="270"/>
      <c r="J75" s="270" t="s">
        <v>1881</v>
      </c>
      <c r="K75" s="267"/>
    </row>
    <row r="76" spans="2:11" ht="5.25" customHeight="1">
      <c r="B76" s="266"/>
      <c r="C76" s="273"/>
      <c r="D76" s="273"/>
      <c r="E76" s="273"/>
      <c r="F76" s="273"/>
      <c r="G76" s="274"/>
      <c r="H76" s="273"/>
      <c r="I76" s="273"/>
      <c r="J76" s="273"/>
      <c r="K76" s="267"/>
    </row>
    <row r="77" spans="2:11" ht="15" customHeight="1">
      <c r="B77" s="266"/>
      <c r="C77" s="256" t="s">
        <v>51</v>
      </c>
      <c r="D77" s="273"/>
      <c r="E77" s="273"/>
      <c r="F77" s="275" t="s">
        <v>1882</v>
      </c>
      <c r="G77" s="274"/>
      <c r="H77" s="256" t="s">
        <v>1883</v>
      </c>
      <c r="I77" s="256" t="s">
        <v>1884</v>
      </c>
      <c r="J77" s="256">
        <v>20</v>
      </c>
      <c r="K77" s="267"/>
    </row>
    <row r="78" spans="2:11" ht="15" customHeight="1">
      <c r="B78" s="266"/>
      <c r="C78" s="256" t="s">
        <v>1885</v>
      </c>
      <c r="D78" s="256"/>
      <c r="E78" s="256"/>
      <c r="F78" s="275" t="s">
        <v>1882</v>
      </c>
      <c r="G78" s="274"/>
      <c r="H78" s="256" t="s">
        <v>1886</v>
      </c>
      <c r="I78" s="256" t="s">
        <v>1884</v>
      </c>
      <c r="J78" s="256">
        <v>120</v>
      </c>
      <c r="K78" s="267"/>
    </row>
    <row r="79" spans="2:11" ht="15" customHeight="1">
      <c r="B79" s="276"/>
      <c r="C79" s="256" t="s">
        <v>1887</v>
      </c>
      <c r="D79" s="256"/>
      <c r="E79" s="256"/>
      <c r="F79" s="275" t="s">
        <v>1888</v>
      </c>
      <c r="G79" s="274"/>
      <c r="H79" s="256" t="s">
        <v>1889</v>
      </c>
      <c r="I79" s="256" t="s">
        <v>1884</v>
      </c>
      <c r="J79" s="256">
        <v>50</v>
      </c>
      <c r="K79" s="267"/>
    </row>
    <row r="80" spans="2:11" ht="15" customHeight="1">
      <c r="B80" s="276"/>
      <c r="C80" s="256" t="s">
        <v>1890</v>
      </c>
      <c r="D80" s="256"/>
      <c r="E80" s="256"/>
      <c r="F80" s="275" t="s">
        <v>1882</v>
      </c>
      <c r="G80" s="274"/>
      <c r="H80" s="256" t="s">
        <v>1891</v>
      </c>
      <c r="I80" s="256" t="s">
        <v>1892</v>
      </c>
      <c r="J80" s="256"/>
      <c r="K80" s="267"/>
    </row>
    <row r="81" spans="2:11" ht="15" customHeight="1">
      <c r="B81" s="276"/>
      <c r="C81" s="277" t="s">
        <v>1893</v>
      </c>
      <c r="D81" s="277"/>
      <c r="E81" s="277"/>
      <c r="F81" s="278" t="s">
        <v>1888</v>
      </c>
      <c r="G81" s="277"/>
      <c r="H81" s="277" t="s">
        <v>1894</v>
      </c>
      <c r="I81" s="277" t="s">
        <v>1884</v>
      </c>
      <c r="J81" s="277">
        <v>15</v>
      </c>
      <c r="K81" s="267"/>
    </row>
    <row r="82" spans="2:11" ht="15" customHeight="1">
      <c r="B82" s="276"/>
      <c r="C82" s="277" t="s">
        <v>1895</v>
      </c>
      <c r="D82" s="277"/>
      <c r="E82" s="277"/>
      <c r="F82" s="278" t="s">
        <v>1888</v>
      </c>
      <c r="G82" s="277"/>
      <c r="H82" s="277" t="s">
        <v>1896</v>
      </c>
      <c r="I82" s="277" t="s">
        <v>1884</v>
      </c>
      <c r="J82" s="277">
        <v>15</v>
      </c>
      <c r="K82" s="267"/>
    </row>
    <row r="83" spans="2:11" ht="15" customHeight="1">
      <c r="B83" s="276"/>
      <c r="C83" s="277" t="s">
        <v>1897</v>
      </c>
      <c r="D83" s="277"/>
      <c r="E83" s="277"/>
      <c r="F83" s="278" t="s">
        <v>1888</v>
      </c>
      <c r="G83" s="277"/>
      <c r="H83" s="277" t="s">
        <v>1898</v>
      </c>
      <c r="I83" s="277" t="s">
        <v>1884</v>
      </c>
      <c r="J83" s="277">
        <v>20</v>
      </c>
      <c r="K83" s="267"/>
    </row>
    <row r="84" spans="2:11" ht="15" customHeight="1">
      <c r="B84" s="276"/>
      <c r="C84" s="277" t="s">
        <v>1899</v>
      </c>
      <c r="D84" s="277"/>
      <c r="E84" s="277"/>
      <c r="F84" s="278" t="s">
        <v>1888</v>
      </c>
      <c r="G84" s="277"/>
      <c r="H84" s="277" t="s">
        <v>1900</v>
      </c>
      <c r="I84" s="277" t="s">
        <v>1884</v>
      </c>
      <c r="J84" s="277">
        <v>20</v>
      </c>
      <c r="K84" s="267"/>
    </row>
    <row r="85" spans="2:11" ht="15" customHeight="1">
      <c r="B85" s="276"/>
      <c r="C85" s="256" t="s">
        <v>1901</v>
      </c>
      <c r="D85" s="256"/>
      <c r="E85" s="256"/>
      <c r="F85" s="275" t="s">
        <v>1888</v>
      </c>
      <c r="G85" s="274"/>
      <c r="H85" s="256" t="s">
        <v>1902</v>
      </c>
      <c r="I85" s="256" t="s">
        <v>1884</v>
      </c>
      <c r="J85" s="256">
        <v>50</v>
      </c>
      <c r="K85" s="267"/>
    </row>
    <row r="86" spans="2:11" ht="15" customHeight="1">
      <c r="B86" s="276"/>
      <c r="C86" s="256" t="s">
        <v>1903</v>
      </c>
      <c r="D86" s="256"/>
      <c r="E86" s="256"/>
      <c r="F86" s="275" t="s">
        <v>1888</v>
      </c>
      <c r="G86" s="274"/>
      <c r="H86" s="256" t="s">
        <v>1904</v>
      </c>
      <c r="I86" s="256" t="s">
        <v>1884</v>
      </c>
      <c r="J86" s="256">
        <v>20</v>
      </c>
      <c r="K86" s="267"/>
    </row>
    <row r="87" spans="2:11" ht="15" customHeight="1">
      <c r="B87" s="276"/>
      <c r="C87" s="256" t="s">
        <v>1905</v>
      </c>
      <c r="D87" s="256"/>
      <c r="E87" s="256"/>
      <c r="F87" s="275" t="s">
        <v>1888</v>
      </c>
      <c r="G87" s="274"/>
      <c r="H87" s="256" t="s">
        <v>1906</v>
      </c>
      <c r="I87" s="256" t="s">
        <v>1884</v>
      </c>
      <c r="J87" s="256">
        <v>20</v>
      </c>
      <c r="K87" s="267"/>
    </row>
    <row r="88" spans="2:11" ht="15" customHeight="1">
      <c r="B88" s="276"/>
      <c r="C88" s="256" t="s">
        <v>1907</v>
      </c>
      <c r="D88" s="256"/>
      <c r="E88" s="256"/>
      <c r="F88" s="275" t="s">
        <v>1888</v>
      </c>
      <c r="G88" s="274"/>
      <c r="H88" s="256" t="s">
        <v>1908</v>
      </c>
      <c r="I88" s="256" t="s">
        <v>1884</v>
      </c>
      <c r="J88" s="256">
        <v>50</v>
      </c>
      <c r="K88" s="267"/>
    </row>
    <row r="89" spans="2:11" ht="15" customHeight="1">
      <c r="B89" s="276"/>
      <c r="C89" s="256" t="s">
        <v>1909</v>
      </c>
      <c r="D89" s="256"/>
      <c r="E89" s="256"/>
      <c r="F89" s="275" t="s">
        <v>1888</v>
      </c>
      <c r="G89" s="274"/>
      <c r="H89" s="256" t="s">
        <v>1909</v>
      </c>
      <c r="I89" s="256" t="s">
        <v>1884</v>
      </c>
      <c r="J89" s="256">
        <v>50</v>
      </c>
      <c r="K89" s="267"/>
    </row>
    <row r="90" spans="2:11" ht="15" customHeight="1">
      <c r="B90" s="276"/>
      <c r="C90" s="256" t="s">
        <v>152</v>
      </c>
      <c r="D90" s="256"/>
      <c r="E90" s="256"/>
      <c r="F90" s="275" t="s">
        <v>1888</v>
      </c>
      <c r="G90" s="274"/>
      <c r="H90" s="256" t="s">
        <v>1910</v>
      </c>
      <c r="I90" s="256" t="s">
        <v>1884</v>
      </c>
      <c r="J90" s="256">
        <v>255</v>
      </c>
      <c r="K90" s="267"/>
    </row>
    <row r="91" spans="2:11" ht="15" customHeight="1">
      <c r="B91" s="276"/>
      <c r="C91" s="256" t="s">
        <v>1911</v>
      </c>
      <c r="D91" s="256"/>
      <c r="E91" s="256"/>
      <c r="F91" s="275" t="s">
        <v>1882</v>
      </c>
      <c r="G91" s="274"/>
      <c r="H91" s="256" t="s">
        <v>1912</v>
      </c>
      <c r="I91" s="256" t="s">
        <v>1913</v>
      </c>
      <c r="J91" s="256"/>
      <c r="K91" s="267"/>
    </row>
    <row r="92" spans="2:11" ht="15" customHeight="1">
      <c r="B92" s="276"/>
      <c r="C92" s="256" t="s">
        <v>1914</v>
      </c>
      <c r="D92" s="256"/>
      <c r="E92" s="256"/>
      <c r="F92" s="275" t="s">
        <v>1882</v>
      </c>
      <c r="G92" s="274"/>
      <c r="H92" s="256" t="s">
        <v>1915</v>
      </c>
      <c r="I92" s="256" t="s">
        <v>1916</v>
      </c>
      <c r="J92" s="256"/>
      <c r="K92" s="267"/>
    </row>
    <row r="93" spans="2:11" ht="15" customHeight="1">
      <c r="B93" s="276"/>
      <c r="C93" s="256" t="s">
        <v>1917</v>
      </c>
      <c r="D93" s="256"/>
      <c r="E93" s="256"/>
      <c r="F93" s="275" t="s">
        <v>1882</v>
      </c>
      <c r="G93" s="274"/>
      <c r="H93" s="256" t="s">
        <v>1917</v>
      </c>
      <c r="I93" s="256" t="s">
        <v>1916</v>
      </c>
      <c r="J93" s="256"/>
      <c r="K93" s="267"/>
    </row>
    <row r="94" spans="2:11" ht="15" customHeight="1">
      <c r="B94" s="276"/>
      <c r="C94" s="256" t="s">
        <v>36</v>
      </c>
      <c r="D94" s="256"/>
      <c r="E94" s="256"/>
      <c r="F94" s="275" t="s">
        <v>1882</v>
      </c>
      <c r="G94" s="274"/>
      <c r="H94" s="256" t="s">
        <v>1918</v>
      </c>
      <c r="I94" s="256" t="s">
        <v>1916</v>
      </c>
      <c r="J94" s="256"/>
      <c r="K94" s="267"/>
    </row>
    <row r="95" spans="2:11" ht="15" customHeight="1">
      <c r="B95" s="276"/>
      <c r="C95" s="256" t="s">
        <v>46</v>
      </c>
      <c r="D95" s="256"/>
      <c r="E95" s="256"/>
      <c r="F95" s="275" t="s">
        <v>1882</v>
      </c>
      <c r="G95" s="274"/>
      <c r="H95" s="256" t="s">
        <v>1919</v>
      </c>
      <c r="I95" s="256" t="s">
        <v>1916</v>
      </c>
      <c r="J95" s="256"/>
      <c r="K95" s="267"/>
    </row>
    <row r="96" spans="2:11" ht="15" customHeight="1">
      <c r="B96" s="279"/>
      <c r="C96" s="280"/>
      <c r="D96" s="280"/>
      <c r="E96" s="280"/>
      <c r="F96" s="280"/>
      <c r="G96" s="280"/>
      <c r="H96" s="280"/>
      <c r="I96" s="280"/>
      <c r="J96" s="280"/>
      <c r="K96" s="281"/>
    </row>
    <row r="97" spans="2:11" ht="18.75" customHeight="1">
      <c r="B97" s="282"/>
      <c r="C97" s="283"/>
      <c r="D97" s="283"/>
      <c r="E97" s="283"/>
      <c r="F97" s="283"/>
      <c r="G97" s="283"/>
      <c r="H97" s="283"/>
      <c r="I97" s="283"/>
      <c r="J97" s="283"/>
      <c r="K97" s="282"/>
    </row>
    <row r="98" spans="2:11" ht="18.75" customHeight="1">
      <c r="B98" s="262"/>
      <c r="C98" s="262"/>
      <c r="D98" s="262"/>
      <c r="E98" s="262"/>
      <c r="F98" s="262"/>
      <c r="G98" s="262"/>
      <c r="H98" s="262"/>
      <c r="I98" s="262"/>
      <c r="J98" s="262"/>
      <c r="K98" s="262"/>
    </row>
    <row r="99" spans="2:11" ht="7.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5"/>
    </row>
    <row r="100" spans="2:11" ht="45" customHeight="1">
      <c r="B100" s="266"/>
      <c r="C100" s="724" t="s">
        <v>1920</v>
      </c>
      <c r="D100" s="724"/>
      <c r="E100" s="724"/>
      <c r="F100" s="724"/>
      <c r="G100" s="724"/>
      <c r="H100" s="724"/>
      <c r="I100" s="724"/>
      <c r="J100" s="724"/>
      <c r="K100" s="267"/>
    </row>
    <row r="101" spans="2:11" ht="17.25" customHeight="1">
      <c r="B101" s="266"/>
      <c r="C101" s="268" t="s">
        <v>1876</v>
      </c>
      <c r="D101" s="268"/>
      <c r="E101" s="268"/>
      <c r="F101" s="268" t="s">
        <v>1877</v>
      </c>
      <c r="G101" s="269"/>
      <c r="H101" s="268" t="s">
        <v>147</v>
      </c>
      <c r="I101" s="268" t="s">
        <v>55</v>
      </c>
      <c r="J101" s="268" t="s">
        <v>1878</v>
      </c>
      <c r="K101" s="267"/>
    </row>
    <row r="102" spans="2:11" ht="17.25" customHeight="1">
      <c r="B102" s="266"/>
      <c r="C102" s="270" t="s">
        <v>1879</v>
      </c>
      <c r="D102" s="270"/>
      <c r="E102" s="270"/>
      <c r="F102" s="271" t="s">
        <v>1880</v>
      </c>
      <c r="G102" s="272"/>
      <c r="H102" s="270"/>
      <c r="I102" s="270"/>
      <c r="J102" s="270" t="s">
        <v>1881</v>
      </c>
      <c r="K102" s="267"/>
    </row>
    <row r="103" spans="2:11" ht="5.25" customHeight="1">
      <c r="B103" s="266"/>
      <c r="C103" s="268"/>
      <c r="D103" s="268"/>
      <c r="E103" s="268"/>
      <c r="F103" s="268"/>
      <c r="G103" s="284"/>
      <c r="H103" s="268"/>
      <c r="I103" s="268"/>
      <c r="J103" s="268"/>
      <c r="K103" s="267"/>
    </row>
    <row r="104" spans="2:11" ht="15" customHeight="1">
      <c r="B104" s="266"/>
      <c r="C104" s="256" t="s">
        <v>51</v>
      </c>
      <c r="D104" s="273"/>
      <c r="E104" s="273"/>
      <c r="F104" s="275" t="s">
        <v>1882</v>
      </c>
      <c r="G104" s="284"/>
      <c r="H104" s="256" t="s">
        <v>1921</v>
      </c>
      <c r="I104" s="256" t="s">
        <v>1884</v>
      </c>
      <c r="J104" s="256">
        <v>20</v>
      </c>
      <c r="K104" s="267"/>
    </row>
    <row r="105" spans="2:11" ht="15" customHeight="1">
      <c r="B105" s="266"/>
      <c r="C105" s="256" t="s">
        <v>1885</v>
      </c>
      <c r="D105" s="256"/>
      <c r="E105" s="256"/>
      <c r="F105" s="275" t="s">
        <v>1882</v>
      </c>
      <c r="G105" s="256"/>
      <c r="H105" s="256" t="s">
        <v>1921</v>
      </c>
      <c r="I105" s="256" t="s">
        <v>1884</v>
      </c>
      <c r="J105" s="256">
        <v>120</v>
      </c>
      <c r="K105" s="267"/>
    </row>
    <row r="106" spans="2:11" ht="15" customHeight="1">
      <c r="B106" s="276"/>
      <c r="C106" s="256" t="s">
        <v>1887</v>
      </c>
      <c r="D106" s="256"/>
      <c r="E106" s="256"/>
      <c r="F106" s="275" t="s">
        <v>1888</v>
      </c>
      <c r="G106" s="256"/>
      <c r="H106" s="256" t="s">
        <v>1921</v>
      </c>
      <c r="I106" s="256" t="s">
        <v>1884</v>
      </c>
      <c r="J106" s="256">
        <v>50</v>
      </c>
      <c r="K106" s="267"/>
    </row>
    <row r="107" spans="2:11" ht="15" customHeight="1">
      <c r="B107" s="276"/>
      <c r="C107" s="256" t="s">
        <v>1890</v>
      </c>
      <c r="D107" s="256"/>
      <c r="E107" s="256"/>
      <c r="F107" s="275" t="s">
        <v>1882</v>
      </c>
      <c r="G107" s="256"/>
      <c r="H107" s="256" t="s">
        <v>1921</v>
      </c>
      <c r="I107" s="256" t="s">
        <v>1892</v>
      </c>
      <c r="J107" s="256"/>
      <c r="K107" s="267"/>
    </row>
    <row r="108" spans="2:11" ht="15" customHeight="1">
      <c r="B108" s="276"/>
      <c r="C108" s="256" t="s">
        <v>1901</v>
      </c>
      <c r="D108" s="256"/>
      <c r="E108" s="256"/>
      <c r="F108" s="275" t="s">
        <v>1888</v>
      </c>
      <c r="G108" s="256"/>
      <c r="H108" s="256" t="s">
        <v>1921</v>
      </c>
      <c r="I108" s="256" t="s">
        <v>1884</v>
      </c>
      <c r="J108" s="256">
        <v>50</v>
      </c>
      <c r="K108" s="267"/>
    </row>
    <row r="109" spans="2:11" ht="15" customHeight="1">
      <c r="B109" s="276"/>
      <c r="C109" s="256" t="s">
        <v>1909</v>
      </c>
      <c r="D109" s="256"/>
      <c r="E109" s="256"/>
      <c r="F109" s="275" t="s">
        <v>1888</v>
      </c>
      <c r="G109" s="256"/>
      <c r="H109" s="256" t="s">
        <v>1921</v>
      </c>
      <c r="I109" s="256" t="s">
        <v>1884</v>
      </c>
      <c r="J109" s="256">
        <v>50</v>
      </c>
      <c r="K109" s="267"/>
    </row>
    <row r="110" spans="2:11" ht="15" customHeight="1">
      <c r="B110" s="276"/>
      <c r="C110" s="256" t="s">
        <v>1907</v>
      </c>
      <c r="D110" s="256"/>
      <c r="E110" s="256"/>
      <c r="F110" s="275" t="s">
        <v>1888</v>
      </c>
      <c r="G110" s="256"/>
      <c r="H110" s="256" t="s">
        <v>1921</v>
      </c>
      <c r="I110" s="256" t="s">
        <v>1884</v>
      </c>
      <c r="J110" s="256">
        <v>50</v>
      </c>
      <c r="K110" s="267"/>
    </row>
    <row r="111" spans="2:11" ht="15" customHeight="1">
      <c r="B111" s="276"/>
      <c r="C111" s="256" t="s">
        <v>51</v>
      </c>
      <c r="D111" s="256"/>
      <c r="E111" s="256"/>
      <c r="F111" s="275" t="s">
        <v>1882</v>
      </c>
      <c r="G111" s="256"/>
      <c r="H111" s="256" t="s">
        <v>1922</v>
      </c>
      <c r="I111" s="256" t="s">
        <v>1884</v>
      </c>
      <c r="J111" s="256">
        <v>20</v>
      </c>
      <c r="K111" s="267"/>
    </row>
    <row r="112" spans="2:11" ht="15" customHeight="1">
      <c r="B112" s="276"/>
      <c r="C112" s="256" t="s">
        <v>1923</v>
      </c>
      <c r="D112" s="256"/>
      <c r="E112" s="256"/>
      <c r="F112" s="275" t="s">
        <v>1882</v>
      </c>
      <c r="G112" s="256"/>
      <c r="H112" s="256" t="s">
        <v>1924</v>
      </c>
      <c r="I112" s="256" t="s">
        <v>1884</v>
      </c>
      <c r="J112" s="256">
        <v>120</v>
      </c>
      <c r="K112" s="267"/>
    </row>
    <row r="113" spans="2:11" ht="15" customHeight="1">
      <c r="B113" s="276"/>
      <c r="C113" s="256" t="s">
        <v>36</v>
      </c>
      <c r="D113" s="256"/>
      <c r="E113" s="256"/>
      <c r="F113" s="275" t="s">
        <v>1882</v>
      </c>
      <c r="G113" s="256"/>
      <c r="H113" s="256" t="s">
        <v>1925</v>
      </c>
      <c r="I113" s="256" t="s">
        <v>1916</v>
      </c>
      <c r="J113" s="256"/>
      <c r="K113" s="267"/>
    </row>
    <row r="114" spans="2:11" ht="15" customHeight="1">
      <c r="B114" s="276"/>
      <c r="C114" s="256" t="s">
        <v>46</v>
      </c>
      <c r="D114" s="256"/>
      <c r="E114" s="256"/>
      <c r="F114" s="275" t="s">
        <v>1882</v>
      </c>
      <c r="G114" s="256"/>
      <c r="H114" s="256" t="s">
        <v>1926</v>
      </c>
      <c r="I114" s="256" t="s">
        <v>1916</v>
      </c>
      <c r="J114" s="256"/>
      <c r="K114" s="267"/>
    </row>
    <row r="115" spans="2:11" ht="15" customHeight="1">
      <c r="B115" s="276"/>
      <c r="C115" s="256" t="s">
        <v>55</v>
      </c>
      <c r="D115" s="256"/>
      <c r="E115" s="256"/>
      <c r="F115" s="275" t="s">
        <v>1882</v>
      </c>
      <c r="G115" s="256"/>
      <c r="H115" s="256" t="s">
        <v>1927</v>
      </c>
      <c r="I115" s="256" t="s">
        <v>1928</v>
      </c>
      <c r="J115" s="256"/>
      <c r="K115" s="267"/>
    </row>
    <row r="116" spans="2:11" ht="15" customHeight="1">
      <c r="B116" s="279"/>
      <c r="C116" s="285"/>
      <c r="D116" s="285"/>
      <c r="E116" s="285"/>
      <c r="F116" s="285"/>
      <c r="G116" s="285"/>
      <c r="H116" s="285"/>
      <c r="I116" s="285"/>
      <c r="J116" s="285"/>
      <c r="K116" s="281"/>
    </row>
    <row r="117" spans="2:11" ht="18.75" customHeight="1">
      <c r="B117" s="286"/>
      <c r="C117" s="252"/>
      <c r="D117" s="252"/>
      <c r="E117" s="252"/>
      <c r="F117" s="287"/>
      <c r="G117" s="252"/>
      <c r="H117" s="252"/>
      <c r="I117" s="252"/>
      <c r="J117" s="252"/>
      <c r="K117" s="286"/>
    </row>
    <row r="118" spans="2:11" ht="18.7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</row>
    <row r="119" spans="2:11" ht="7.5" customHeight="1">
      <c r="B119" s="288"/>
      <c r="C119" s="289"/>
      <c r="D119" s="289"/>
      <c r="E119" s="289"/>
      <c r="F119" s="289"/>
      <c r="G119" s="289"/>
      <c r="H119" s="289"/>
      <c r="I119" s="289"/>
      <c r="J119" s="289"/>
      <c r="K119" s="290"/>
    </row>
    <row r="120" spans="2:11" ht="45" customHeight="1">
      <c r="B120" s="291"/>
      <c r="C120" s="719" t="s">
        <v>1929</v>
      </c>
      <c r="D120" s="719"/>
      <c r="E120" s="719"/>
      <c r="F120" s="719"/>
      <c r="G120" s="719"/>
      <c r="H120" s="719"/>
      <c r="I120" s="719"/>
      <c r="J120" s="719"/>
      <c r="K120" s="292"/>
    </row>
    <row r="121" spans="2:11" ht="17.25" customHeight="1">
      <c r="B121" s="293"/>
      <c r="C121" s="268" t="s">
        <v>1876</v>
      </c>
      <c r="D121" s="268"/>
      <c r="E121" s="268"/>
      <c r="F121" s="268" t="s">
        <v>1877</v>
      </c>
      <c r="G121" s="269"/>
      <c r="H121" s="268" t="s">
        <v>147</v>
      </c>
      <c r="I121" s="268" t="s">
        <v>55</v>
      </c>
      <c r="J121" s="268" t="s">
        <v>1878</v>
      </c>
      <c r="K121" s="294"/>
    </row>
    <row r="122" spans="2:11" ht="17.25" customHeight="1">
      <c r="B122" s="293"/>
      <c r="C122" s="270" t="s">
        <v>1879</v>
      </c>
      <c r="D122" s="270"/>
      <c r="E122" s="270"/>
      <c r="F122" s="271" t="s">
        <v>1880</v>
      </c>
      <c r="G122" s="272"/>
      <c r="H122" s="270"/>
      <c r="I122" s="270"/>
      <c r="J122" s="270" t="s">
        <v>1881</v>
      </c>
      <c r="K122" s="294"/>
    </row>
    <row r="123" spans="2:11" ht="5.25" customHeight="1">
      <c r="B123" s="295"/>
      <c r="C123" s="273"/>
      <c r="D123" s="273"/>
      <c r="E123" s="273"/>
      <c r="F123" s="273"/>
      <c r="G123" s="256"/>
      <c r="H123" s="273"/>
      <c r="I123" s="273"/>
      <c r="J123" s="273"/>
      <c r="K123" s="296"/>
    </row>
    <row r="124" spans="2:11" ht="15" customHeight="1">
      <c r="B124" s="295"/>
      <c r="C124" s="256" t="s">
        <v>1885</v>
      </c>
      <c r="D124" s="273"/>
      <c r="E124" s="273"/>
      <c r="F124" s="275" t="s">
        <v>1882</v>
      </c>
      <c r="G124" s="256"/>
      <c r="H124" s="256" t="s">
        <v>1921</v>
      </c>
      <c r="I124" s="256" t="s">
        <v>1884</v>
      </c>
      <c r="J124" s="256">
        <v>120</v>
      </c>
      <c r="K124" s="297"/>
    </row>
    <row r="125" spans="2:11" ht="15" customHeight="1">
      <c r="B125" s="295"/>
      <c r="C125" s="256" t="s">
        <v>1930</v>
      </c>
      <c r="D125" s="256"/>
      <c r="E125" s="256"/>
      <c r="F125" s="275" t="s">
        <v>1882</v>
      </c>
      <c r="G125" s="256"/>
      <c r="H125" s="256" t="s">
        <v>1931</v>
      </c>
      <c r="I125" s="256" t="s">
        <v>1884</v>
      </c>
      <c r="J125" s="256" t="s">
        <v>1932</v>
      </c>
      <c r="K125" s="297"/>
    </row>
    <row r="126" spans="2:11" ht="15" customHeight="1">
      <c r="B126" s="295"/>
      <c r="C126" s="256" t="s">
        <v>82</v>
      </c>
      <c r="D126" s="256"/>
      <c r="E126" s="256"/>
      <c r="F126" s="275" t="s">
        <v>1882</v>
      </c>
      <c r="G126" s="256"/>
      <c r="H126" s="256" t="s">
        <v>1933</v>
      </c>
      <c r="I126" s="256" t="s">
        <v>1884</v>
      </c>
      <c r="J126" s="256" t="s">
        <v>1932</v>
      </c>
      <c r="K126" s="297"/>
    </row>
    <row r="127" spans="2:11" ht="15" customHeight="1">
      <c r="B127" s="295"/>
      <c r="C127" s="256" t="s">
        <v>1893</v>
      </c>
      <c r="D127" s="256"/>
      <c r="E127" s="256"/>
      <c r="F127" s="275" t="s">
        <v>1888</v>
      </c>
      <c r="G127" s="256"/>
      <c r="H127" s="256" t="s">
        <v>1894</v>
      </c>
      <c r="I127" s="256" t="s">
        <v>1884</v>
      </c>
      <c r="J127" s="256">
        <v>15</v>
      </c>
      <c r="K127" s="297"/>
    </row>
    <row r="128" spans="2:11" ht="15" customHeight="1">
      <c r="B128" s="295"/>
      <c r="C128" s="277" t="s">
        <v>1895</v>
      </c>
      <c r="D128" s="277"/>
      <c r="E128" s="277"/>
      <c r="F128" s="278" t="s">
        <v>1888</v>
      </c>
      <c r="G128" s="277"/>
      <c r="H128" s="277" t="s">
        <v>1896</v>
      </c>
      <c r="I128" s="277" t="s">
        <v>1884</v>
      </c>
      <c r="J128" s="277">
        <v>15</v>
      </c>
      <c r="K128" s="297"/>
    </row>
    <row r="129" spans="2:11" ht="15" customHeight="1">
      <c r="B129" s="295"/>
      <c r="C129" s="277" t="s">
        <v>1897</v>
      </c>
      <c r="D129" s="277"/>
      <c r="E129" s="277"/>
      <c r="F129" s="278" t="s">
        <v>1888</v>
      </c>
      <c r="G129" s="277"/>
      <c r="H129" s="277" t="s">
        <v>1898</v>
      </c>
      <c r="I129" s="277" t="s">
        <v>1884</v>
      </c>
      <c r="J129" s="277">
        <v>20</v>
      </c>
      <c r="K129" s="297"/>
    </row>
    <row r="130" spans="2:11" ht="15" customHeight="1">
      <c r="B130" s="295"/>
      <c r="C130" s="277" t="s">
        <v>1899</v>
      </c>
      <c r="D130" s="277"/>
      <c r="E130" s="277"/>
      <c r="F130" s="278" t="s">
        <v>1888</v>
      </c>
      <c r="G130" s="277"/>
      <c r="H130" s="277" t="s">
        <v>1900</v>
      </c>
      <c r="I130" s="277" t="s">
        <v>1884</v>
      </c>
      <c r="J130" s="277">
        <v>20</v>
      </c>
      <c r="K130" s="297"/>
    </row>
    <row r="131" spans="2:11" ht="15" customHeight="1">
      <c r="B131" s="295"/>
      <c r="C131" s="256" t="s">
        <v>1887</v>
      </c>
      <c r="D131" s="256"/>
      <c r="E131" s="256"/>
      <c r="F131" s="275" t="s">
        <v>1888</v>
      </c>
      <c r="G131" s="256"/>
      <c r="H131" s="256" t="s">
        <v>1921</v>
      </c>
      <c r="I131" s="256" t="s">
        <v>1884</v>
      </c>
      <c r="J131" s="256">
        <v>50</v>
      </c>
      <c r="K131" s="297"/>
    </row>
    <row r="132" spans="2:11" ht="15" customHeight="1">
      <c r="B132" s="295"/>
      <c r="C132" s="256" t="s">
        <v>1901</v>
      </c>
      <c r="D132" s="256"/>
      <c r="E132" s="256"/>
      <c r="F132" s="275" t="s">
        <v>1888</v>
      </c>
      <c r="G132" s="256"/>
      <c r="H132" s="256" t="s">
        <v>1921</v>
      </c>
      <c r="I132" s="256" t="s">
        <v>1884</v>
      </c>
      <c r="J132" s="256">
        <v>50</v>
      </c>
      <c r="K132" s="297"/>
    </row>
    <row r="133" spans="2:11" ht="15" customHeight="1">
      <c r="B133" s="295"/>
      <c r="C133" s="256" t="s">
        <v>1907</v>
      </c>
      <c r="D133" s="256"/>
      <c r="E133" s="256"/>
      <c r="F133" s="275" t="s">
        <v>1888</v>
      </c>
      <c r="G133" s="256"/>
      <c r="H133" s="256" t="s">
        <v>1921</v>
      </c>
      <c r="I133" s="256" t="s">
        <v>1884</v>
      </c>
      <c r="J133" s="256">
        <v>50</v>
      </c>
      <c r="K133" s="297"/>
    </row>
    <row r="134" spans="2:11" ht="15" customHeight="1">
      <c r="B134" s="295"/>
      <c r="C134" s="256" t="s">
        <v>1909</v>
      </c>
      <c r="D134" s="256"/>
      <c r="E134" s="256"/>
      <c r="F134" s="275" t="s">
        <v>1888</v>
      </c>
      <c r="G134" s="256"/>
      <c r="H134" s="256" t="s">
        <v>1921</v>
      </c>
      <c r="I134" s="256" t="s">
        <v>1884</v>
      </c>
      <c r="J134" s="256">
        <v>50</v>
      </c>
      <c r="K134" s="297"/>
    </row>
    <row r="135" spans="2:11" ht="15" customHeight="1">
      <c r="B135" s="295"/>
      <c r="C135" s="256" t="s">
        <v>152</v>
      </c>
      <c r="D135" s="256"/>
      <c r="E135" s="256"/>
      <c r="F135" s="275" t="s">
        <v>1888</v>
      </c>
      <c r="G135" s="256"/>
      <c r="H135" s="256" t="s">
        <v>1934</v>
      </c>
      <c r="I135" s="256" t="s">
        <v>1884</v>
      </c>
      <c r="J135" s="256">
        <v>255</v>
      </c>
      <c r="K135" s="297"/>
    </row>
    <row r="136" spans="2:11" ht="15" customHeight="1">
      <c r="B136" s="295"/>
      <c r="C136" s="256" t="s">
        <v>1911</v>
      </c>
      <c r="D136" s="256"/>
      <c r="E136" s="256"/>
      <c r="F136" s="275" t="s">
        <v>1882</v>
      </c>
      <c r="G136" s="256"/>
      <c r="H136" s="256" t="s">
        <v>1935</v>
      </c>
      <c r="I136" s="256" t="s">
        <v>1913</v>
      </c>
      <c r="J136" s="256"/>
      <c r="K136" s="297"/>
    </row>
    <row r="137" spans="2:11" ht="15" customHeight="1">
      <c r="B137" s="295"/>
      <c r="C137" s="256" t="s">
        <v>1914</v>
      </c>
      <c r="D137" s="256"/>
      <c r="E137" s="256"/>
      <c r="F137" s="275" t="s">
        <v>1882</v>
      </c>
      <c r="G137" s="256"/>
      <c r="H137" s="256" t="s">
        <v>1936</v>
      </c>
      <c r="I137" s="256" t="s">
        <v>1916</v>
      </c>
      <c r="J137" s="256"/>
      <c r="K137" s="297"/>
    </row>
    <row r="138" spans="2:11" ht="15" customHeight="1">
      <c r="B138" s="295"/>
      <c r="C138" s="256" t="s">
        <v>1917</v>
      </c>
      <c r="D138" s="256"/>
      <c r="E138" s="256"/>
      <c r="F138" s="275" t="s">
        <v>1882</v>
      </c>
      <c r="G138" s="256"/>
      <c r="H138" s="256" t="s">
        <v>1917</v>
      </c>
      <c r="I138" s="256" t="s">
        <v>1916</v>
      </c>
      <c r="J138" s="256"/>
      <c r="K138" s="297"/>
    </row>
    <row r="139" spans="2:11" ht="15" customHeight="1">
      <c r="B139" s="295"/>
      <c r="C139" s="256" t="s">
        <v>36</v>
      </c>
      <c r="D139" s="256"/>
      <c r="E139" s="256"/>
      <c r="F139" s="275" t="s">
        <v>1882</v>
      </c>
      <c r="G139" s="256"/>
      <c r="H139" s="256" t="s">
        <v>1937</v>
      </c>
      <c r="I139" s="256" t="s">
        <v>1916</v>
      </c>
      <c r="J139" s="256"/>
      <c r="K139" s="297"/>
    </row>
    <row r="140" spans="2:11" ht="15" customHeight="1">
      <c r="B140" s="295"/>
      <c r="C140" s="256" t="s">
        <v>1938</v>
      </c>
      <c r="D140" s="256"/>
      <c r="E140" s="256"/>
      <c r="F140" s="275" t="s">
        <v>1882</v>
      </c>
      <c r="G140" s="256"/>
      <c r="H140" s="256" t="s">
        <v>1939</v>
      </c>
      <c r="I140" s="256" t="s">
        <v>1916</v>
      </c>
      <c r="J140" s="256"/>
      <c r="K140" s="297"/>
    </row>
    <row r="141" spans="2:11" ht="15" customHeight="1">
      <c r="B141" s="298"/>
      <c r="C141" s="299"/>
      <c r="D141" s="299"/>
      <c r="E141" s="299"/>
      <c r="F141" s="299"/>
      <c r="G141" s="299"/>
      <c r="H141" s="299"/>
      <c r="I141" s="299"/>
      <c r="J141" s="299"/>
      <c r="K141" s="300"/>
    </row>
    <row r="142" spans="2:11" ht="18.75" customHeight="1">
      <c r="B142" s="252"/>
      <c r="C142" s="252"/>
      <c r="D142" s="252"/>
      <c r="E142" s="252"/>
      <c r="F142" s="287"/>
      <c r="G142" s="252"/>
      <c r="H142" s="252"/>
      <c r="I142" s="252"/>
      <c r="J142" s="252"/>
      <c r="K142" s="252"/>
    </row>
    <row r="143" spans="2:11" ht="18.75" customHeight="1"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</row>
    <row r="144" spans="2:11" ht="7.5" customHeight="1">
      <c r="B144" s="263"/>
      <c r="C144" s="264"/>
      <c r="D144" s="264"/>
      <c r="E144" s="264"/>
      <c r="F144" s="264"/>
      <c r="G144" s="264"/>
      <c r="H144" s="264"/>
      <c r="I144" s="264"/>
      <c r="J144" s="264"/>
      <c r="K144" s="265"/>
    </row>
    <row r="145" spans="2:11" ht="45" customHeight="1">
      <c r="B145" s="266"/>
      <c r="C145" s="724" t="s">
        <v>1940</v>
      </c>
      <c r="D145" s="724"/>
      <c r="E145" s="724"/>
      <c r="F145" s="724"/>
      <c r="G145" s="724"/>
      <c r="H145" s="724"/>
      <c r="I145" s="724"/>
      <c r="J145" s="724"/>
      <c r="K145" s="267"/>
    </row>
    <row r="146" spans="2:11" ht="17.25" customHeight="1">
      <c r="B146" s="266"/>
      <c r="C146" s="268" t="s">
        <v>1876</v>
      </c>
      <c r="D146" s="268"/>
      <c r="E146" s="268"/>
      <c r="F146" s="268" t="s">
        <v>1877</v>
      </c>
      <c r="G146" s="269"/>
      <c r="H146" s="268" t="s">
        <v>147</v>
      </c>
      <c r="I146" s="268" t="s">
        <v>55</v>
      </c>
      <c r="J146" s="268" t="s">
        <v>1878</v>
      </c>
      <c r="K146" s="267"/>
    </row>
    <row r="147" spans="2:11" ht="17.25" customHeight="1">
      <c r="B147" s="266"/>
      <c r="C147" s="270" t="s">
        <v>1879</v>
      </c>
      <c r="D147" s="270"/>
      <c r="E147" s="270"/>
      <c r="F147" s="271" t="s">
        <v>1880</v>
      </c>
      <c r="G147" s="272"/>
      <c r="H147" s="270"/>
      <c r="I147" s="270"/>
      <c r="J147" s="270" t="s">
        <v>1881</v>
      </c>
      <c r="K147" s="267"/>
    </row>
    <row r="148" spans="2:11" ht="5.25" customHeight="1">
      <c r="B148" s="276"/>
      <c r="C148" s="273"/>
      <c r="D148" s="273"/>
      <c r="E148" s="273"/>
      <c r="F148" s="273"/>
      <c r="G148" s="274"/>
      <c r="H148" s="273"/>
      <c r="I148" s="273"/>
      <c r="J148" s="273"/>
      <c r="K148" s="297"/>
    </row>
    <row r="149" spans="2:11" ht="15" customHeight="1">
      <c r="B149" s="276"/>
      <c r="C149" s="301" t="s">
        <v>1885</v>
      </c>
      <c r="D149" s="256"/>
      <c r="E149" s="256"/>
      <c r="F149" s="302" t="s">
        <v>1882</v>
      </c>
      <c r="G149" s="256"/>
      <c r="H149" s="301" t="s">
        <v>1921</v>
      </c>
      <c r="I149" s="301" t="s">
        <v>1884</v>
      </c>
      <c r="J149" s="301">
        <v>120</v>
      </c>
      <c r="K149" s="297"/>
    </row>
    <row r="150" spans="2:11" ht="15" customHeight="1">
      <c r="B150" s="276"/>
      <c r="C150" s="301" t="s">
        <v>1930</v>
      </c>
      <c r="D150" s="256"/>
      <c r="E150" s="256"/>
      <c r="F150" s="302" t="s">
        <v>1882</v>
      </c>
      <c r="G150" s="256"/>
      <c r="H150" s="301" t="s">
        <v>1941</v>
      </c>
      <c r="I150" s="301" t="s">
        <v>1884</v>
      </c>
      <c r="J150" s="301" t="s">
        <v>1932</v>
      </c>
      <c r="K150" s="297"/>
    </row>
    <row r="151" spans="2:11" ht="15" customHeight="1">
      <c r="B151" s="276"/>
      <c r="C151" s="301" t="s">
        <v>82</v>
      </c>
      <c r="D151" s="256"/>
      <c r="E151" s="256"/>
      <c r="F151" s="302" t="s">
        <v>1882</v>
      </c>
      <c r="G151" s="256"/>
      <c r="H151" s="301" t="s">
        <v>1942</v>
      </c>
      <c r="I151" s="301" t="s">
        <v>1884</v>
      </c>
      <c r="J151" s="301" t="s">
        <v>1932</v>
      </c>
      <c r="K151" s="297"/>
    </row>
    <row r="152" spans="2:11" ht="15" customHeight="1">
      <c r="B152" s="276"/>
      <c r="C152" s="301" t="s">
        <v>1887</v>
      </c>
      <c r="D152" s="256"/>
      <c r="E152" s="256"/>
      <c r="F152" s="302" t="s">
        <v>1888</v>
      </c>
      <c r="G152" s="256"/>
      <c r="H152" s="301" t="s">
        <v>1921</v>
      </c>
      <c r="I152" s="301" t="s">
        <v>1884</v>
      </c>
      <c r="J152" s="301">
        <v>50</v>
      </c>
      <c r="K152" s="297"/>
    </row>
    <row r="153" spans="2:11" ht="15" customHeight="1">
      <c r="B153" s="276"/>
      <c r="C153" s="301" t="s">
        <v>1890</v>
      </c>
      <c r="D153" s="256"/>
      <c r="E153" s="256"/>
      <c r="F153" s="302" t="s">
        <v>1882</v>
      </c>
      <c r="G153" s="256"/>
      <c r="H153" s="301" t="s">
        <v>1921</v>
      </c>
      <c r="I153" s="301" t="s">
        <v>1892</v>
      </c>
      <c r="J153" s="301"/>
      <c r="K153" s="297"/>
    </row>
    <row r="154" spans="2:11" ht="15" customHeight="1">
      <c r="B154" s="276"/>
      <c r="C154" s="301" t="s">
        <v>1901</v>
      </c>
      <c r="D154" s="256"/>
      <c r="E154" s="256"/>
      <c r="F154" s="302" t="s">
        <v>1888</v>
      </c>
      <c r="G154" s="256"/>
      <c r="H154" s="301" t="s">
        <v>1921</v>
      </c>
      <c r="I154" s="301" t="s">
        <v>1884</v>
      </c>
      <c r="J154" s="301">
        <v>50</v>
      </c>
      <c r="K154" s="297"/>
    </row>
    <row r="155" spans="2:11" ht="15" customHeight="1">
      <c r="B155" s="276"/>
      <c r="C155" s="301" t="s">
        <v>1909</v>
      </c>
      <c r="D155" s="256"/>
      <c r="E155" s="256"/>
      <c r="F155" s="302" t="s">
        <v>1888</v>
      </c>
      <c r="G155" s="256"/>
      <c r="H155" s="301" t="s">
        <v>1921</v>
      </c>
      <c r="I155" s="301" t="s">
        <v>1884</v>
      </c>
      <c r="J155" s="301">
        <v>50</v>
      </c>
      <c r="K155" s="297"/>
    </row>
    <row r="156" spans="2:11" ht="15" customHeight="1">
      <c r="B156" s="276"/>
      <c r="C156" s="301" t="s">
        <v>1907</v>
      </c>
      <c r="D156" s="256"/>
      <c r="E156" s="256"/>
      <c r="F156" s="302" t="s">
        <v>1888</v>
      </c>
      <c r="G156" s="256"/>
      <c r="H156" s="301" t="s">
        <v>1921</v>
      </c>
      <c r="I156" s="301" t="s">
        <v>1884</v>
      </c>
      <c r="J156" s="301">
        <v>50</v>
      </c>
      <c r="K156" s="297"/>
    </row>
    <row r="157" spans="2:11" ht="15" customHeight="1">
      <c r="B157" s="276"/>
      <c r="C157" s="301" t="s">
        <v>132</v>
      </c>
      <c r="D157" s="256"/>
      <c r="E157" s="256"/>
      <c r="F157" s="302" t="s">
        <v>1882</v>
      </c>
      <c r="G157" s="256"/>
      <c r="H157" s="301" t="s">
        <v>1943</v>
      </c>
      <c r="I157" s="301" t="s">
        <v>1884</v>
      </c>
      <c r="J157" s="301" t="s">
        <v>1944</v>
      </c>
      <c r="K157" s="297"/>
    </row>
    <row r="158" spans="2:11" ht="15" customHeight="1">
      <c r="B158" s="276"/>
      <c r="C158" s="301" t="s">
        <v>1945</v>
      </c>
      <c r="D158" s="256"/>
      <c r="E158" s="256"/>
      <c r="F158" s="302" t="s">
        <v>1882</v>
      </c>
      <c r="G158" s="256"/>
      <c r="H158" s="301" t="s">
        <v>1946</v>
      </c>
      <c r="I158" s="301" t="s">
        <v>1916</v>
      </c>
      <c r="J158" s="301"/>
      <c r="K158" s="297"/>
    </row>
    <row r="159" spans="2:11" ht="15" customHeight="1">
      <c r="B159" s="303"/>
      <c r="C159" s="285"/>
      <c r="D159" s="285"/>
      <c r="E159" s="285"/>
      <c r="F159" s="285"/>
      <c r="G159" s="285"/>
      <c r="H159" s="285"/>
      <c r="I159" s="285"/>
      <c r="J159" s="285"/>
      <c r="K159" s="304"/>
    </row>
    <row r="160" spans="2:11" ht="18.75" customHeight="1">
      <c r="B160" s="252"/>
      <c r="C160" s="256"/>
      <c r="D160" s="256"/>
      <c r="E160" s="256"/>
      <c r="F160" s="275"/>
      <c r="G160" s="256"/>
      <c r="H160" s="256"/>
      <c r="I160" s="256"/>
      <c r="J160" s="256"/>
      <c r="K160" s="252"/>
    </row>
    <row r="161" spans="2:11" ht="18.75" customHeight="1"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719" t="s">
        <v>1947</v>
      </c>
      <c r="D163" s="719"/>
      <c r="E163" s="719"/>
      <c r="F163" s="719"/>
      <c r="G163" s="719"/>
      <c r="H163" s="719"/>
      <c r="I163" s="719"/>
      <c r="J163" s="719"/>
      <c r="K163" s="248"/>
    </row>
    <row r="164" spans="2:11" ht="17.25" customHeight="1">
      <c r="B164" s="247"/>
      <c r="C164" s="268" t="s">
        <v>1876</v>
      </c>
      <c r="D164" s="268"/>
      <c r="E164" s="268"/>
      <c r="F164" s="268" t="s">
        <v>1877</v>
      </c>
      <c r="G164" s="305"/>
      <c r="H164" s="306" t="s">
        <v>147</v>
      </c>
      <c r="I164" s="306" t="s">
        <v>55</v>
      </c>
      <c r="J164" s="268" t="s">
        <v>1878</v>
      </c>
      <c r="K164" s="248"/>
    </row>
    <row r="165" spans="2:11" ht="17.25" customHeight="1">
      <c r="B165" s="249"/>
      <c r="C165" s="270" t="s">
        <v>1879</v>
      </c>
      <c r="D165" s="270"/>
      <c r="E165" s="270"/>
      <c r="F165" s="271" t="s">
        <v>1880</v>
      </c>
      <c r="G165" s="307"/>
      <c r="H165" s="308"/>
      <c r="I165" s="308"/>
      <c r="J165" s="270" t="s">
        <v>1881</v>
      </c>
      <c r="K165" s="250"/>
    </row>
    <row r="166" spans="2:11" ht="5.25" customHeight="1">
      <c r="B166" s="276"/>
      <c r="C166" s="273"/>
      <c r="D166" s="273"/>
      <c r="E166" s="273"/>
      <c r="F166" s="273"/>
      <c r="G166" s="274"/>
      <c r="H166" s="273"/>
      <c r="I166" s="273"/>
      <c r="J166" s="273"/>
      <c r="K166" s="297"/>
    </row>
    <row r="167" spans="2:11" ht="15" customHeight="1">
      <c r="B167" s="276"/>
      <c r="C167" s="256" t="s">
        <v>1885</v>
      </c>
      <c r="D167" s="256"/>
      <c r="E167" s="256"/>
      <c r="F167" s="275" t="s">
        <v>1882</v>
      </c>
      <c r="G167" s="256"/>
      <c r="H167" s="256" t="s">
        <v>1921</v>
      </c>
      <c r="I167" s="256" t="s">
        <v>1884</v>
      </c>
      <c r="J167" s="256">
        <v>120</v>
      </c>
      <c r="K167" s="297"/>
    </row>
    <row r="168" spans="2:11" ht="15" customHeight="1">
      <c r="B168" s="276"/>
      <c r="C168" s="256" t="s">
        <v>1930</v>
      </c>
      <c r="D168" s="256"/>
      <c r="E168" s="256"/>
      <c r="F168" s="275" t="s">
        <v>1882</v>
      </c>
      <c r="G168" s="256"/>
      <c r="H168" s="256" t="s">
        <v>1931</v>
      </c>
      <c r="I168" s="256" t="s">
        <v>1884</v>
      </c>
      <c r="J168" s="256" t="s">
        <v>1932</v>
      </c>
      <c r="K168" s="297"/>
    </row>
    <row r="169" spans="2:11" ht="15" customHeight="1">
      <c r="B169" s="276"/>
      <c r="C169" s="256" t="s">
        <v>82</v>
      </c>
      <c r="D169" s="256"/>
      <c r="E169" s="256"/>
      <c r="F169" s="275" t="s">
        <v>1882</v>
      </c>
      <c r="G169" s="256"/>
      <c r="H169" s="256" t="s">
        <v>1948</v>
      </c>
      <c r="I169" s="256" t="s">
        <v>1884</v>
      </c>
      <c r="J169" s="256" t="s">
        <v>1932</v>
      </c>
      <c r="K169" s="297"/>
    </row>
    <row r="170" spans="2:11" ht="15" customHeight="1">
      <c r="B170" s="276"/>
      <c r="C170" s="256" t="s">
        <v>1887</v>
      </c>
      <c r="D170" s="256"/>
      <c r="E170" s="256"/>
      <c r="F170" s="275" t="s">
        <v>1888</v>
      </c>
      <c r="G170" s="256"/>
      <c r="H170" s="256" t="s">
        <v>1948</v>
      </c>
      <c r="I170" s="256" t="s">
        <v>1884</v>
      </c>
      <c r="J170" s="256">
        <v>50</v>
      </c>
      <c r="K170" s="297"/>
    </row>
    <row r="171" spans="2:11" ht="15" customHeight="1">
      <c r="B171" s="276"/>
      <c r="C171" s="256" t="s">
        <v>1890</v>
      </c>
      <c r="D171" s="256"/>
      <c r="E171" s="256"/>
      <c r="F171" s="275" t="s">
        <v>1882</v>
      </c>
      <c r="G171" s="256"/>
      <c r="H171" s="256" t="s">
        <v>1948</v>
      </c>
      <c r="I171" s="256" t="s">
        <v>1892</v>
      </c>
      <c r="J171" s="256"/>
      <c r="K171" s="297"/>
    </row>
    <row r="172" spans="2:11" ht="15" customHeight="1">
      <c r="B172" s="276"/>
      <c r="C172" s="256" t="s">
        <v>1901</v>
      </c>
      <c r="D172" s="256"/>
      <c r="E172" s="256"/>
      <c r="F172" s="275" t="s">
        <v>1888</v>
      </c>
      <c r="G172" s="256"/>
      <c r="H172" s="256" t="s">
        <v>1948</v>
      </c>
      <c r="I172" s="256" t="s">
        <v>1884</v>
      </c>
      <c r="J172" s="256">
        <v>50</v>
      </c>
      <c r="K172" s="297"/>
    </row>
    <row r="173" spans="2:11" ht="15" customHeight="1">
      <c r="B173" s="276"/>
      <c r="C173" s="256" t="s">
        <v>1909</v>
      </c>
      <c r="D173" s="256"/>
      <c r="E173" s="256"/>
      <c r="F173" s="275" t="s">
        <v>1888</v>
      </c>
      <c r="G173" s="256"/>
      <c r="H173" s="256" t="s">
        <v>1948</v>
      </c>
      <c r="I173" s="256" t="s">
        <v>1884</v>
      </c>
      <c r="J173" s="256">
        <v>50</v>
      </c>
      <c r="K173" s="297"/>
    </row>
    <row r="174" spans="2:11" ht="15" customHeight="1">
      <c r="B174" s="276"/>
      <c r="C174" s="256" t="s">
        <v>1907</v>
      </c>
      <c r="D174" s="256"/>
      <c r="E174" s="256"/>
      <c r="F174" s="275" t="s">
        <v>1888</v>
      </c>
      <c r="G174" s="256"/>
      <c r="H174" s="256" t="s">
        <v>1948</v>
      </c>
      <c r="I174" s="256" t="s">
        <v>1884</v>
      </c>
      <c r="J174" s="256">
        <v>50</v>
      </c>
      <c r="K174" s="297"/>
    </row>
    <row r="175" spans="2:11" ht="15" customHeight="1">
      <c r="B175" s="276"/>
      <c r="C175" s="256" t="s">
        <v>146</v>
      </c>
      <c r="D175" s="256"/>
      <c r="E175" s="256"/>
      <c r="F175" s="275" t="s">
        <v>1882</v>
      </c>
      <c r="G175" s="256"/>
      <c r="H175" s="256" t="s">
        <v>1949</v>
      </c>
      <c r="I175" s="256" t="s">
        <v>1950</v>
      </c>
      <c r="J175" s="256"/>
      <c r="K175" s="297"/>
    </row>
    <row r="176" spans="2:11" ht="15" customHeight="1">
      <c r="B176" s="276"/>
      <c r="C176" s="256" t="s">
        <v>55</v>
      </c>
      <c r="D176" s="256"/>
      <c r="E176" s="256"/>
      <c r="F176" s="275" t="s">
        <v>1882</v>
      </c>
      <c r="G176" s="256"/>
      <c r="H176" s="256" t="s">
        <v>1951</v>
      </c>
      <c r="I176" s="256" t="s">
        <v>1952</v>
      </c>
      <c r="J176" s="256">
        <v>1</v>
      </c>
      <c r="K176" s="297"/>
    </row>
    <row r="177" spans="2:11" ht="15" customHeight="1">
      <c r="B177" s="276"/>
      <c r="C177" s="256" t="s">
        <v>51</v>
      </c>
      <c r="D177" s="256"/>
      <c r="E177" s="256"/>
      <c r="F177" s="275" t="s">
        <v>1882</v>
      </c>
      <c r="G177" s="256"/>
      <c r="H177" s="256" t="s">
        <v>1953</v>
      </c>
      <c r="I177" s="256" t="s">
        <v>1884</v>
      </c>
      <c r="J177" s="256">
        <v>20</v>
      </c>
      <c r="K177" s="297"/>
    </row>
    <row r="178" spans="2:11" ht="15" customHeight="1">
      <c r="B178" s="276"/>
      <c r="C178" s="256" t="s">
        <v>147</v>
      </c>
      <c r="D178" s="256"/>
      <c r="E178" s="256"/>
      <c r="F178" s="275" t="s">
        <v>1882</v>
      </c>
      <c r="G178" s="256"/>
      <c r="H178" s="256" t="s">
        <v>1954</v>
      </c>
      <c r="I178" s="256" t="s">
        <v>1884</v>
      </c>
      <c r="J178" s="256">
        <v>255</v>
      </c>
      <c r="K178" s="297"/>
    </row>
    <row r="179" spans="2:11" ht="15" customHeight="1">
      <c r="B179" s="276"/>
      <c r="C179" s="256" t="s">
        <v>148</v>
      </c>
      <c r="D179" s="256"/>
      <c r="E179" s="256"/>
      <c r="F179" s="275" t="s">
        <v>1882</v>
      </c>
      <c r="G179" s="256"/>
      <c r="H179" s="256" t="s">
        <v>1847</v>
      </c>
      <c r="I179" s="256" t="s">
        <v>1884</v>
      </c>
      <c r="J179" s="256">
        <v>10</v>
      </c>
      <c r="K179" s="297"/>
    </row>
    <row r="180" spans="2:11" ht="15" customHeight="1">
      <c r="B180" s="276"/>
      <c r="C180" s="256" t="s">
        <v>149</v>
      </c>
      <c r="D180" s="256"/>
      <c r="E180" s="256"/>
      <c r="F180" s="275" t="s">
        <v>1882</v>
      </c>
      <c r="G180" s="256"/>
      <c r="H180" s="256" t="s">
        <v>1955</v>
      </c>
      <c r="I180" s="256" t="s">
        <v>1916</v>
      </c>
      <c r="J180" s="256"/>
      <c r="K180" s="297"/>
    </row>
    <row r="181" spans="2:11" ht="15" customHeight="1">
      <c r="B181" s="276"/>
      <c r="C181" s="256" t="s">
        <v>1956</v>
      </c>
      <c r="D181" s="256"/>
      <c r="E181" s="256"/>
      <c r="F181" s="275" t="s">
        <v>1882</v>
      </c>
      <c r="G181" s="256"/>
      <c r="H181" s="256" t="s">
        <v>1957</v>
      </c>
      <c r="I181" s="256" t="s">
        <v>1916</v>
      </c>
      <c r="J181" s="256"/>
      <c r="K181" s="297"/>
    </row>
    <row r="182" spans="2:11" ht="15" customHeight="1">
      <c r="B182" s="276"/>
      <c r="C182" s="256" t="s">
        <v>1945</v>
      </c>
      <c r="D182" s="256"/>
      <c r="E182" s="256"/>
      <c r="F182" s="275" t="s">
        <v>1882</v>
      </c>
      <c r="G182" s="256"/>
      <c r="H182" s="256" t="s">
        <v>1958</v>
      </c>
      <c r="I182" s="256" t="s">
        <v>1916</v>
      </c>
      <c r="J182" s="256"/>
      <c r="K182" s="297"/>
    </row>
    <row r="183" spans="2:11" ht="15" customHeight="1">
      <c r="B183" s="276"/>
      <c r="C183" s="256" t="s">
        <v>151</v>
      </c>
      <c r="D183" s="256"/>
      <c r="E183" s="256"/>
      <c r="F183" s="275" t="s">
        <v>1888</v>
      </c>
      <c r="G183" s="256"/>
      <c r="H183" s="256" t="s">
        <v>1959</v>
      </c>
      <c r="I183" s="256" t="s">
        <v>1884</v>
      </c>
      <c r="J183" s="256">
        <v>50</v>
      </c>
      <c r="K183" s="297"/>
    </row>
    <row r="184" spans="2:11" ht="15" customHeight="1">
      <c r="B184" s="276"/>
      <c r="C184" s="256" t="s">
        <v>1960</v>
      </c>
      <c r="D184" s="256"/>
      <c r="E184" s="256"/>
      <c r="F184" s="275" t="s">
        <v>1888</v>
      </c>
      <c r="G184" s="256"/>
      <c r="H184" s="256" t="s">
        <v>1961</v>
      </c>
      <c r="I184" s="256" t="s">
        <v>1962</v>
      </c>
      <c r="J184" s="256"/>
      <c r="K184" s="297"/>
    </row>
    <row r="185" spans="2:11" ht="15" customHeight="1">
      <c r="B185" s="276"/>
      <c r="C185" s="256" t="s">
        <v>1963</v>
      </c>
      <c r="D185" s="256"/>
      <c r="E185" s="256"/>
      <c r="F185" s="275" t="s">
        <v>1888</v>
      </c>
      <c r="G185" s="256"/>
      <c r="H185" s="256" t="s">
        <v>1964</v>
      </c>
      <c r="I185" s="256" t="s">
        <v>1962</v>
      </c>
      <c r="J185" s="256"/>
      <c r="K185" s="297"/>
    </row>
    <row r="186" spans="2:11" ht="15" customHeight="1">
      <c r="B186" s="276"/>
      <c r="C186" s="256" t="s">
        <v>1965</v>
      </c>
      <c r="D186" s="256"/>
      <c r="E186" s="256"/>
      <c r="F186" s="275" t="s">
        <v>1888</v>
      </c>
      <c r="G186" s="256"/>
      <c r="H186" s="256" t="s">
        <v>1966</v>
      </c>
      <c r="I186" s="256" t="s">
        <v>1962</v>
      </c>
      <c r="J186" s="256"/>
      <c r="K186" s="297"/>
    </row>
    <row r="187" spans="2:11" ht="15" customHeight="1">
      <c r="B187" s="276"/>
      <c r="C187" s="309" t="s">
        <v>1967</v>
      </c>
      <c r="D187" s="256"/>
      <c r="E187" s="256"/>
      <c r="F187" s="275" t="s">
        <v>1888</v>
      </c>
      <c r="G187" s="256"/>
      <c r="H187" s="256" t="s">
        <v>1968</v>
      </c>
      <c r="I187" s="256" t="s">
        <v>1969</v>
      </c>
      <c r="J187" s="310" t="s">
        <v>1970</v>
      </c>
      <c r="K187" s="297"/>
    </row>
    <row r="188" spans="2:11" ht="15" customHeight="1">
      <c r="B188" s="276"/>
      <c r="C188" s="261" t="s">
        <v>40</v>
      </c>
      <c r="D188" s="256"/>
      <c r="E188" s="256"/>
      <c r="F188" s="275" t="s">
        <v>1882</v>
      </c>
      <c r="G188" s="256"/>
      <c r="H188" s="252" t="s">
        <v>1971</v>
      </c>
      <c r="I188" s="256" t="s">
        <v>1972</v>
      </c>
      <c r="J188" s="256"/>
      <c r="K188" s="297"/>
    </row>
    <row r="189" spans="2:11" ht="15" customHeight="1">
      <c r="B189" s="276"/>
      <c r="C189" s="261" t="s">
        <v>1973</v>
      </c>
      <c r="D189" s="256"/>
      <c r="E189" s="256"/>
      <c r="F189" s="275" t="s">
        <v>1882</v>
      </c>
      <c r="G189" s="256"/>
      <c r="H189" s="256" t="s">
        <v>1974</v>
      </c>
      <c r="I189" s="256" t="s">
        <v>1916</v>
      </c>
      <c r="J189" s="256"/>
      <c r="K189" s="297"/>
    </row>
    <row r="190" spans="2:11" ht="15" customHeight="1">
      <c r="B190" s="276"/>
      <c r="C190" s="261" t="s">
        <v>1975</v>
      </c>
      <c r="D190" s="256"/>
      <c r="E190" s="256"/>
      <c r="F190" s="275" t="s">
        <v>1882</v>
      </c>
      <c r="G190" s="256"/>
      <c r="H190" s="256" t="s">
        <v>1976</v>
      </c>
      <c r="I190" s="256" t="s">
        <v>1916</v>
      </c>
      <c r="J190" s="256"/>
      <c r="K190" s="297"/>
    </row>
    <row r="191" spans="2:11" ht="15" customHeight="1">
      <c r="B191" s="276"/>
      <c r="C191" s="261" t="s">
        <v>1977</v>
      </c>
      <c r="D191" s="256"/>
      <c r="E191" s="256"/>
      <c r="F191" s="275" t="s">
        <v>1888</v>
      </c>
      <c r="G191" s="256"/>
      <c r="H191" s="256" t="s">
        <v>1978</v>
      </c>
      <c r="I191" s="256" t="s">
        <v>1916</v>
      </c>
      <c r="J191" s="256"/>
      <c r="K191" s="297"/>
    </row>
    <row r="192" spans="2:11" ht="15" customHeight="1">
      <c r="B192" s="303"/>
      <c r="C192" s="311"/>
      <c r="D192" s="285"/>
      <c r="E192" s="285"/>
      <c r="F192" s="285"/>
      <c r="G192" s="285"/>
      <c r="H192" s="285"/>
      <c r="I192" s="285"/>
      <c r="J192" s="285"/>
      <c r="K192" s="304"/>
    </row>
    <row r="193" spans="2:11" ht="18.75" customHeight="1">
      <c r="B193" s="252"/>
      <c r="C193" s="256"/>
      <c r="D193" s="256"/>
      <c r="E193" s="256"/>
      <c r="F193" s="275"/>
      <c r="G193" s="256"/>
      <c r="H193" s="256"/>
      <c r="I193" s="256"/>
      <c r="J193" s="256"/>
      <c r="K193" s="252"/>
    </row>
    <row r="194" spans="2:11" ht="18.75" customHeight="1">
      <c r="B194" s="252"/>
      <c r="C194" s="256"/>
      <c r="D194" s="256"/>
      <c r="E194" s="256"/>
      <c r="F194" s="275"/>
      <c r="G194" s="256"/>
      <c r="H194" s="256"/>
      <c r="I194" s="256"/>
      <c r="J194" s="256"/>
      <c r="K194" s="252"/>
    </row>
    <row r="195" spans="2:11" ht="18.75" customHeight="1"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</row>
    <row r="196" spans="2:11" ht="13.5">
      <c r="B196" s="244"/>
      <c r="C196" s="245"/>
      <c r="D196" s="245"/>
      <c r="E196" s="245"/>
      <c r="F196" s="245"/>
      <c r="G196" s="245"/>
      <c r="H196" s="245"/>
      <c r="I196" s="245"/>
      <c r="J196" s="245"/>
      <c r="K196" s="246"/>
    </row>
    <row r="197" spans="2:11" ht="21">
      <c r="B197" s="247"/>
      <c r="C197" s="719" t="s">
        <v>1979</v>
      </c>
      <c r="D197" s="719"/>
      <c r="E197" s="719"/>
      <c r="F197" s="719"/>
      <c r="G197" s="719"/>
      <c r="H197" s="719"/>
      <c r="I197" s="719"/>
      <c r="J197" s="719"/>
      <c r="K197" s="248"/>
    </row>
    <row r="198" spans="2:11" ht="25.5" customHeight="1">
      <c r="B198" s="247"/>
      <c r="C198" s="312" t="s">
        <v>1980</v>
      </c>
      <c r="D198" s="312"/>
      <c r="E198" s="312"/>
      <c r="F198" s="312" t="s">
        <v>1981</v>
      </c>
      <c r="G198" s="313"/>
      <c r="H198" s="725" t="s">
        <v>1982</v>
      </c>
      <c r="I198" s="725"/>
      <c r="J198" s="725"/>
      <c r="K198" s="248"/>
    </row>
    <row r="199" spans="2:11" ht="5.25" customHeight="1">
      <c r="B199" s="276"/>
      <c r="C199" s="273"/>
      <c r="D199" s="273"/>
      <c r="E199" s="273"/>
      <c r="F199" s="273"/>
      <c r="G199" s="256"/>
      <c r="H199" s="273"/>
      <c r="I199" s="273"/>
      <c r="J199" s="273"/>
      <c r="K199" s="297"/>
    </row>
    <row r="200" spans="2:11" ht="15" customHeight="1">
      <c r="B200" s="276"/>
      <c r="C200" s="256" t="s">
        <v>1972</v>
      </c>
      <c r="D200" s="256"/>
      <c r="E200" s="256"/>
      <c r="F200" s="275" t="s">
        <v>41</v>
      </c>
      <c r="G200" s="256"/>
      <c r="H200" s="722" t="s">
        <v>1983</v>
      </c>
      <c r="I200" s="722"/>
      <c r="J200" s="722"/>
      <c r="K200" s="297"/>
    </row>
    <row r="201" spans="2:11" ht="15" customHeight="1">
      <c r="B201" s="276"/>
      <c r="C201" s="282"/>
      <c r="D201" s="256"/>
      <c r="E201" s="256"/>
      <c r="F201" s="275" t="s">
        <v>42</v>
      </c>
      <c r="G201" s="256"/>
      <c r="H201" s="722" t="s">
        <v>1984</v>
      </c>
      <c r="I201" s="722"/>
      <c r="J201" s="722"/>
      <c r="K201" s="297"/>
    </row>
    <row r="202" spans="2:11" ht="15" customHeight="1">
      <c r="B202" s="276"/>
      <c r="C202" s="282"/>
      <c r="D202" s="256"/>
      <c r="E202" s="256"/>
      <c r="F202" s="275" t="s">
        <v>45</v>
      </c>
      <c r="G202" s="256"/>
      <c r="H202" s="722" t="s">
        <v>1985</v>
      </c>
      <c r="I202" s="722"/>
      <c r="J202" s="722"/>
      <c r="K202" s="297"/>
    </row>
    <row r="203" spans="2:11" ht="15" customHeight="1">
      <c r="B203" s="276"/>
      <c r="C203" s="256"/>
      <c r="D203" s="256"/>
      <c r="E203" s="256"/>
      <c r="F203" s="275" t="s">
        <v>43</v>
      </c>
      <c r="G203" s="256"/>
      <c r="H203" s="722" t="s">
        <v>1986</v>
      </c>
      <c r="I203" s="722"/>
      <c r="J203" s="722"/>
      <c r="K203" s="297"/>
    </row>
    <row r="204" spans="2:11" ht="15" customHeight="1">
      <c r="B204" s="276"/>
      <c r="C204" s="256"/>
      <c r="D204" s="256"/>
      <c r="E204" s="256"/>
      <c r="F204" s="275" t="s">
        <v>44</v>
      </c>
      <c r="G204" s="256"/>
      <c r="H204" s="722" t="s">
        <v>1987</v>
      </c>
      <c r="I204" s="722"/>
      <c r="J204" s="722"/>
      <c r="K204" s="297"/>
    </row>
    <row r="205" spans="2:11" ht="15" customHeight="1">
      <c r="B205" s="276"/>
      <c r="C205" s="256"/>
      <c r="D205" s="256"/>
      <c r="E205" s="256"/>
      <c r="F205" s="275"/>
      <c r="G205" s="256"/>
      <c r="H205" s="256"/>
      <c r="I205" s="256"/>
      <c r="J205" s="256"/>
      <c r="K205" s="297"/>
    </row>
    <row r="206" spans="2:11" ht="15" customHeight="1">
      <c r="B206" s="276"/>
      <c r="C206" s="256" t="s">
        <v>1928</v>
      </c>
      <c r="D206" s="256"/>
      <c r="E206" s="256"/>
      <c r="F206" s="275" t="s">
        <v>76</v>
      </c>
      <c r="G206" s="256"/>
      <c r="H206" s="722" t="s">
        <v>1988</v>
      </c>
      <c r="I206" s="722"/>
      <c r="J206" s="722"/>
      <c r="K206" s="297"/>
    </row>
    <row r="207" spans="2:11" ht="15" customHeight="1">
      <c r="B207" s="276"/>
      <c r="C207" s="282"/>
      <c r="D207" s="256"/>
      <c r="E207" s="256"/>
      <c r="F207" s="275" t="s">
        <v>1828</v>
      </c>
      <c r="G207" s="256"/>
      <c r="H207" s="722" t="s">
        <v>1829</v>
      </c>
      <c r="I207" s="722"/>
      <c r="J207" s="722"/>
      <c r="K207" s="297"/>
    </row>
    <row r="208" spans="2:11" ht="15" customHeight="1">
      <c r="B208" s="276"/>
      <c r="C208" s="256"/>
      <c r="D208" s="256"/>
      <c r="E208" s="256"/>
      <c r="F208" s="275" t="s">
        <v>1826</v>
      </c>
      <c r="G208" s="256"/>
      <c r="H208" s="722" t="s">
        <v>1989</v>
      </c>
      <c r="I208" s="722"/>
      <c r="J208" s="722"/>
      <c r="K208" s="297"/>
    </row>
    <row r="209" spans="2:11" ht="15" customHeight="1">
      <c r="B209" s="314"/>
      <c r="C209" s="282"/>
      <c r="D209" s="282"/>
      <c r="E209" s="282"/>
      <c r="F209" s="275" t="s">
        <v>1830</v>
      </c>
      <c r="G209" s="261"/>
      <c r="H209" s="726" t="s">
        <v>1831</v>
      </c>
      <c r="I209" s="726"/>
      <c r="J209" s="726"/>
      <c r="K209" s="315"/>
    </row>
    <row r="210" spans="2:11" ht="15" customHeight="1">
      <c r="B210" s="314"/>
      <c r="C210" s="282"/>
      <c r="D210" s="282"/>
      <c r="E210" s="282"/>
      <c r="F210" s="275" t="s">
        <v>1766</v>
      </c>
      <c r="G210" s="261"/>
      <c r="H210" s="726" t="s">
        <v>1990</v>
      </c>
      <c r="I210" s="726"/>
      <c r="J210" s="726"/>
      <c r="K210" s="315"/>
    </row>
    <row r="211" spans="2:11" ht="15" customHeight="1">
      <c r="B211" s="314"/>
      <c r="C211" s="282"/>
      <c r="D211" s="282"/>
      <c r="E211" s="282"/>
      <c r="F211" s="316"/>
      <c r="G211" s="261"/>
      <c r="H211" s="317"/>
      <c r="I211" s="317"/>
      <c r="J211" s="317"/>
      <c r="K211" s="315"/>
    </row>
    <row r="212" spans="2:11" ht="15" customHeight="1">
      <c r="B212" s="314"/>
      <c r="C212" s="256" t="s">
        <v>1952</v>
      </c>
      <c r="D212" s="282"/>
      <c r="E212" s="282"/>
      <c r="F212" s="275">
        <v>1</v>
      </c>
      <c r="G212" s="261"/>
      <c r="H212" s="726" t="s">
        <v>1991</v>
      </c>
      <c r="I212" s="726"/>
      <c r="J212" s="726"/>
      <c r="K212" s="315"/>
    </row>
    <row r="213" spans="2:11" ht="15" customHeight="1">
      <c r="B213" s="314"/>
      <c r="C213" s="282"/>
      <c r="D213" s="282"/>
      <c r="E213" s="282"/>
      <c r="F213" s="275">
        <v>2</v>
      </c>
      <c r="G213" s="261"/>
      <c r="H213" s="726" t="s">
        <v>1992</v>
      </c>
      <c r="I213" s="726"/>
      <c r="J213" s="726"/>
      <c r="K213" s="315"/>
    </row>
    <row r="214" spans="2:11" ht="15" customHeight="1">
      <c r="B214" s="314"/>
      <c r="C214" s="282"/>
      <c r="D214" s="282"/>
      <c r="E214" s="282"/>
      <c r="F214" s="275">
        <v>3</v>
      </c>
      <c r="G214" s="261"/>
      <c r="H214" s="726" t="s">
        <v>1993</v>
      </c>
      <c r="I214" s="726"/>
      <c r="J214" s="726"/>
      <c r="K214" s="315"/>
    </row>
    <row r="215" spans="2:11" ht="15" customHeight="1">
      <c r="B215" s="314"/>
      <c r="C215" s="282"/>
      <c r="D215" s="282"/>
      <c r="E215" s="282"/>
      <c r="F215" s="275">
        <v>4</v>
      </c>
      <c r="G215" s="261"/>
      <c r="H215" s="726" t="s">
        <v>1994</v>
      </c>
      <c r="I215" s="726"/>
      <c r="J215" s="726"/>
      <c r="K215" s="315"/>
    </row>
    <row r="216" spans="2:11" ht="12.75" customHeight="1">
      <c r="B216" s="318"/>
      <c r="C216" s="319"/>
      <c r="D216" s="319"/>
      <c r="E216" s="319"/>
      <c r="F216" s="319"/>
      <c r="G216" s="319"/>
      <c r="H216" s="319"/>
      <c r="I216" s="319"/>
      <c r="J216" s="319"/>
      <c r="K216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showGridLines="0" workbookViewId="0" topLeftCell="A1">
      <pane ySplit="1" topLeftCell="A2" activePane="bottomLeft" state="frozen"/>
      <selection pane="bottomLeft" activeCell="AG67" sqref="AG6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667" t="s">
        <v>8</v>
      </c>
      <c r="AS2" s="668"/>
      <c r="AT2" s="668"/>
      <c r="AU2" s="668"/>
      <c r="AV2" s="668"/>
      <c r="AW2" s="668"/>
      <c r="AX2" s="668"/>
      <c r="AY2" s="668"/>
      <c r="AZ2" s="668"/>
      <c r="BA2" s="668"/>
      <c r="BB2" s="668"/>
      <c r="BC2" s="668"/>
      <c r="BD2" s="668"/>
      <c r="BE2" s="668"/>
      <c r="BS2" s="25" t="s">
        <v>9</v>
      </c>
      <c r="BT2" s="25" t="s">
        <v>10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5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spans="2:71" ht="14.45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700" t="s">
        <v>17</v>
      </c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1"/>
      <c r="AH5" s="701"/>
      <c r="AI5" s="701"/>
      <c r="AJ5" s="701"/>
      <c r="AK5" s="701"/>
      <c r="AL5" s="701"/>
      <c r="AM5" s="701"/>
      <c r="AN5" s="701"/>
      <c r="AO5" s="701"/>
      <c r="AP5" s="30"/>
      <c r="AQ5" s="32"/>
      <c r="BE5" s="698" t="s">
        <v>18</v>
      </c>
      <c r="BS5" s="25" t="s">
        <v>9</v>
      </c>
    </row>
    <row r="6" spans="2:71" ht="36.95" customHeight="1">
      <c r="B6" s="29"/>
      <c r="C6" s="30"/>
      <c r="D6" s="37" t="s">
        <v>19</v>
      </c>
      <c r="E6" s="30"/>
      <c r="F6" s="30"/>
      <c r="G6" s="30"/>
      <c r="H6" s="30"/>
      <c r="I6" s="30"/>
      <c r="J6" s="30"/>
      <c r="K6" s="702" t="s">
        <v>20</v>
      </c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701"/>
      <c r="AI6" s="701"/>
      <c r="AJ6" s="701"/>
      <c r="AK6" s="701"/>
      <c r="AL6" s="701"/>
      <c r="AM6" s="701"/>
      <c r="AN6" s="701"/>
      <c r="AO6" s="701"/>
      <c r="AP6" s="30"/>
      <c r="AQ6" s="32"/>
      <c r="BE6" s="699"/>
      <c r="BS6" s="25" t="s">
        <v>9</v>
      </c>
    </row>
    <row r="7" spans="2:71" ht="14.45" customHeight="1">
      <c r="B7" s="29"/>
      <c r="C7" s="30"/>
      <c r="D7" s="38" t="s">
        <v>21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5</v>
      </c>
      <c r="AO7" s="30"/>
      <c r="AP7" s="30"/>
      <c r="AQ7" s="32"/>
      <c r="BE7" s="699"/>
      <c r="BS7" s="25" t="s">
        <v>9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540">
        <v>43069</v>
      </c>
      <c r="AO8" s="30"/>
      <c r="AP8" s="30"/>
      <c r="AQ8" s="32"/>
      <c r="BE8" s="699"/>
      <c r="BS8" s="25" t="s">
        <v>9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699"/>
      <c r="BS9" s="25" t="s">
        <v>9</v>
      </c>
    </row>
    <row r="10" spans="2:71" ht="14.45" customHeight="1">
      <c r="B10" s="29"/>
      <c r="C10" s="30"/>
      <c r="D10" s="38" t="s">
        <v>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27</v>
      </c>
      <c r="AL10" s="30"/>
      <c r="AM10" s="30"/>
      <c r="AN10" s="36" t="s">
        <v>5</v>
      </c>
      <c r="AO10" s="30"/>
      <c r="AP10" s="30"/>
      <c r="AQ10" s="32"/>
      <c r="BE10" s="699"/>
      <c r="BS10" s="25" t="s">
        <v>9</v>
      </c>
    </row>
    <row r="11" spans="2:71" ht="18.4" customHeight="1">
      <c r="B11" s="29"/>
      <c r="C11" s="30"/>
      <c r="D11" s="30"/>
      <c r="E11" s="36" t="s">
        <v>28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29</v>
      </c>
      <c r="AL11" s="30"/>
      <c r="AM11" s="30"/>
      <c r="AN11" s="36" t="s">
        <v>5</v>
      </c>
      <c r="AO11" s="30"/>
      <c r="AP11" s="30"/>
      <c r="AQ11" s="32"/>
      <c r="BE11" s="699"/>
      <c r="BS11" s="25" t="s">
        <v>9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699"/>
      <c r="BS12" s="25" t="s">
        <v>9</v>
      </c>
    </row>
    <row r="13" spans="2:71" ht="14.45" customHeight="1">
      <c r="B13" s="29"/>
      <c r="C13" s="30"/>
      <c r="D13" s="38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27</v>
      </c>
      <c r="AL13" s="30"/>
      <c r="AM13" s="30"/>
      <c r="AN13" s="39" t="s">
        <v>31</v>
      </c>
      <c r="AO13" s="30"/>
      <c r="AP13" s="30"/>
      <c r="AQ13" s="32"/>
      <c r="BE13" s="699"/>
      <c r="BS13" s="25" t="s">
        <v>9</v>
      </c>
    </row>
    <row r="14" spans="2:71" ht="15">
      <c r="B14" s="29"/>
      <c r="C14" s="30"/>
      <c r="D14" s="30"/>
      <c r="E14" s="703" t="s">
        <v>31</v>
      </c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38" t="s">
        <v>29</v>
      </c>
      <c r="AL14" s="30"/>
      <c r="AM14" s="30"/>
      <c r="AN14" s="39" t="s">
        <v>31</v>
      </c>
      <c r="AO14" s="30"/>
      <c r="AP14" s="30"/>
      <c r="AQ14" s="32"/>
      <c r="BE14" s="699"/>
      <c r="BS14" s="25" t="s">
        <v>9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699"/>
      <c r="BS15" s="25" t="s">
        <v>6</v>
      </c>
    </row>
    <row r="16" spans="2:71" ht="14.45" customHeight="1">
      <c r="B16" s="29"/>
      <c r="C16" s="30"/>
      <c r="D16" s="38" t="s">
        <v>32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27</v>
      </c>
      <c r="AL16" s="30"/>
      <c r="AM16" s="30"/>
      <c r="AN16" s="36" t="s">
        <v>5</v>
      </c>
      <c r="AO16" s="30"/>
      <c r="AP16" s="30"/>
      <c r="AQ16" s="32"/>
      <c r="BE16" s="699"/>
      <c r="BS16" s="25" t="s">
        <v>6</v>
      </c>
    </row>
    <row r="17" spans="2:71" ht="18.4" customHeight="1">
      <c r="B17" s="29"/>
      <c r="C17" s="30"/>
      <c r="D17" s="30"/>
      <c r="E17" s="36" t="s">
        <v>33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29</v>
      </c>
      <c r="AL17" s="30"/>
      <c r="AM17" s="30"/>
      <c r="AN17" s="36" t="s">
        <v>5</v>
      </c>
      <c r="AO17" s="30"/>
      <c r="AP17" s="30"/>
      <c r="AQ17" s="32"/>
      <c r="BE17" s="699"/>
      <c r="BS17" s="25" t="s">
        <v>34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699"/>
      <c r="BS18" s="25" t="s">
        <v>9</v>
      </c>
    </row>
    <row r="19" spans="2:71" ht="14.45" customHeight="1">
      <c r="B19" s="29"/>
      <c r="C19" s="30"/>
      <c r="D19" s="38" t="s">
        <v>35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699"/>
      <c r="BS19" s="25" t="s">
        <v>9</v>
      </c>
    </row>
    <row r="20" spans="2:71" ht="16.5" customHeight="1">
      <c r="B20" s="29"/>
      <c r="C20" s="30"/>
      <c r="D20" s="30"/>
      <c r="E20" s="705" t="s">
        <v>5</v>
      </c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705"/>
      <c r="AC20" s="705"/>
      <c r="AD20" s="705"/>
      <c r="AE20" s="705"/>
      <c r="AF20" s="705"/>
      <c r="AG20" s="705"/>
      <c r="AH20" s="705"/>
      <c r="AI20" s="705"/>
      <c r="AJ20" s="705"/>
      <c r="AK20" s="705"/>
      <c r="AL20" s="705"/>
      <c r="AM20" s="705"/>
      <c r="AN20" s="705"/>
      <c r="AO20" s="30"/>
      <c r="AP20" s="30"/>
      <c r="AQ20" s="32"/>
      <c r="BE20" s="699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699"/>
    </row>
    <row r="22" spans="2:57" ht="6.95" customHeight="1">
      <c r="B22" s="29"/>
      <c r="C22" s="3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0"/>
      <c r="AQ22" s="32"/>
      <c r="BE22" s="699"/>
    </row>
    <row r="23" spans="2:57" s="1" customFormat="1" ht="25.9" customHeight="1">
      <c r="B23" s="41"/>
      <c r="C23" s="42"/>
      <c r="D23" s="43" t="s">
        <v>36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706">
        <f>ROUND(AG51,2)</f>
        <v>0</v>
      </c>
      <c r="AL23" s="707"/>
      <c r="AM23" s="707"/>
      <c r="AN23" s="707"/>
      <c r="AO23" s="707"/>
      <c r="AP23" s="42"/>
      <c r="AQ23" s="45"/>
      <c r="BE23" s="699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699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708" t="s">
        <v>37</v>
      </c>
      <c r="M25" s="708"/>
      <c r="N25" s="708"/>
      <c r="O25" s="708"/>
      <c r="P25" s="42"/>
      <c r="Q25" s="42"/>
      <c r="R25" s="42"/>
      <c r="S25" s="42"/>
      <c r="T25" s="42"/>
      <c r="U25" s="42"/>
      <c r="V25" s="42"/>
      <c r="W25" s="708" t="s">
        <v>38</v>
      </c>
      <c r="X25" s="708"/>
      <c r="Y25" s="708"/>
      <c r="Z25" s="708"/>
      <c r="AA25" s="708"/>
      <c r="AB25" s="708"/>
      <c r="AC25" s="708"/>
      <c r="AD25" s="708"/>
      <c r="AE25" s="708"/>
      <c r="AF25" s="42"/>
      <c r="AG25" s="42"/>
      <c r="AH25" s="42"/>
      <c r="AI25" s="42"/>
      <c r="AJ25" s="42"/>
      <c r="AK25" s="708" t="s">
        <v>39</v>
      </c>
      <c r="AL25" s="708"/>
      <c r="AM25" s="708"/>
      <c r="AN25" s="708"/>
      <c r="AO25" s="708"/>
      <c r="AP25" s="42"/>
      <c r="AQ25" s="45"/>
      <c r="BE25" s="699"/>
    </row>
    <row r="26" spans="2:57" s="2" customFormat="1" ht="14.45" customHeight="1">
      <c r="B26" s="47"/>
      <c r="C26" s="48"/>
      <c r="D26" s="49" t="s">
        <v>40</v>
      </c>
      <c r="E26" s="48"/>
      <c r="F26" s="49" t="s">
        <v>41</v>
      </c>
      <c r="G26" s="48"/>
      <c r="H26" s="48"/>
      <c r="I26" s="48"/>
      <c r="J26" s="48"/>
      <c r="K26" s="48"/>
      <c r="L26" s="691">
        <v>0.21</v>
      </c>
      <c r="M26" s="692"/>
      <c r="N26" s="692"/>
      <c r="O26" s="692"/>
      <c r="P26" s="48"/>
      <c r="Q26" s="48"/>
      <c r="R26" s="48"/>
      <c r="S26" s="48"/>
      <c r="T26" s="48"/>
      <c r="U26" s="48"/>
      <c r="V26" s="48"/>
      <c r="W26" s="693">
        <f>AK23</f>
        <v>0</v>
      </c>
      <c r="X26" s="692"/>
      <c r="Y26" s="692"/>
      <c r="Z26" s="692"/>
      <c r="AA26" s="692"/>
      <c r="AB26" s="692"/>
      <c r="AC26" s="692"/>
      <c r="AD26" s="692"/>
      <c r="AE26" s="692"/>
      <c r="AF26" s="48"/>
      <c r="AG26" s="48"/>
      <c r="AH26" s="48"/>
      <c r="AI26" s="48"/>
      <c r="AJ26" s="48"/>
      <c r="AK26" s="693">
        <f>W26*L26</f>
        <v>0</v>
      </c>
      <c r="AL26" s="692"/>
      <c r="AM26" s="692"/>
      <c r="AN26" s="692"/>
      <c r="AO26" s="692"/>
      <c r="AP26" s="48"/>
      <c r="AQ26" s="50"/>
      <c r="BE26" s="699"/>
    </row>
    <row r="27" spans="2:57" s="2" customFormat="1" ht="14.45" customHeight="1">
      <c r="B27" s="47"/>
      <c r="C27" s="48"/>
      <c r="D27" s="48"/>
      <c r="E27" s="48"/>
      <c r="F27" s="49" t="s">
        <v>42</v>
      </c>
      <c r="G27" s="48"/>
      <c r="H27" s="48"/>
      <c r="I27" s="48"/>
      <c r="J27" s="48"/>
      <c r="K27" s="48"/>
      <c r="L27" s="691">
        <v>0.15</v>
      </c>
      <c r="M27" s="692"/>
      <c r="N27" s="692"/>
      <c r="O27" s="692"/>
      <c r="P27" s="48"/>
      <c r="Q27" s="48"/>
      <c r="R27" s="48"/>
      <c r="S27" s="48"/>
      <c r="T27" s="48"/>
      <c r="U27" s="48"/>
      <c r="V27" s="48"/>
      <c r="W27" s="693">
        <v>0</v>
      </c>
      <c r="X27" s="692"/>
      <c r="Y27" s="692"/>
      <c r="Z27" s="692"/>
      <c r="AA27" s="692"/>
      <c r="AB27" s="692"/>
      <c r="AC27" s="692"/>
      <c r="AD27" s="692"/>
      <c r="AE27" s="692"/>
      <c r="AF27" s="48"/>
      <c r="AG27" s="48"/>
      <c r="AH27" s="48"/>
      <c r="AI27" s="48"/>
      <c r="AJ27" s="48"/>
      <c r="AK27" s="693">
        <f>W27*L27</f>
        <v>0</v>
      </c>
      <c r="AL27" s="692"/>
      <c r="AM27" s="692"/>
      <c r="AN27" s="692"/>
      <c r="AO27" s="692"/>
      <c r="AP27" s="48"/>
      <c r="AQ27" s="50"/>
      <c r="BE27" s="699"/>
    </row>
    <row r="28" spans="2:57" s="2" customFormat="1" ht="14.45" customHeight="1" hidden="1">
      <c r="B28" s="47"/>
      <c r="C28" s="48"/>
      <c r="D28" s="48"/>
      <c r="E28" s="48"/>
      <c r="F28" s="49" t="s">
        <v>43</v>
      </c>
      <c r="G28" s="48"/>
      <c r="H28" s="48"/>
      <c r="I28" s="48"/>
      <c r="J28" s="48"/>
      <c r="K28" s="48"/>
      <c r="L28" s="691">
        <v>0.21</v>
      </c>
      <c r="M28" s="692"/>
      <c r="N28" s="692"/>
      <c r="O28" s="692"/>
      <c r="P28" s="48"/>
      <c r="Q28" s="48"/>
      <c r="R28" s="48"/>
      <c r="S28" s="48"/>
      <c r="T28" s="48"/>
      <c r="U28" s="48"/>
      <c r="V28" s="48"/>
      <c r="W28" s="693" t="e">
        <f>ROUND(BB51,2)</f>
        <v>#REF!</v>
      </c>
      <c r="X28" s="692"/>
      <c r="Y28" s="692"/>
      <c r="Z28" s="692"/>
      <c r="AA28" s="692"/>
      <c r="AB28" s="692"/>
      <c r="AC28" s="692"/>
      <c r="AD28" s="692"/>
      <c r="AE28" s="692"/>
      <c r="AF28" s="48"/>
      <c r="AG28" s="48"/>
      <c r="AH28" s="48"/>
      <c r="AI28" s="48"/>
      <c r="AJ28" s="48"/>
      <c r="AK28" s="693">
        <v>0</v>
      </c>
      <c r="AL28" s="692"/>
      <c r="AM28" s="692"/>
      <c r="AN28" s="692"/>
      <c r="AO28" s="692"/>
      <c r="AP28" s="48"/>
      <c r="AQ28" s="50"/>
      <c r="BE28" s="699"/>
    </row>
    <row r="29" spans="2:57" s="2" customFormat="1" ht="14.45" customHeight="1" hidden="1">
      <c r="B29" s="47"/>
      <c r="C29" s="48"/>
      <c r="D29" s="48"/>
      <c r="E29" s="48"/>
      <c r="F29" s="49" t="s">
        <v>44</v>
      </c>
      <c r="G29" s="48"/>
      <c r="H29" s="48"/>
      <c r="I29" s="48"/>
      <c r="J29" s="48"/>
      <c r="K29" s="48"/>
      <c r="L29" s="691">
        <v>0.15</v>
      </c>
      <c r="M29" s="692"/>
      <c r="N29" s="692"/>
      <c r="O29" s="692"/>
      <c r="P29" s="48"/>
      <c r="Q29" s="48"/>
      <c r="R29" s="48"/>
      <c r="S29" s="48"/>
      <c r="T29" s="48"/>
      <c r="U29" s="48"/>
      <c r="V29" s="48"/>
      <c r="W29" s="693" t="e">
        <f>ROUND(BC51,2)</f>
        <v>#REF!</v>
      </c>
      <c r="X29" s="692"/>
      <c r="Y29" s="692"/>
      <c r="Z29" s="692"/>
      <c r="AA29" s="692"/>
      <c r="AB29" s="692"/>
      <c r="AC29" s="692"/>
      <c r="AD29" s="692"/>
      <c r="AE29" s="692"/>
      <c r="AF29" s="48"/>
      <c r="AG29" s="48"/>
      <c r="AH29" s="48"/>
      <c r="AI29" s="48"/>
      <c r="AJ29" s="48"/>
      <c r="AK29" s="693">
        <v>0</v>
      </c>
      <c r="AL29" s="692"/>
      <c r="AM29" s="692"/>
      <c r="AN29" s="692"/>
      <c r="AO29" s="692"/>
      <c r="AP29" s="48"/>
      <c r="AQ29" s="50"/>
      <c r="BE29" s="699"/>
    </row>
    <row r="30" spans="2:57" s="2" customFormat="1" ht="14.45" customHeight="1" hidden="1">
      <c r="B30" s="47"/>
      <c r="C30" s="48"/>
      <c r="D30" s="48"/>
      <c r="E30" s="48"/>
      <c r="F30" s="49" t="s">
        <v>45</v>
      </c>
      <c r="G30" s="48"/>
      <c r="H30" s="48"/>
      <c r="I30" s="48"/>
      <c r="J30" s="48"/>
      <c r="K30" s="48"/>
      <c r="L30" s="691">
        <v>0</v>
      </c>
      <c r="M30" s="692"/>
      <c r="N30" s="692"/>
      <c r="O30" s="692"/>
      <c r="P30" s="48"/>
      <c r="Q30" s="48"/>
      <c r="R30" s="48"/>
      <c r="S30" s="48"/>
      <c r="T30" s="48"/>
      <c r="U30" s="48"/>
      <c r="V30" s="48"/>
      <c r="W30" s="693" t="e">
        <f>ROUND(BD51,2)</f>
        <v>#REF!</v>
      </c>
      <c r="X30" s="692"/>
      <c r="Y30" s="692"/>
      <c r="Z30" s="692"/>
      <c r="AA30" s="692"/>
      <c r="AB30" s="692"/>
      <c r="AC30" s="692"/>
      <c r="AD30" s="692"/>
      <c r="AE30" s="692"/>
      <c r="AF30" s="48"/>
      <c r="AG30" s="48"/>
      <c r="AH30" s="48"/>
      <c r="AI30" s="48"/>
      <c r="AJ30" s="48"/>
      <c r="AK30" s="693">
        <v>0</v>
      </c>
      <c r="AL30" s="692"/>
      <c r="AM30" s="692"/>
      <c r="AN30" s="692"/>
      <c r="AO30" s="692"/>
      <c r="AP30" s="48"/>
      <c r="AQ30" s="50"/>
      <c r="BE30" s="699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699"/>
    </row>
    <row r="32" spans="2:57" s="1" customFormat="1" ht="25.9" customHeight="1">
      <c r="B32" s="41"/>
      <c r="C32" s="51"/>
      <c r="D32" s="52" t="s">
        <v>46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47</v>
      </c>
      <c r="U32" s="53"/>
      <c r="V32" s="53"/>
      <c r="W32" s="53"/>
      <c r="X32" s="694" t="s">
        <v>48</v>
      </c>
      <c r="Y32" s="695"/>
      <c r="Z32" s="695"/>
      <c r="AA32" s="695"/>
      <c r="AB32" s="695"/>
      <c r="AC32" s="53"/>
      <c r="AD32" s="53"/>
      <c r="AE32" s="53"/>
      <c r="AF32" s="53"/>
      <c r="AG32" s="53"/>
      <c r="AH32" s="53"/>
      <c r="AI32" s="53"/>
      <c r="AJ32" s="53"/>
      <c r="AK32" s="696">
        <f>SUM(AK23:AK30)</f>
        <v>0</v>
      </c>
      <c r="AL32" s="695"/>
      <c r="AM32" s="695"/>
      <c r="AN32" s="695"/>
      <c r="AO32" s="697"/>
      <c r="AP32" s="51"/>
      <c r="AQ32" s="55"/>
      <c r="BE32" s="699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95" customHeight="1">
      <c r="B39" s="41"/>
      <c r="C39" s="61" t="s">
        <v>49</v>
      </c>
      <c r="AR39" s="41"/>
    </row>
    <row r="40" spans="2:44" s="1" customFormat="1" ht="6.95" customHeight="1">
      <c r="B40" s="41"/>
      <c r="AR40" s="41"/>
    </row>
    <row r="41" spans="2:44" s="3" customFormat="1" ht="14.45" customHeight="1">
      <c r="B41" s="62"/>
      <c r="C41" s="63" t="s">
        <v>16</v>
      </c>
      <c r="L41" s="3" t="str">
        <f>K5</f>
        <v>Hydroprojekt-217052E</v>
      </c>
      <c r="AR41" s="62"/>
    </row>
    <row r="42" spans="2:44" s="4" customFormat="1" ht="36.95" customHeight="1">
      <c r="B42" s="64"/>
      <c r="C42" s="65" t="s">
        <v>19</v>
      </c>
      <c r="L42" s="679" t="str">
        <f>K6</f>
        <v>Odkanalizování oblasti povodí Olešná, místní části Zelinkovice a Lysůvky, Frýdek - Místek</v>
      </c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0"/>
      <c r="X42" s="680"/>
      <c r="Y42" s="680"/>
      <c r="Z42" s="680"/>
      <c r="AA42" s="680"/>
      <c r="AB42" s="680"/>
      <c r="AC42" s="680"/>
      <c r="AD42" s="680"/>
      <c r="AE42" s="680"/>
      <c r="AF42" s="680"/>
      <c r="AG42" s="680"/>
      <c r="AH42" s="680"/>
      <c r="AI42" s="680"/>
      <c r="AJ42" s="680"/>
      <c r="AK42" s="680"/>
      <c r="AL42" s="680"/>
      <c r="AM42" s="680"/>
      <c r="AN42" s="680"/>
      <c r="AO42" s="680"/>
      <c r="AR42" s="64"/>
    </row>
    <row r="43" spans="2:44" s="1" customFormat="1" ht="6.95" customHeight="1">
      <c r="B43" s="41"/>
      <c r="AR43" s="41"/>
    </row>
    <row r="44" spans="2:44" s="1" customFormat="1" ht="15">
      <c r="B44" s="41"/>
      <c r="C44" s="63" t="s">
        <v>23</v>
      </c>
      <c r="L44" s="66" t="str">
        <f>IF(K8="","",K8)</f>
        <v xml:space="preserve"> </v>
      </c>
      <c r="AI44" s="63" t="s">
        <v>25</v>
      </c>
      <c r="AM44" s="681">
        <f>IF(AN8="","",AN8)</f>
        <v>43069</v>
      </c>
      <c r="AN44" s="681"/>
      <c r="AR44" s="41"/>
    </row>
    <row r="45" spans="2:44" s="1" customFormat="1" ht="6.95" customHeight="1">
      <c r="B45" s="41"/>
      <c r="AR45" s="41"/>
    </row>
    <row r="46" spans="2:56" s="1" customFormat="1" ht="15">
      <c r="B46" s="41"/>
      <c r="C46" s="63" t="s">
        <v>26</v>
      </c>
      <c r="L46" s="3" t="str">
        <f>IF(E11="","",E11)</f>
        <v>Město Frýdek-Místek</v>
      </c>
      <c r="AI46" s="63" t="s">
        <v>32</v>
      </c>
      <c r="AM46" s="682" t="str">
        <f>IF(E17="","",E17)</f>
        <v>Sweco Hydroprojekt a.s., divize Morava</v>
      </c>
      <c r="AN46" s="682"/>
      <c r="AO46" s="682"/>
      <c r="AP46" s="682"/>
      <c r="AR46" s="41"/>
      <c r="AS46" s="683" t="s">
        <v>50</v>
      </c>
      <c r="AT46" s="684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30</v>
      </c>
      <c r="L47" s="3" t="str">
        <f>IF(E14="Vyplň údaj","",E14)</f>
        <v/>
      </c>
      <c r="AR47" s="41"/>
      <c r="AS47" s="685"/>
      <c r="AT47" s="686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685"/>
      <c r="AT48" s="686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687" t="s">
        <v>51</v>
      </c>
      <c r="D49" s="688"/>
      <c r="E49" s="688"/>
      <c r="F49" s="688"/>
      <c r="G49" s="688"/>
      <c r="H49" s="71"/>
      <c r="I49" s="689" t="s">
        <v>52</v>
      </c>
      <c r="J49" s="688"/>
      <c r="K49" s="688"/>
      <c r="L49" s="688"/>
      <c r="M49" s="688"/>
      <c r="N49" s="688"/>
      <c r="O49" s="688"/>
      <c r="P49" s="688"/>
      <c r="Q49" s="688"/>
      <c r="R49" s="688"/>
      <c r="S49" s="688"/>
      <c r="T49" s="688"/>
      <c r="U49" s="688"/>
      <c r="V49" s="688"/>
      <c r="W49" s="688"/>
      <c r="X49" s="688"/>
      <c r="Y49" s="688"/>
      <c r="Z49" s="688"/>
      <c r="AA49" s="688"/>
      <c r="AB49" s="688"/>
      <c r="AC49" s="688"/>
      <c r="AD49" s="688"/>
      <c r="AE49" s="688"/>
      <c r="AF49" s="688"/>
      <c r="AG49" s="690" t="s">
        <v>53</v>
      </c>
      <c r="AH49" s="688"/>
      <c r="AI49" s="688"/>
      <c r="AJ49" s="688"/>
      <c r="AK49" s="688"/>
      <c r="AL49" s="688"/>
      <c r="AM49" s="688"/>
      <c r="AN49" s="689" t="s">
        <v>54</v>
      </c>
      <c r="AO49" s="688"/>
      <c r="AP49" s="688"/>
      <c r="AQ49" s="72" t="s">
        <v>55</v>
      </c>
      <c r="AR49" s="41"/>
      <c r="AS49" s="73" t="s">
        <v>56</v>
      </c>
      <c r="AT49" s="74" t="s">
        <v>57</v>
      </c>
      <c r="AU49" s="74" t="s">
        <v>58</v>
      </c>
      <c r="AV49" s="74" t="s">
        <v>59</v>
      </c>
      <c r="AW49" s="74" t="s">
        <v>60</v>
      </c>
      <c r="AX49" s="74" t="s">
        <v>61</v>
      </c>
      <c r="AY49" s="74" t="s">
        <v>62</v>
      </c>
      <c r="AZ49" s="74" t="s">
        <v>63</v>
      </c>
      <c r="BA49" s="74" t="s">
        <v>64</v>
      </c>
      <c r="BB49" s="74" t="s">
        <v>65</v>
      </c>
      <c r="BC49" s="74" t="s">
        <v>66</v>
      </c>
      <c r="BD49" s="75" t="s">
        <v>67</v>
      </c>
    </row>
    <row r="50" spans="2:56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45" customHeight="1">
      <c r="B51" s="64"/>
      <c r="C51" s="77" t="s">
        <v>68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672">
        <f>ROUND(AG52+AG63+AG65,2)</f>
        <v>0</v>
      </c>
      <c r="AH51" s="672"/>
      <c r="AI51" s="672"/>
      <c r="AJ51" s="672"/>
      <c r="AK51" s="672"/>
      <c r="AL51" s="672"/>
      <c r="AM51" s="672"/>
      <c r="AN51" s="673">
        <f>AN52+AN63+AN65</f>
        <v>0</v>
      </c>
      <c r="AO51" s="673"/>
      <c r="AP51" s="673"/>
      <c r="AQ51" s="79" t="s">
        <v>5</v>
      </c>
      <c r="AR51" s="64"/>
      <c r="AS51" s="80">
        <f>ROUND(AS52+AS63+AS65,2)</f>
        <v>0</v>
      </c>
      <c r="AT51" s="81" t="e">
        <f aca="true" t="shared" si="0" ref="AT51:AT66">ROUND(SUM(AV51:AW51),2)</f>
        <v>#REF!</v>
      </c>
      <c r="AU51" s="82" t="e">
        <f>ROUND(AU52+AU63+AU65,5)</f>
        <v>#REF!</v>
      </c>
      <c r="AV51" s="81" t="e">
        <f>ROUND(AZ51*L26,2)</f>
        <v>#REF!</v>
      </c>
      <c r="AW51" s="81" t="e">
        <f>ROUND(BA51*L27,2)</f>
        <v>#REF!</v>
      </c>
      <c r="AX51" s="81" t="e">
        <f>ROUND(BB51*L26,2)</f>
        <v>#REF!</v>
      </c>
      <c r="AY51" s="81" t="e">
        <f>ROUND(BC51*L27,2)</f>
        <v>#REF!</v>
      </c>
      <c r="AZ51" s="81" t="e">
        <f>ROUND(AZ52+AZ63+AZ65,2)</f>
        <v>#REF!</v>
      </c>
      <c r="BA51" s="81" t="e">
        <f>ROUND(BA52+BA63+BA65,2)</f>
        <v>#REF!</v>
      </c>
      <c r="BB51" s="81" t="e">
        <f>ROUND(BB52+BB63+BB65,2)</f>
        <v>#REF!</v>
      </c>
      <c r="BC51" s="81" t="e">
        <f>ROUND(BC52+BC63+BC65,2)</f>
        <v>#REF!</v>
      </c>
      <c r="BD51" s="83" t="e">
        <f>ROUND(BD52+BD63+BD65,2)</f>
        <v>#REF!</v>
      </c>
      <c r="BS51" s="65" t="s">
        <v>69</v>
      </c>
      <c r="BT51" s="65" t="s">
        <v>70</v>
      </c>
      <c r="BU51" s="84" t="s">
        <v>71</v>
      </c>
      <c r="BV51" s="65" t="s">
        <v>72</v>
      </c>
      <c r="BW51" s="65" t="s">
        <v>7</v>
      </c>
      <c r="BX51" s="65" t="s">
        <v>73</v>
      </c>
      <c r="CL51" s="65" t="s">
        <v>5</v>
      </c>
    </row>
    <row r="52" spans="2:91" s="5" customFormat="1" ht="47.25" customHeight="1">
      <c r="B52" s="85"/>
      <c r="C52" s="86"/>
      <c r="D52" s="677" t="s">
        <v>74</v>
      </c>
      <c r="E52" s="677"/>
      <c r="F52" s="677"/>
      <c r="G52" s="677"/>
      <c r="H52" s="677"/>
      <c r="I52" s="87"/>
      <c r="J52" s="677" t="s">
        <v>75</v>
      </c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7"/>
      <c r="AF52" s="677"/>
      <c r="AG52" s="676">
        <f>ROUND(AG53+SUM(AG56:AG60),2)</f>
        <v>0</v>
      </c>
      <c r="AH52" s="675"/>
      <c r="AI52" s="675"/>
      <c r="AJ52" s="675"/>
      <c r="AK52" s="675"/>
      <c r="AL52" s="675"/>
      <c r="AM52" s="675"/>
      <c r="AN52" s="674">
        <f>AN53+AN56+AN57+AN58+AN59+AN60</f>
        <v>0</v>
      </c>
      <c r="AO52" s="675"/>
      <c r="AP52" s="675"/>
      <c r="AQ52" s="88" t="s">
        <v>76</v>
      </c>
      <c r="AR52" s="85"/>
      <c r="AS52" s="89">
        <f>ROUND(AS53+SUM(AS56:AS60),2)</f>
        <v>0</v>
      </c>
      <c r="AT52" s="90" t="e">
        <f t="shared" si="0"/>
        <v>#REF!</v>
      </c>
      <c r="AU52" s="91" t="e">
        <f>ROUND(AU53+SUM(AU56:AU60),5)</f>
        <v>#REF!</v>
      </c>
      <c r="AV52" s="90" t="e">
        <f>ROUND(AZ52*L26,2)</f>
        <v>#REF!</v>
      </c>
      <c r="AW52" s="90" t="e">
        <f>ROUND(BA52*L27,2)</f>
        <v>#REF!</v>
      </c>
      <c r="AX52" s="90" t="e">
        <f>ROUND(BB52*L26,2)</f>
        <v>#REF!</v>
      </c>
      <c r="AY52" s="90" t="e">
        <f>ROUND(BC52*L27,2)</f>
        <v>#REF!</v>
      </c>
      <c r="AZ52" s="90" t="e">
        <f>ROUND(AZ53+SUM(AZ56:AZ60),2)</f>
        <v>#REF!</v>
      </c>
      <c r="BA52" s="90" t="e">
        <f>ROUND(BA53+SUM(BA56:BA60),2)</f>
        <v>#REF!</v>
      </c>
      <c r="BB52" s="90" t="e">
        <f>ROUND(BB53+SUM(BB56:BB60),2)</f>
        <v>#REF!</v>
      </c>
      <c r="BC52" s="90" t="e">
        <f>ROUND(BC53+SUM(BC56:BC60),2)</f>
        <v>#REF!</v>
      </c>
      <c r="BD52" s="92" t="e">
        <f>ROUND(BD53+SUM(BD56:BD60),2)</f>
        <v>#REF!</v>
      </c>
      <c r="BS52" s="93" t="s">
        <v>69</v>
      </c>
      <c r="BT52" s="93" t="s">
        <v>77</v>
      </c>
      <c r="BU52" s="93" t="s">
        <v>71</v>
      </c>
      <c r="BV52" s="93" t="s">
        <v>72</v>
      </c>
      <c r="BW52" s="93" t="s">
        <v>78</v>
      </c>
      <c r="BX52" s="93" t="s">
        <v>7</v>
      </c>
      <c r="CL52" s="93" t="s">
        <v>5</v>
      </c>
      <c r="CM52" s="93" t="s">
        <v>79</v>
      </c>
    </row>
    <row r="53" spans="2:90" s="6" customFormat="1" ht="16.5" customHeight="1">
      <c r="B53" s="94"/>
      <c r="C53" s="9"/>
      <c r="D53" s="9"/>
      <c r="E53" s="671" t="s">
        <v>80</v>
      </c>
      <c r="F53" s="671"/>
      <c r="G53" s="671"/>
      <c r="H53" s="671"/>
      <c r="I53" s="671"/>
      <c r="J53" s="9"/>
      <c r="K53" s="671" t="s">
        <v>81</v>
      </c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1"/>
      <c r="Y53" s="671"/>
      <c r="Z53" s="671"/>
      <c r="AA53" s="671"/>
      <c r="AB53" s="671"/>
      <c r="AC53" s="671"/>
      <c r="AD53" s="671"/>
      <c r="AE53" s="671"/>
      <c r="AF53" s="671"/>
      <c r="AG53" s="678">
        <f>ROUND(SUM(AG54:AG55),2)</f>
        <v>0</v>
      </c>
      <c r="AH53" s="670"/>
      <c r="AI53" s="670"/>
      <c r="AJ53" s="670"/>
      <c r="AK53" s="670"/>
      <c r="AL53" s="670"/>
      <c r="AM53" s="670"/>
      <c r="AN53" s="669">
        <f>AN54+AN55</f>
        <v>0</v>
      </c>
      <c r="AO53" s="670"/>
      <c r="AP53" s="670"/>
      <c r="AQ53" s="95" t="s">
        <v>82</v>
      </c>
      <c r="AR53" s="94"/>
      <c r="AS53" s="96">
        <f>ROUND(SUM(AS54:AS55),2)</f>
        <v>0</v>
      </c>
      <c r="AT53" s="97" t="e">
        <f t="shared" si="0"/>
        <v>#REF!</v>
      </c>
      <c r="AU53" s="98" t="e">
        <f>ROUND(SUM(AU54:AU55),5)</f>
        <v>#REF!</v>
      </c>
      <c r="AV53" s="97" t="e">
        <f>ROUND(AZ53*L26,2)</f>
        <v>#REF!</v>
      </c>
      <c r="AW53" s="97" t="e">
        <f>ROUND(BA53*L27,2)</f>
        <v>#REF!</v>
      </c>
      <c r="AX53" s="97" t="e">
        <f>ROUND(BB53*L26,2)</f>
        <v>#REF!</v>
      </c>
      <c r="AY53" s="97" t="e">
        <f>ROUND(BC53*L27,2)</f>
        <v>#REF!</v>
      </c>
      <c r="AZ53" s="97" t="e">
        <f>ROUND(SUM(AZ54:AZ55),2)</f>
        <v>#REF!</v>
      </c>
      <c r="BA53" s="97" t="e">
        <f>ROUND(SUM(BA54:BA55),2)</f>
        <v>#REF!</v>
      </c>
      <c r="BB53" s="97" t="e">
        <f>ROUND(SUM(BB54:BB55),2)</f>
        <v>#REF!</v>
      </c>
      <c r="BC53" s="97" t="e">
        <f>ROUND(SUM(BC54:BC55),2)</f>
        <v>#REF!</v>
      </c>
      <c r="BD53" s="99" t="e">
        <f>ROUND(SUM(BD54:BD55),2)</f>
        <v>#REF!</v>
      </c>
      <c r="BS53" s="100" t="s">
        <v>69</v>
      </c>
      <c r="BT53" s="100" t="s">
        <v>79</v>
      </c>
      <c r="BU53" s="100" t="s">
        <v>71</v>
      </c>
      <c r="BV53" s="100" t="s">
        <v>72</v>
      </c>
      <c r="BW53" s="100" t="s">
        <v>83</v>
      </c>
      <c r="BX53" s="100" t="s">
        <v>78</v>
      </c>
      <c r="CL53" s="100" t="s">
        <v>5</v>
      </c>
    </row>
    <row r="54" spans="1:90" s="6" customFormat="1" ht="28.5" customHeight="1">
      <c r="A54" s="101" t="s">
        <v>84</v>
      </c>
      <c r="B54" s="94"/>
      <c r="C54" s="9"/>
      <c r="D54" s="9"/>
      <c r="E54" s="9"/>
      <c r="F54" s="671" t="s">
        <v>85</v>
      </c>
      <c r="G54" s="671"/>
      <c r="H54" s="671"/>
      <c r="I54" s="671"/>
      <c r="J54" s="671"/>
      <c r="K54" s="9"/>
      <c r="L54" s="671" t="s">
        <v>86</v>
      </c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671"/>
      <c r="X54" s="671"/>
      <c r="Y54" s="671"/>
      <c r="Z54" s="671"/>
      <c r="AA54" s="671"/>
      <c r="AB54" s="671"/>
      <c r="AC54" s="671"/>
      <c r="AD54" s="671"/>
      <c r="AE54" s="671"/>
      <c r="AF54" s="671"/>
      <c r="AG54" s="669">
        <f>'0001 - SO 01 Gravitační k...'!J31</f>
        <v>0</v>
      </c>
      <c r="AH54" s="670"/>
      <c r="AI54" s="670"/>
      <c r="AJ54" s="670"/>
      <c r="AK54" s="670"/>
      <c r="AL54" s="670"/>
      <c r="AM54" s="670"/>
      <c r="AN54" s="669">
        <f aca="true" t="shared" si="1" ref="AN54:AN64">SUM(AG54,AT54)</f>
        <v>0</v>
      </c>
      <c r="AO54" s="670"/>
      <c r="AP54" s="670"/>
      <c r="AQ54" s="95" t="s">
        <v>82</v>
      </c>
      <c r="AR54" s="94"/>
      <c r="AS54" s="96">
        <v>0</v>
      </c>
      <c r="AT54" s="97">
        <f t="shared" si="0"/>
        <v>0</v>
      </c>
      <c r="AU54" s="98">
        <f>'0001 - SO 01 Gravitační k...'!P97</f>
        <v>0</v>
      </c>
      <c r="AV54" s="97">
        <f>'0001 - SO 01 Gravitační k...'!J34</f>
        <v>0</v>
      </c>
      <c r="AW54" s="97">
        <f>'0001 - SO 01 Gravitační k...'!J35</f>
        <v>0</v>
      </c>
      <c r="AX54" s="97">
        <f>'0001 - SO 01 Gravitační k...'!J36</f>
        <v>0</v>
      </c>
      <c r="AY54" s="97">
        <f>'0001 - SO 01 Gravitační k...'!J37</f>
        <v>0</v>
      </c>
      <c r="AZ54" s="97">
        <f>'0001 - SO 01 Gravitační k...'!F34</f>
        <v>0</v>
      </c>
      <c r="BA54" s="97">
        <f>'0001 - SO 01 Gravitační k...'!F35</f>
        <v>0</v>
      </c>
      <c r="BB54" s="97">
        <f>'0001 - SO 01 Gravitační k...'!F36</f>
        <v>0</v>
      </c>
      <c r="BC54" s="97">
        <f>'0001 - SO 01 Gravitační k...'!F37</f>
        <v>0</v>
      </c>
      <c r="BD54" s="99">
        <f>'0001 - SO 01 Gravitační k...'!F38</f>
        <v>0</v>
      </c>
      <c r="BT54" s="100" t="s">
        <v>87</v>
      </c>
      <c r="BV54" s="100" t="s">
        <v>72</v>
      </c>
      <c r="BW54" s="100" t="s">
        <v>88</v>
      </c>
      <c r="BX54" s="100" t="s">
        <v>83</v>
      </c>
      <c r="CL54" s="100" t="s">
        <v>5</v>
      </c>
    </row>
    <row r="55" spans="1:90" s="6" customFormat="1" ht="28.5" customHeight="1">
      <c r="A55" s="101" t="s">
        <v>84</v>
      </c>
      <c r="B55" s="94"/>
      <c r="C55" s="9"/>
      <c r="D55" s="9"/>
      <c r="E55" s="9"/>
      <c r="F55" s="671" t="s">
        <v>89</v>
      </c>
      <c r="G55" s="671"/>
      <c r="H55" s="671"/>
      <c r="I55" s="671"/>
      <c r="J55" s="671"/>
      <c r="K55" s="9"/>
      <c r="L55" s="671" t="s">
        <v>90</v>
      </c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671"/>
      <c r="X55" s="671"/>
      <c r="Y55" s="671"/>
      <c r="Z55" s="671"/>
      <c r="AA55" s="671"/>
      <c r="AB55" s="671"/>
      <c r="AC55" s="671"/>
      <c r="AD55" s="671"/>
      <c r="AE55" s="671"/>
      <c r="AF55" s="671"/>
      <c r="AG55" s="669">
        <f>'0002 - SO 01 Gravitační k...'!C25</f>
        <v>0</v>
      </c>
      <c r="AH55" s="670"/>
      <c r="AI55" s="670"/>
      <c r="AJ55" s="670"/>
      <c r="AK55" s="670"/>
      <c r="AL55" s="670"/>
      <c r="AM55" s="670"/>
      <c r="AN55" s="669">
        <f>AG55*1.21</f>
        <v>0</v>
      </c>
      <c r="AO55" s="670"/>
      <c r="AP55" s="670"/>
      <c r="AQ55" s="95" t="s">
        <v>82</v>
      </c>
      <c r="AR55" s="94"/>
      <c r="AS55" s="96">
        <v>0</v>
      </c>
      <c r="AT55" s="97" t="e">
        <f t="shared" si="0"/>
        <v>#REF!</v>
      </c>
      <c r="AU55" s="98" t="e">
        <f>#REF!</f>
        <v>#REF!</v>
      </c>
      <c r="AV55" s="97" t="e">
        <f>#REF!</f>
        <v>#REF!</v>
      </c>
      <c r="AW55" s="97" t="e">
        <f>#REF!</f>
        <v>#REF!</v>
      </c>
      <c r="AX55" s="97" t="e">
        <f>#REF!</f>
        <v>#REF!</v>
      </c>
      <c r="AY55" s="97" t="e">
        <f>#REF!</f>
        <v>#REF!</v>
      </c>
      <c r="AZ55" s="97" t="e">
        <f>#REF!</f>
        <v>#REF!</v>
      </c>
      <c r="BA55" s="97" t="e">
        <f>#REF!</f>
        <v>#REF!</v>
      </c>
      <c r="BB55" s="97" t="e">
        <f>#REF!</f>
        <v>#REF!</v>
      </c>
      <c r="BC55" s="97" t="e">
        <f>#REF!</f>
        <v>#REF!</v>
      </c>
      <c r="BD55" s="99" t="e">
        <f>#REF!</f>
        <v>#REF!</v>
      </c>
      <c r="BT55" s="100" t="s">
        <v>87</v>
      </c>
      <c r="BV55" s="100" t="s">
        <v>72</v>
      </c>
      <c r="BW55" s="100" t="s">
        <v>91</v>
      </c>
      <c r="BX55" s="100" t="s">
        <v>83</v>
      </c>
      <c r="CL55" s="100" t="s">
        <v>5</v>
      </c>
    </row>
    <row r="56" spans="1:90" s="6" customFormat="1" ht="16.5" customHeight="1">
      <c r="A56" s="101" t="s">
        <v>84</v>
      </c>
      <c r="B56" s="94"/>
      <c r="C56" s="9"/>
      <c r="D56" s="9"/>
      <c r="E56" s="671" t="s">
        <v>92</v>
      </c>
      <c r="F56" s="671"/>
      <c r="G56" s="671"/>
      <c r="H56" s="671"/>
      <c r="I56" s="671"/>
      <c r="J56" s="9"/>
      <c r="K56" s="671" t="s">
        <v>93</v>
      </c>
      <c r="L56" s="671"/>
      <c r="M56" s="671"/>
      <c r="N56" s="671"/>
      <c r="O56" s="671"/>
      <c r="P56" s="671"/>
      <c r="Q56" s="671"/>
      <c r="R56" s="671"/>
      <c r="S56" s="671"/>
      <c r="T56" s="671"/>
      <c r="U56" s="671"/>
      <c r="V56" s="671"/>
      <c r="W56" s="671"/>
      <c r="X56" s="671"/>
      <c r="Y56" s="671"/>
      <c r="Z56" s="671"/>
      <c r="AA56" s="671"/>
      <c r="AB56" s="671"/>
      <c r="AC56" s="671"/>
      <c r="AD56" s="671"/>
      <c r="AE56" s="671"/>
      <c r="AF56" s="671"/>
      <c r="AG56" s="669">
        <f>'002 - SO 02 Kanalizační p...'!J29</f>
        <v>0</v>
      </c>
      <c r="AH56" s="670"/>
      <c r="AI56" s="670"/>
      <c r="AJ56" s="670"/>
      <c r="AK56" s="670"/>
      <c r="AL56" s="670"/>
      <c r="AM56" s="670"/>
      <c r="AN56" s="669">
        <f t="shared" si="1"/>
        <v>0</v>
      </c>
      <c r="AO56" s="670"/>
      <c r="AP56" s="670"/>
      <c r="AQ56" s="95" t="s">
        <v>82</v>
      </c>
      <c r="AR56" s="94"/>
      <c r="AS56" s="96">
        <v>0</v>
      </c>
      <c r="AT56" s="97">
        <f t="shared" si="0"/>
        <v>0</v>
      </c>
      <c r="AU56" s="98">
        <f>'002 - SO 02 Kanalizační p...'!P91</f>
        <v>0</v>
      </c>
      <c r="AV56" s="97">
        <f>'002 - SO 02 Kanalizační p...'!J32</f>
        <v>0</v>
      </c>
      <c r="AW56" s="97">
        <f>'002 - SO 02 Kanalizační p...'!J33</f>
        <v>0</v>
      </c>
      <c r="AX56" s="97">
        <f>'002 - SO 02 Kanalizační p...'!J34</f>
        <v>0</v>
      </c>
      <c r="AY56" s="97">
        <f>'002 - SO 02 Kanalizační p...'!J35</f>
        <v>0</v>
      </c>
      <c r="AZ56" s="97">
        <f>'002 - SO 02 Kanalizační p...'!F32</f>
        <v>0</v>
      </c>
      <c r="BA56" s="97">
        <f>'002 - SO 02 Kanalizační p...'!F33</f>
        <v>0</v>
      </c>
      <c r="BB56" s="97">
        <f>'002 - SO 02 Kanalizační p...'!F34</f>
        <v>0</v>
      </c>
      <c r="BC56" s="97">
        <f>'002 - SO 02 Kanalizační p...'!F35</f>
        <v>0</v>
      </c>
      <c r="BD56" s="99">
        <f>'002 - SO 02 Kanalizační p...'!F36</f>
        <v>0</v>
      </c>
      <c r="BT56" s="100" t="s">
        <v>79</v>
      </c>
      <c r="BV56" s="100" t="s">
        <v>72</v>
      </c>
      <c r="BW56" s="100" t="s">
        <v>94</v>
      </c>
      <c r="BX56" s="100" t="s">
        <v>78</v>
      </c>
      <c r="CL56" s="100" t="s">
        <v>5</v>
      </c>
    </row>
    <row r="57" spans="1:90" s="6" customFormat="1" ht="16.5" customHeight="1">
      <c r="A57" s="101" t="s">
        <v>84</v>
      </c>
      <c r="B57" s="94"/>
      <c r="C57" s="9"/>
      <c r="D57" s="9"/>
      <c r="E57" s="671" t="s">
        <v>95</v>
      </c>
      <c r="F57" s="671"/>
      <c r="G57" s="671"/>
      <c r="H57" s="671"/>
      <c r="I57" s="671"/>
      <c r="J57" s="9"/>
      <c r="K57" s="671" t="s">
        <v>96</v>
      </c>
      <c r="L57" s="671"/>
      <c r="M57" s="671"/>
      <c r="N57" s="671"/>
      <c r="O57" s="671"/>
      <c r="P57" s="671"/>
      <c r="Q57" s="671"/>
      <c r="R57" s="671"/>
      <c r="S57" s="671"/>
      <c r="T57" s="671"/>
      <c r="U57" s="671"/>
      <c r="V57" s="671"/>
      <c r="W57" s="671"/>
      <c r="X57" s="671"/>
      <c r="Y57" s="671"/>
      <c r="Z57" s="671"/>
      <c r="AA57" s="671"/>
      <c r="AB57" s="671"/>
      <c r="AC57" s="671"/>
      <c r="AD57" s="671"/>
      <c r="AE57" s="671"/>
      <c r="AF57" s="671"/>
      <c r="AG57" s="669">
        <f>'003 - SO 03 Čerpací stani...'!J29</f>
        <v>0</v>
      </c>
      <c r="AH57" s="670"/>
      <c r="AI57" s="670"/>
      <c r="AJ57" s="670"/>
      <c r="AK57" s="670"/>
      <c r="AL57" s="670"/>
      <c r="AM57" s="670"/>
      <c r="AN57" s="669">
        <f t="shared" si="1"/>
        <v>0</v>
      </c>
      <c r="AO57" s="670"/>
      <c r="AP57" s="670"/>
      <c r="AQ57" s="95" t="s">
        <v>82</v>
      </c>
      <c r="AR57" s="94"/>
      <c r="AS57" s="96">
        <v>0</v>
      </c>
      <c r="AT57" s="97">
        <f t="shared" si="0"/>
        <v>0</v>
      </c>
      <c r="AU57" s="98">
        <f>'003 - SO 03 Čerpací stani...'!P94</f>
        <v>0</v>
      </c>
      <c r="AV57" s="97">
        <f>'003 - SO 03 Čerpací stani...'!J32</f>
        <v>0</v>
      </c>
      <c r="AW57" s="97">
        <f>'003 - SO 03 Čerpací stani...'!J33</f>
        <v>0</v>
      </c>
      <c r="AX57" s="97">
        <f>'003 - SO 03 Čerpací stani...'!J34</f>
        <v>0</v>
      </c>
      <c r="AY57" s="97">
        <f>'003 - SO 03 Čerpací stani...'!J35</f>
        <v>0</v>
      </c>
      <c r="AZ57" s="97">
        <f>'003 - SO 03 Čerpací stani...'!F32</f>
        <v>0</v>
      </c>
      <c r="BA57" s="97">
        <f>'003 - SO 03 Čerpací stani...'!F33</f>
        <v>0</v>
      </c>
      <c r="BB57" s="97">
        <f>'003 - SO 03 Čerpací stani...'!F34</f>
        <v>0</v>
      </c>
      <c r="BC57" s="97">
        <f>'003 - SO 03 Čerpací stani...'!F35</f>
        <v>0</v>
      </c>
      <c r="BD57" s="99">
        <f>'003 - SO 03 Čerpací stani...'!F36</f>
        <v>0</v>
      </c>
      <c r="BT57" s="100" t="s">
        <v>79</v>
      </c>
      <c r="BV57" s="100" t="s">
        <v>72</v>
      </c>
      <c r="BW57" s="100" t="s">
        <v>97</v>
      </c>
      <c r="BX57" s="100" t="s">
        <v>78</v>
      </c>
      <c r="CL57" s="100" t="s">
        <v>5</v>
      </c>
    </row>
    <row r="58" spans="1:90" s="6" customFormat="1" ht="16.5" customHeight="1">
      <c r="A58" s="101" t="s">
        <v>84</v>
      </c>
      <c r="B58" s="94"/>
      <c r="C58" s="9"/>
      <c r="D58" s="9"/>
      <c r="E58" s="671" t="s">
        <v>98</v>
      </c>
      <c r="F58" s="671"/>
      <c r="G58" s="671"/>
      <c r="H58" s="671"/>
      <c r="I58" s="671"/>
      <c r="J58" s="9"/>
      <c r="K58" s="671" t="s">
        <v>99</v>
      </c>
      <c r="L58" s="671"/>
      <c r="M58" s="671"/>
      <c r="N58" s="671"/>
      <c r="O58" s="671"/>
      <c r="P58" s="671"/>
      <c r="Q58" s="671"/>
      <c r="R58" s="671"/>
      <c r="S58" s="671"/>
      <c r="T58" s="671"/>
      <c r="U58" s="671"/>
      <c r="V58" s="671"/>
      <c r="W58" s="671"/>
      <c r="X58" s="671"/>
      <c r="Y58" s="671"/>
      <c r="Z58" s="671"/>
      <c r="AA58" s="671"/>
      <c r="AB58" s="671"/>
      <c r="AC58" s="671"/>
      <c r="AD58" s="671"/>
      <c r="AE58" s="671"/>
      <c r="AF58" s="671"/>
      <c r="AG58" s="669">
        <f>'004 - SO 04 Výtlak z ČS1 ...'!J29</f>
        <v>0</v>
      </c>
      <c r="AH58" s="670"/>
      <c r="AI58" s="670"/>
      <c r="AJ58" s="670"/>
      <c r="AK58" s="670"/>
      <c r="AL58" s="670"/>
      <c r="AM58" s="670"/>
      <c r="AN58" s="669">
        <f t="shared" si="1"/>
        <v>0</v>
      </c>
      <c r="AO58" s="670"/>
      <c r="AP58" s="670"/>
      <c r="AQ58" s="95" t="s">
        <v>82</v>
      </c>
      <c r="AR58" s="94"/>
      <c r="AS58" s="96">
        <v>0</v>
      </c>
      <c r="AT58" s="97">
        <f t="shared" si="0"/>
        <v>0</v>
      </c>
      <c r="AU58" s="98">
        <f>'004 - SO 04 Výtlak z ČS1 ...'!P89</f>
        <v>0</v>
      </c>
      <c r="AV58" s="97">
        <f>'004 - SO 04 Výtlak z ČS1 ...'!J32</f>
        <v>0</v>
      </c>
      <c r="AW58" s="97">
        <f>'004 - SO 04 Výtlak z ČS1 ...'!J33</f>
        <v>0</v>
      </c>
      <c r="AX58" s="97">
        <f>'004 - SO 04 Výtlak z ČS1 ...'!J34</f>
        <v>0</v>
      </c>
      <c r="AY58" s="97">
        <f>'004 - SO 04 Výtlak z ČS1 ...'!J35</f>
        <v>0</v>
      </c>
      <c r="AZ58" s="97">
        <f>'004 - SO 04 Výtlak z ČS1 ...'!F32</f>
        <v>0</v>
      </c>
      <c r="BA58" s="97">
        <f>'004 - SO 04 Výtlak z ČS1 ...'!F33</f>
        <v>0</v>
      </c>
      <c r="BB58" s="97">
        <f>'004 - SO 04 Výtlak z ČS1 ...'!F34</f>
        <v>0</v>
      </c>
      <c r="BC58" s="97">
        <f>'004 - SO 04 Výtlak z ČS1 ...'!F35</f>
        <v>0</v>
      </c>
      <c r="BD58" s="99">
        <f>'004 - SO 04 Výtlak z ČS1 ...'!F36</f>
        <v>0</v>
      </c>
      <c r="BT58" s="100" t="s">
        <v>79</v>
      </c>
      <c r="BV58" s="100" t="s">
        <v>72</v>
      </c>
      <c r="BW58" s="100" t="s">
        <v>100</v>
      </c>
      <c r="BX58" s="100" t="s">
        <v>78</v>
      </c>
      <c r="CL58" s="100" t="s">
        <v>5</v>
      </c>
    </row>
    <row r="59" spans="1:90" s="6" customFormat="1" ht="16.5" customHeight="1">
      <c r="A59" s="101" t="s">
        <v>84</v>
      </c>
      <c r="B59" s="94"/>
      <c r="C59" s="9"/>
      <c r="D59" s="9"/>
      <c r="E59" s="671" t="s">
        <v>101</v>
      </c>
      <c r="F59" s="671"/>
      <c r="G59" s="671"/>
      <c r="H59" s="671"/>
      <c r="I59" s="671"/>
      <c r="J59" s="9"/>
      <c r="K59" s="671" t="s">
        <v>102</v>
      </c>
      <c r="L59" s="671"/>
      <c r="M59" s="671"/>
      <c r="N59" s="671"/>
      <c r="O59" s="671"/>
      <c r="P59" s="671"/>
      <c r="Q59" s="671"/>
      <c r="R59" s="671"/>
      <c r="S59" s="671"/>
      <c r="T59" s="671"/>
      <c r="U59" s="671"/>
      <c r="V59" s="671"/>
      <c r="W59" s="671"/>
      <c r="X59" s="671"/>
      <c r="Y59" s="671"/>
      <c r="Z59" s="671"/>
      <c r="AA59" s="671"/>
      <c r="AB59" s="671"/>
      <c r="AC59" s="671"/>
      <c r="AD59" s="671"/>
      <c r="AE59" s="671"/>
      <c r="AF59" s="671"/>
      <c r="AG59" s="669">
        <f>'005 - SO 05 Přípojka NN e...'!C25</f>
        <v>0</v>
      </c>
      <c r="AH59" s="670"/>
      <c r="AI59" s="670"/>
      <c r="AJ59" s="670"/>
      <c r="AK59" s="670"/>
      <c r="AL59" s="670"/>
      <c r="AM59" s="670"/>
      <c r="AN59" s="669">
        <f>AG59*1.21</f>
        <v>0</v>
      </c>
      <c r="AO59" s="670"/>
      <c r="AP59" s="670"/>
      <c r="AQ59" s="95" t="s">
        <v>82</v>
      </c>
      <c r="AR59" s="94"/>
      <c r="AS59" s="96">
        <v>0</v>
      </c>
      <c r="AT59" s="97" t="e">
        <f t="shared" si="0"/>
        <v>#REF!</v>
      </c>
      <c r="AU59" s="98" t="e">
        <f>#REF!</f>
        <v>#REF!</v>
      </c>
      <c r="AV59" s="97" t="e">
        <f>#REF!</f>
        <v>#REF!</v>
      </c>
      <c r="AW59" s="97" t="e">
        <f>#REF!</f>
        <v>#REF!</v>
      </c>
      <c r="AX59" s="97" t="e">
        <f>#REF!</f>
        <v>#REF!</v>
      </c>
      <c r="AY59" s="97" t="e">
        <f>#REF!</f>
        <v>#REF!</v>
      </c>
      <c r="AZ59" s="97" t="e">
        <f>#REF!</f>
        <v>#REF!</v>
      </c>
      <c r="BA59" s="97" t="e">
        <f>#REF!</f>
        <v>#REF!</v>
      </c>
      <c r="BB59" s="97" t="e">
        <f>#REF!</f>
        <v>#REF!</v>
      </c>
      <c r="BC59" s="97" t="e">
        <f>#REF!</f>
        <v>#REF!</v>
      </c>
      <c r="BD59" s="99" t="e">
        <f>#REF!</f>
        <v>#REF!</v>
      </c>
      <c r="BT59" s="100" t="s">
        <v>79</v>
      </c>
      <c r="BV59" s="100" t="s">
        <v>72</v>
      </c>
      <c r="BW59" s="100" t="s">
        <v>103</v>
      </c>
      <c r="BX59" s="100" t="s">
        <v>78</v>
      </c>
      <c r="CL59" s="100" t="s">
        <v>5</v>
      </c>
    </row>
    <row r="60" spans="2:90" s="6" customFormat="1" ht="16.5" customHeight="1">
      <c r="B60" s="94"/>
      <c r="C60" s="9"/>
      <c r="D60" s="9"/>
      <c r="E60" s="671">
        <v>6</v>
      </c>
      <c r="F60" s="671"/>
      <c r="G60" s="671"/>
      <c r="H60" s="671"/>
      <c r="I60" s="671"/>
      <c r="J60" s="9"/>
      <c r="K60" s="671" t="s">
        <v>104</v>
      </c>
      <c r="L60" s="671"/>
      <c r="M60" s="671"/>
      <c r="N60" s="671"/>
      <c r="O60" s="671"/>
      <c r="P60" s="671"/>
      <c r="Q60" s="671"/>
      <c r="R60" s="671"/>
      <c r="S60" s="671"/>
      <c r="T60" s="671"/>
      <c r="U60" s="671"/>
      <c r="V60" s="671"/>
      <c r="W60" s="671"/>
      <c r="X60" s="671"/>
      <c r="Y60" s="671"/>
      <c r="Z60" s="671"/>
      <c r="AA60" s="671"/>
      <c r="AB60" s="671"/>
      <c r="AC60" s="671"/>
      <c r="AD60" s="671"/>
      <c r="AE60" s="671"/>
      <c r="AF60" s="671"/>
      <c r="AG60" s="678">
        <f>ROUND(SUM(AG61:AG62),2)</f>
        <v>0</v>
      </c>
      <c r="AH60" s="670"/>
      <c r="AI60" s="670"/>
      <c r="AJ60" s="670"/>
      <c r="AK60" s="670"/>
      <c r="AL60" s="670"/>
      <c r="AM60" s="670"/>
      <c r="AN60" s="669">
        <f>AN61+AN62</f>
        <v>0</v>
      </c>
      <c r="AO60" s="670"/>
      <c r="AP60" s="670"/>
      <c r="AQ60" s="95" t="s">
        <v>82</v>
      </c>
      <c r="AR60" s="94"/>
      <c r="AS60" s="96">
        <f>ROUND(SUM(AS61:AS62),2)</f>
        <v>0</v>
      </c>
      <c r="AT60" s="97" t="e">
        <f t="shared" si="0"/>
        <v>#REF!</v>
      </c>
      <c r="AU60" s="98" t="e">
        <f>ROUND(SUM(AU61:AU62),5)</f>
        <v>#REF!</v>
      </c>
      <c r="AV60" s="97" t="e">
        <f>ROUND(AZ60*L26,2)</f>
        <v>#REF!</v>
      </c>
      <c r="AW60" s="97" t="e">
        <f>ROUND(BA60*L27,2)</f>
        <v>#REF!</v>
      </c>
      <c r="AX60" s="97" t="e">
        <f>ROUND(BB60*L26,2)</f>
        <v>#REF!</v>
      </c>
      <c r="AY60" s="97" t="e">
        <f>ROUND(BC60*L27,2)</f>
        <v>#REF!</v>
      </c>
      <c r="AZ60" s="97" t="e">
        <f>ROUND(SUM(AZ61:AZ62),2)</f>
        <v>#REF!</v>
      </c>
      <c r="BA60" s="97" t="e">
        <f>ROUND(SUM(BA61:BA62),2)</f>
        <v>#REF!</v>
      </c>
      <c r="BB60" s="97" t="e">
        <f>ROUND(SUM(BB61:BB62),2)</f>
        <v>#REF!</v>
      </c>
      <c r="BC60" s="97" t="e">
        <f>ROUND(SUM(BC61:BC62),2)</f>
        <v>#REF!</v>
      </c>
      <c r="BD60" s="99" t="e">
        <f>ROUND(SUM(BD61:BD62),2)</f>
        <v>#REF!</v>
      </c>
      <c r="BS60" s="100" t="s">
        <v>69</v>
      </c>
      <c r="BT60" s="100" t="s">
        <v>79</v>
      </c>
      <c r="BU60" s="100" t="s">
        <v>71</v>
      </c>
      <c r="BV60" s="100" t="s">
        <v>72</v>
      </c>
      <c r="BW60" s="100" t="s">
        <v>105</v>
      </c>
      <c r="BX60" s="100" t="s">
        <v>78</v>
      </c>
      <c r="CL60" s="100" t="s">
        <v>5</v>
      </c>
    </row>
    <row r="61" spans="1:90" s="6" customFormat="1" ht="16.5" customHeight="1">
      <c r="A61" s="101" t="s">
        <v>84</v>
      </c>
      <c r="B61" s="94"/>
      <c r="C61" s="9"/>
      <c r="D61" s="9"/>
      <c r="E61" s="9"/>
      <c r="F61" s="671" t="s">
        <v>85</v>
      </c>
      <c r="G61" s="671"/>
      <c r="H61" s="671"/>
      <c r="I61" s="671"/>
      <c r="J61" s="671"/>
      <c r="K61" s="9"/>
      <c r="L61" s="671" t="s">
        <v>106</v>
      </c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1"/>
      <c r="X61" s="671"/>
      <c r="Y61" s="671"/>
      <c r="Z61" s="671"/>
      <c r="AA61" s="671"/>
      <c r="AB61" s="671"/>
      <c r="AC61" s="671"/>
      <c r="AD61" s="671"/>
      <c r="AE61" s="671"/>
      <c r="AF61" s="671"/>
      <c r="AG61" s="669">
        <f>'0001 - DPS 01.1 Strojně-t...'!J31</f>
        <v>0</v>
      </c>
      <c r="AH61" s="670"/>
      <c r="AI61" s="670"/>
      <c r="AJ61" s="670"/>
      <c r="AK61" s="670"/>
      <c r="AL61" s="670"/>
      <c r="AM61" s="670"/>
      <c r="AN61" s="669">
        <f t="shared" si="1"/>
        <v>0</v>
      </c>
      <c r="AO61" s="670"/>
      <c r="AP61" s="670"/>
      <c r="AQ61" s="95" t="s">
        <v>82</v>
      </c>
      <c r="AR61" s="94"/>
      <c r="AS61" s="96">
        <v>0</v>
      </c>
      <c r="AT61" s="97">
        <f t="shared" si="0"/>
        <v>0</v>
      </c>
      <c r="AU61" s="98">
        <f>'0001 - DPS 01.1 Strojně-t...'!P92</f>
        <v>0</v>
      </c>
      <c r="AV61" s="97">
        <f>'0001 - DPS 01.1 Strojně-t...'!J34</f>
        <v>0</v>
      </c>
      <c r="AW61" s="97">
        <f>'0001 - DPS 01.1 Strojně-t...'!J35</f>
        <v>0</v>
      </c>
      <c r="AX61" s="97">
        <f>'0001 - DPS 01.1 Strojně-t...'!J36</f>
        <v>0</v>
      </c>
      <c r="AY61" s="97">
        <f>'0001 - DPS 01.1 Strojně-t...'!J37</f>
        <v>0</v>
      </c>
      <c r="AZ61" s="97">
        <f>'0001 - DPS 01.1 Strojně-t...'!F34</f>
        <v>0</v>
      </c>
      <c r="BA61" s="97">
        <f>'0001 - DPS 01.1 Strojně-t...'!F35</f>
        <v>0</v>
      </c>
      <c r="BB61" s="97">
        <f>'0001 - DPS 01.1 Strojně-t...'!F36</f>
        <v>0</v>
      </c>
      <c r="BC61" s="97">
        <f>'0001 - DPS 01.1 Strojně-t...'!F37</f>
        <v>0</v>
      </c>
      <c r="BD61" s="99">
        <f>'0001 - DPS 01.1 Strojně-t...'!F38</f>
        <v>0</v>
      </c>
      <c r="BT61" s="100" t="s">
        <v>87</v>
      </c>
      <c r="BV61" s="100" t="s">
        <v>72</v>
      </c>
      <c r="BW61" s="100" t="s">
        <v>107</v>
      </c>
      <c r="BX61" s="100" t="s">
        <v>105</v>
      </c>
      <c r="CL61" s="100" t="s">
        <v>5</v>
      </c>
    </row>
    <row r="62" spans="1:90" s="6" customFormat="1" ht="28.5" customHeight="1">
      <c r="A62" s="101" t="s">
        <v>84</v>
      </c>
      <c r="B62" s="94"/>
      <c r="C62" s="9"/>
      <c r="D62" s="9"/>
      <c r="E62" s="9"/>
      <c r="F62" s="671" t="s">
        <v>89</v>
      </c>
      <c r="G62" s="671"/>
      <c r="H62" s="671"/>
      <c r="I62" s="671"/>
      <c r="J62" s="671"/>
      <c r="K62" s="9"/>
      <c r="L62" s="671" t="s">
        <v>108</v>
      </c>
      <c r="M62" s="671"/>
      <c r="N62" s="671"/>
      <c r="O62" s="671"/>
      <c r="P62" s="671"/>
      <c r="Q62" s="671"/>
      <c r="R62" s="671"/>
      <c r="S62" s="671"/>
      <c r="T62" s="671"/>
      <c r="U62" s="671"/>
      <c r="V62" s="671"/>
      <c r="W62" s="671"/>
      <c r="X62" s="671"/>
      <c r="Y62" s="671"/>
      <c r="Z62" s="671"/>
      <c r="AA62" s="671"/>
      <c r="AB62" s="671"/>
      <c r="AC62" s="671"/>
      <c r="AD62" s="671"/>
      <c r="AE62" s="671"/>
      <c r="AF62" s="671"/>
      <c r="AG62" s="669">
        <f>'0002 - DPS 01.2.1 Elektro...'!C25</f>
        <v>0</v>
      </c>
      <c r="AH62" s="670"/>
      <c r="AI62" s="670"/>
      <c r="AJ62" s="670"/>
      <c r="AK62" s="670"/>
      <c r="AL62" s="670"/>
      <c r="AM62" s="670"/>
      <c r="AN62" s="669">
        <f>AG62*1.21</f>
        <v>0</v>
      </c>
      <c r="AO62" s="670"/>
      <c r="AP62" s="670"/>
      <c r="AQ62" s="95" t="s">
        <v>82</v>
      </c>
      <c r="AR62" s="94"/>
      <c r="AS62" s="96">
        <v>0</v>
      </c>
      <c r="AT62" s="97" t="e">
        <f t="shared" si="0"/>
        <v>#REF!</v>
      </c>
      <c r="AU62" s="98" t="e">
        <f>#REF!</f>
        <v>#REF!</v>
      </c>
      <c r="AV62" s="97" t="e">
        <f>#REF!</f>
        <v>#REF!</v>
      </c>
      <c r="AW62" s="97" t="e">
        <f>#REF!</f>
        <v>#REF!</v>
      </c>
      <c r="AX62" s="97" t="e">
        <f>#REF!</f>
        <v>#REF!</v>
      </c>
      <c r="AY62" s="97" t="e">
        <f>#REF!</f>
        <v>#REF!</v>
      </c>
      <c r="AZ62" s="97" t="e">
        <f>#REF!</f>
        <v>#REF!</v>
      </c>
      <c r="BA62" s="97" t="e">
        <f>#REF!</f>
        <v>#REF!</v>
      </c>
      <c r="BB62" s="97" t="e">
        <f>#REF!</f>
        <v>#REF!</v>
      </c>
      <c r="BC62" s="97" t="e">
        <f>#REF!</f>
        <v>#REF!</v>
      </c>
      <c r="BD62" s="99" t="e">
        <f>#REF!</f>
        <v>#REF!</v>
      </c>
      <c r="BT62" s="100" t="s">
        <v>87</v>
      </c>
      <c r="BV62" s="100" t="s">
        <v>72</v>
      </c>
      <c r="BW62" s="100" t="s">
        <v>109</v>
      </c>
      <c r="BX62" s="100" t="s">
        <v>105</v>
      </c>
      <c r="CL62" s="100" t="s">
        <v>5</v>
      </c>
    </row>
    <row r="63" spans="2:91" s="5" customFormat="1" ht="47.25" customHeight="1">
      <c r="B63" s="85"/>
      <c r="C63" s="86"/>
      <c r="D63" s="677" t="s">
        <v>110</v>
      </c>
      <c r="E63" s="677"/>
      <c r="F63" s="677"/>
      <c r="G63" s="677"/>
      <c r="H63" s="677"/>
      <c r="I63" s="87"/>
      <c r="J63" s="677" t="s">
        <v>111</v>
      </c>
      <c r="K63" s="677"/>
      <c r="L63" s="677"/>
      <c r="M63" s="677"/>
      <c r="N63" s="677"/>
      <c r="O63" s="677"/>
      <c r="P63" s="677"/>
      <c r="Q63" s="677"/>
      <c r="R63" s="677"/>
      <c r="S63" s="677"/>
      <c r="T63" s="677"/>
      <c r="U63" s="677"/>
      <c r="V63" s="677"/>
      <c r="W63" s="677"/>
      <c r="X63" s="677"/>
      <c r="Y63" s="677"/>
      <c r="Z63" s="677"/>
      <c r="AA63" s="677"/>
      <c r="AB63" s="677"/>
      <c r="AC63" s="677"/>
      <c r="AD63" s="677"/>
      <c r="AE63" s="677"/>
      <c r="AF63" s="677"/>
      <c r="AG63" s="676">
        <f>ROUND(AG64,2)</f>
        <v>0</v>
      </c>
      <c r="AH63" s="675"/>
      <c r="AI63" s="675"/>
      <c r="AJ63" s="675"/>
      <c r="AK63" s="675"/>
      <c r="AL63" s="675"/>
      <c r="AM63" s="675"/>
      <c r="AN63" s="674">
        <f t="shared" si="1"/>
        <v>0</v>
      </c>
      <c r="AO63" s="675"/>
      <c r="AP63" s="675"/>
      <c r="AQ63" s="88" t="s">
        <v>76</v>
      </c>
      <c r="AR63" s="85"/>
      <c r="AS63" s="89">
        <f>ROUND(AS64,2)</f>
        <v>0</v>
      </c>
      <c r="AT63" s="90">
        <f t="shared" si="0"/>
        <v>0</v>
      </c>
      <c r="AU63" s="91">
        <f>ROUND(AU64,5)</f>
        <v>0</v>
      </c>
      <c r="AV63" s="90">
        <f>ROUND(AZ63*L26,2)</f>
        <v>0</v>
      </c>
      <c r="AW63" s="90">
        <f>ROUND(BA63*L27,2)</f>
        <v>0</v>
      </c>
      <c r="AX63" s="90">
        <f>ROUND(BB63*L26,2)</f>
        <v>0</v>
      </c>
      <c r="AY63" s="90">
        <f>ROUND(BC63*L27,2)</f>
        <v>0</v>
      </c>
      <c r="AZ63" s="90">
        <f>ROUND(AZ64,2)</f>
        <v>0</v>
      </c>
      <c r="BA63" s="90">
        <f>ROUND(BA64,2)</f>
        <v>0</v>
      </c>
      <c r="BB63" s="90">
        <f>ROUND(BB64,2)</f>
        <v>0</v>
      </c>
      <c r="BC63" s="90">
        <f>ROUND(BC64,2)</f>
        <v>0</v>
      </c>
      <c r="BD63" s="92">
        <f>ROUND(BD64,2)</f>
        <v>0</v>
      </c>
      <c r="BS63" s="93" t="s">
        <v>69</v>
      </c>
      <c r="BT63" s="93" t="s">
        <v>77</v>
      </c>
      <c r="BU63" s="93" t="s">
        <v>71</v>
      </c>
      <c r="BV63" s="93" t="s">
        <v>72</v>
      </c>
      <c r="BW63" s="93" t="s">
        <v>112</v>
      </c>
      <c r="BX63" s="93" t="s">
        <v>7</v>
      </c>
      <c r="CL63" s="93" t="s">
        <v>5</v>
      </c>
      <c r="CM63" s="93" t="s">
        <v>79</v>
      </c>
    </row>
    <row r="64" spans="1:90" s="6" customFormat="1" ht="28.5" customHeight="1">
      <c r="A64" s="101" t="s">
        <v>84</v>
      </c>
      <c r="B64" s="94"/>
      <c r="C64" s="9"/>
      <c r="D64" s="9"/>
      <c r="E64" s="671" t="s">
        <v>80</v>
      </c>
      <c r="F64" s="671"/>
      <c r="G64" s="671"/>
      <c r="H64" s="671"/>
      <c r="I64" s="671"/>
      <c r="J64" s="9"/>
      <c r="K64" s="671" t="s">
        <v>113</v>
      </c>
      <c r="L64" s="671"/>
      <c r="M64" s="671"/>
      <c r="N64" s="671"/>
      <c r="O64" s="671"/>
      <c r="P64" s="671"/>
      <c r="Q64" s="671"/>
      <c r="R64" s="671"/>
      <c r="S64" s="671"/>
      <c r="T64" s="671"/>
      <c r="U64" s="671"/>
      <c r="V64" s="671"/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69">
        <f>'001 - SO 06 Kanalizační p...'!J29</f>
        <v>0</v>
      </c>
      <c r="AH64" s="670"/>
      <c r="AI64" s="670"/>
      <c r="AJ64" s="670"/>
      <c r="AK64" s="670"/>
      <c r="AL64" s="670"/>
      <c r="AM64" s="670"/>
      <c r="AN64" s="669">
        <f t="shared" si="1"/>
        <v>0</v>
      </c>
      <c r="AO64" s="670"/>
      <c r="AP64" s="670"/>
      <c r="AQ64" s="95" t="s">
        <v>82</v>
      </c>
      <c r="AR64" s="94"/>
      <c r="AS64" s="96">
        <v>0</v>
      </c>
      <c r="AT64" s="97">
        <f t="shared" si="0"/>
        <v>0</v>
      </c>
      <c r="AU64" s="98">
        <f>'001 - SO 06 Kanalizační p...'!P91</f>
        <v>0</v>
      </c>
      <c r="AV64" s="97">
        <f>'001 - SO 06 Kanalizační p...'!J32</f>
        <v>0</v>
      </c>
      <c r="AW64" s="97">
        <f>'001 - SO 06 Kanalizační p...'!J33</f>
        <v>0</v>
      </c>
      <c r="AX64" s="97">
        <f>'001 - SO 06 Kanalizační p...'!J34</f>
        <v>0</v>
      </c>
      <c r="AY64" s="97">
        <f>'001 - SO 06 Kanalizační p...'!J35</f>
        <v>0</v>
      </c>
      <c r="AZ64" s="97">
        <f>'001 - SO 06 Kanalizační p...'!F32</f>
        <v>0</v>
      </c>
      <c r="BA64" s="97">
        <f>'001 - SO 06 Kanalizační p...'!F33</f>
        <v>0</v>
      </c>
      <c r="BB64" s="97">
        <f>'001 - SO 06 Kanalizační p...'!F34</f>
        <v>0</v>
      </c>
      <c r="BC64" s="97">
        <f>'001 - SO 06 Kanalizační p...'!F35</f>
        <v>0</v>
      </c>
      <c r="BD64" s="99">
        <f>'001 - SO 06 Kanalizační p...'!F36</f>
        <v>0</v>
      </c>
      <c r="BT64" s="100" t="s">
        <v>79</v>
      </c>
      <c r="BV64" s="100" t="s">
        <v>72</v>
      </c>
      <c r="BW64" s="100" t="s">
        <v>114</v>
      </c>
      <c r="BX64" s="100" t="s">
        <v>112</v>
      </c>
      <c r="CL64" s="100" t="s">
        <v>5</v>
      </c>
    </row>
    <row r="65" spans="2:91" s="5" customFormat="1" ht="16.5" customHeight="1">
      <c r="B65" s="85"/>
      <c r="C65" s="86"/>
      <c r="D65" s="677" t="s">
        <v>115</v>
      </c>
      <c r="E65" s="677"/>
      <c r="F65" s="677"/>
      <c r="G65" s="677"/>
      <c r="H65" s="677"/>
      <c r="I65" s="87"/>
      <c r="J65" s="677" t="s">
        <v>116</v>
      </c>
      <c r="K65" s="677"/>
      <c r="L65" s="677"/>
      <c r="M65" s="677"/>
      <c r="N65" s="677"/>
      <c r="O65" s="677"/>
      <c r="P65" s="677"/>
      <c r="Q65" s="677"/>
      <c r="R65" s="677"/>
      <c r="S65" s="677"/>
      <c r="T65" s="677"/>
      <c r="U65" s="677"/>
      <c r="V65" s="677"/>
      <c r="W65" s="677"/>
      <c r="X65" s="677"/>
      <c r="Y65" s="677"/>
      <c r="Z65" s="677"/>
      <c r="AA65" s="677"/>
      <c r="AB65" s="677"/>
      <c r="AC65" s="677"/>
      <c r="AD65" s="677"/>
      <c r="AE65" s="677"/>
      <c r="AF65" s="677"/>
      <c r="AG65" s="676">
        <f>ROUND(AG66,2)</f>
        <v>0</v>
      </c>
      <c r="AH65" s="675"/>
      <c r="AI65" s="675"/>
      <c r="AJ65" s="675"/>
      <c r="AK65" s="675"/>
      <c r="AL65" s="675"/>
      <c r="AM65" s="675"/>
      <c r="AN65" s="674">
        <f>AN66</f>
        <v>0</v>
      </c>
      <c r="AO65" s="675"/>
      <c r="AP65" s="675"/>
      <c r="AQ65" s="88" t="s">
        <v>76</v>
      </c>
      <c r="AR65" s="85"/>
      <c r="AS65" s="89">
        <f>ROUND(AS66,2)</f>
        <v>0</v>
      </c>
      <c r="AT65" s="90" t="e">
        <f t="shared" si="0"/>
        <v>#REF!</v>
      </c>
      <c r="AU65" s="91" t="e">
        <f>ROUND(AU66,5)</f>
        <v>#REF!</v>
      </c>
      <c r="AV65" s="90" t="e">
        <f>ROUND(AZ65*L26,2)</f>
        <v>#REF!</v>
      </c>
      <c r="AW65" s="90" t="e">
        <f>ROUND(BA65*L27,2)</f>
        <v>#REF!</v>
      </c>
      <c r="AX65" s="90" t="e">
        <f>ROUND(BB65*L26,2)</f>
        <v>#REF!</v>
      </c>
      <c r="AY65" s="90" t="e">
        <f>ROUND(BC65*L27,2)</f>
        <v>#REF!</v>
      </c>
      <c r="AZ65" s="90" t="e">
        <f>ROUND(AZ66,2)</f>
        <v>#REF!</v>
      </c>
      <c r="BA65" s="90" t="e">
        <f>ROUND(BA66,2)</f>
        <v>#REF!</v>
      </c>
      <c r="BB65" s="90" t="e">
        <f>ROUND(BB66,2)</f>
        <v>#REF!</v>
      </c>
      <c r="BC65" s="90" t="e">
        <f>ROUND(BC66,2)</f>
        <v>#REF!</v>
      </c>
      <c r="BD65" s="92" t="e">
        <f>ROUND(BD66,2)</f>
        <v>#REF!</v>
      </c>
      <c r="BS65" s="93" t="s">
        <v>69</v>
      </c>
      <c r="BT65" s="93" t="s">
        <v>77</v>
      </c>
      <c r="BU65" s="93" t="s">
        <v>71</v>
      </c>
      <c r="BV65" s="93" t="s">
        <v>72</v>
      </c>
      <c r="BW65" s="93" t="s">
        <v>117</v>
      </c>
      <c r="BX65" s="93" t="s">
        <v>7</v>
      </c>
      <c r="CL65" s="93" t="s">
        <v>5</v>
      </c>
      <c r="CM65" s="93" t="s">
        <v>79</v>
      </c>
    </row>
    <row r="66" spans="1:90" s="6" customFormat="1" ht="16.5" customHeight="1">
      <c r="A66" s="101" t="s">
        <v>84</v>
      </c>
      <c r="B66" s="94"/>
      <c r="C66" s="9"/>
      <c r="D66" s="9"/>
      <c r="E66" s="671" t="s">
        <v>80</v>
      </c>
      <c r="F66" s="671"/>
      <c r="G66" s="671"/>
      <c r="H66" s="671"/>
      <c r="I66" s="671"/>
      <c r="J66" s="9"/>
      <c r="K66" s="671" t="s">
        <v>116</v>
      </c>
      <c r="L66" s="671"/>
      <c r="M66" s="671"/>
      <c r="N66" s="671"/>
      <c r="O66" s="671"/>
      <c r="P66" s="671"/>
      <c r="Q66" s="671"/>
      <c r="R66" s="671"/>
      <c r="S66" s="671"/>
      <c r="T66" s="671"/>
      <c r="U66" s="671"/>
      <c r="V66" s="671"/>
      <c r="W66" s="671"/>
      <c r="X66" s="671"/>
      <c r="Y66" s="671"/>
      <c r="Z66" s="671"/>
      <c r="AA66" s="671"/>
      <c r="AB66" s="671"/>
      <c r="AC66" s="671"/>
      <c r="AD66" s="671"/>
      <c r="AE66" s="671"/>
      <c r="AF66" s="671"/>
      <c r="AG66" s="669">
        <f>'001 - Ostatní a vedlejší ...'!K95</f>
        <v>0</v>
      </c>
      <c r="AH66" s="670"/>
      <c r="AI66" s="670"/>
      <c r="AJ66" s="670"/>
      <c r="AK66" s="670"/>
      <c r="AL66" s="670"/>
      <c r="AM66" s="670"/>
      <c r="AN66" s="669">
        <f>AG66*1.21</f>
        <v>0</v>
      </c>
      <c r="AO66" s="670"/>
      <c r="AP66" s="670"/>
      <c r="AQ66" s="95" t="s">
        <v>82</v>
      </c>
      <c r="AR66" s="94"/>
      <c r="AS66" s="102">
        <v>0</v>
      </c>
      <c r="AT66" s="103" t="e">
        <f t="shared" si="0"/>
        <v>#REF!</v>
      </c>
      <c r="AU66" s="104" t="e">
        <f>#REF!</f>
        <v>#REF!</v>
      </c>
      <c r="AV66" s="103" t="e">
        <f>#REF!</f>
        <v>#REF!</v>
      </c>
      <c r="AW66" s="103" t="e">
        <f>#REF!</f>
        <v>#REF!</v>
      </c>
      <c r="AX66" s="103" t="e">
        <f>#REF!</f>
        <v>#REF!</v>
      </c>
      <c r="AY66" s="103" t="e">
        <f>#REF!</f>
        <v>#REF!</v>
      </c>
      <c r="AZ66" s="103" t="e">
        <f>#REF!</f>
        <v>#REF!</v>
      </c>
      <c r="BA66" s="103" t="e">
        <f>#REF!</f>
        <v>#REF!</v>
      </c>
      <c r="BB66" s="103" t="e">
        <f>#REF!</f>
        <v>#REF!</v>
      </c>
      <c r="BC66" s="103" t="e">
        <f>#REF!</f>
        <v>#REF!</v>
      </c>
      <c r="BD66" s="105" t="e">
        <f>#REF!</f>
        <v>#REF!</v>
      </c>
      <c r="BT66" s="100" t="s">
        <v>79</v>
      </c>
      <c r="BV66" s="100" t="s">
        <v>72</v>
      </c>
      <c r="BW66" s="100" t="s">
        <v>118</v>
      </c>
      <c r="BX66" s="100" t="s">
        <v>117</v>
      </c>
      <c r="CL66" s="100" t="s">
        <v>5</v>
      </c>
    </row>
    <row r="67" spans="2:44" s="1" customFormat="1" ht="30" customHeight="1">
      <c r="B67" s="41"/>
      <c r="AR67" s="41"/>
    </row>
    <row r="68" spans="2:44" s="1" customFormat="1" ht="6.95" customHeight="1"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41"/>
    </row>
  </sheetData>
  <mergeCells count="9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F54:J54"/>
    <mergeCell ref="L54:AF54"/>
    <mergeCell ref="AN55:AP55"/>
    <mergeCell ref="AG55:AM55"/>
    <mergeCell ref="F55:J55"/>
    <mergeCell ref="L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F61:J61"/>
    <mergeCell ref="L61:AF61"/>
    <mergeCell ref="AG62:AM62"/>
    <mergeCell ref="F62:J62"/>
    <mergeCell ref="L62:AF62"/>
    <mergeCell ref="AN63:AP63"/>
    <mergeCell ref="AG63:AM63"/>
    <mergeCell ref="D63:H63"/>
    <mergeCell ref="J63:AF63"/>
    <mergeCell ref="AR2:BE2"/>
    <mergeCell ref="AN66:AP66"/>
    <mergeCell ref="AG66:AM66"/>
    <mergeCell ref="E66:I66"/>
    <mergeCell ref="K66:AF66"/>
    <mergeCell ref="AG51:AM51"/>
    <mergeCell ref="AN51:AP51"/>
    <mergeCell ref="AN64:AP64"/>
    <mergeCell ref="AG64:AM64"/>
    <mergeCell ref="E64:I64"/>
    <mergeCell ref="K64:AF64"/>
    <mergeCell ref="AN65:AP65"/>
    <mergeCell ref="AG65:AM65"/>
    <mergeCell ref="D65:H65"/>
    <mergeCell ref="J65:AF65"/>
    <mergeCell ref="AN62:AP62"/>
  </mergeCells>
  <hyperlinks>
    <hyperlink ref="K1:S1" location="C2" display="1) Rekapitulace stavby"/>
    <hyperlink ref="W1:AI1" location="C51" display="2) Rekapitulace objektů stavby a soupisů prací"/>
    <hyperlink ref="A54" location="'0001 - SO 01 Gravitační k...'!C2" display="/"/>
    <hyperlink ref="A55" location="'0002 - SO 01 Gravitační k...'!C2" display="/"/>
    <hyperlink ref="A56" location="'002 - SO 02 Kanalizační p...'!C2" display="/"/>
    <hyperlink ref="A57" location="'003 - SO 03 Čerpací stani...'!C2" display="/"/>
    <hyperlink ref="A58" location="'004 - SO 04 Výtlak z ČS1 ...'!C2" display="/"/>
    <hyperlink ref="A59" location="'005 - SO 05 Přípojka NN e...'!C2" display="/"/>
    <hyperlink ref="A61" location="'0001 - DPS 01.1 Strojně-t...'!C2" display="/"/>
    <hyperlink ref="A62" location="'0002 - DPS 01.2.1 Elektro...'!C2" display="/"/>
    <hyperlink ref="A64" location="'001 - SO 06 Kanalizační p...'!C2" display="/"/>
    <hyperlink ref="A66" location="'001 - Ostatní a vedlejš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68"/>
  <sheetViews>
    <sheetView showGridLines="0" workbookViewId="0" topLeftCell="A1">
      <pane ySplit="1" topLeftCell="A2" activePane="bottomLeft" state="frozen"/>
      <selection pane="bottomLeft" activeCell="E28" sqref="E28:H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119</v>
      </c>
      <c r="G1" s="714" t="s">
        <v>120</v>
      </c>
      <c r="H1" s="714"/>
      <c r="I1" s="110"/>
      <c r="J1" s="109" t="s">
        <v>121</v>
      </c>
      <c r="K1" s="108" t="s">
        <v>122</v>
      </c>
      <c r="L1" s="109" t="s">
        <v>123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67" t="s">
        <v>8</v>
      </c>
      <c r="M2" s="668"/>
      <c r="N2" s="668"/>
      <c r="O2" s="668"/>
      <c r="P2" s="668"/>
      <c r="Q2" s="668"/>
      <c r="R2" s="668"/>
      <c r="S2" s="668"/>
      <c r="T2" s="668"/>
      <c r="U2" s="668"/>
      <c r="V2" s="668"/>
      <c r="AT2" s="25" t="s">
        <v>88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15" t="str">
        <f>'Rekapitulace stavby'!K6</f>
        <v>Odkanalizování oblasti povodí Olešná, místní části Zelinkovice a Lysůvky, Frýdek - Místek</v>
      </c>
      <c r="F7" s="716"/>
      <c r="G7" s="716"/>
      <c r="H7" s="716"/>
      <c r="I7" s="112"/>
      <c r="J7" s="30"/>
      <c r="K7" s="32"/>
    </row>
    <row r="8" spans="2:11" ht="15">
      <c r="B8" s="29"/>
      <c r="C8" s="30"/>
      <c r="D8" s="38" t="s">
        <v>125</v>
      </c>
      <c r="E8" s="30"/>
      <c r="F8" s="30"/>
      <c r="G8" s="30"/>
      <c r="H8" s="30"/>
      <c r="I8" s="112"/>
      <c r="J8" s="30"/>
      <c r="K8" s="32"/>
    </row>
    <row r="9" spans="2:11" ht="28.5" customHeight="1">
      <c r="B9" s="29"/>
      <c r="C9" s="30"/>
      <c r="D9" s="30"/>
      <c r="E9" s="715" t="s">
        <v>126</v>
      </c>
      <c r="F9" s="701"/>
      <c r="G9" s="701"/>
      <c r="H9" s="701"/>
      <c r="I9" s="112"/>
      <c r="J9" s="30"/>
      <c r="K9" s="32"/>
    </row>
    <row r="10" spans="2:11" ht="15">
      <c r="B10" s="29"/>
      <c r="C10" s="30"/>
      <c r="D10" s="38" t="s">
        <v>127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686" t="s">
        <v>128</v>
      </c>
      <c r="F11" s="717"/>
      <c r="G11" s="717"/>
      <c r="H11" s="717"/>
      <c r="I11" s="113"/>
      <c r="J11" s="42"/>
      <c r="K11" s="45"/>
    </row>
    <row r="12" spans="2:11" s="1" customFormat="1" ht="15">
      <c r="B12" s="41"/>
      <c r="C12" s="42"/>
      <c r="D12" s="38" t="s">
        <v>129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18" t="s">
        <v>130</v>
      </c>
      <c r="F13" s="717"/>
      <c r="G13" s="717"/>
      <c r="H13" s="717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5" t="s">
        <v>5</v>
      </c>
      <c r="F28" s="705"/>
      <c r="G28" s="705"/>
      <c r="H28" s="705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ROUND(J97,2)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ROUND(SUM(BE97:BE767),2)</f>
        <v>0</v>
      </c>
      <c r="G34" s="42"/>
      <c r="H34" s="42"/>
      <c r="I34" s="126">
        <v>0.21</v>
      </c>
      <c r="J34" s="125">
        <f>ROUND(ROUND((SUM(BE97:BE767)),2)*I34,2)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ROUND(SUM(BF97:BF767),2)</f>
        <v>0</v>
      </c>
      <c r="G35" s="42"/>
      <c r="H35" s="42"/>
      <c r="I35" s="126">
        <v>0.15</v>
      </c>
      <c r="J35" s="125">
        <f>ROUND(ROUND((SUM(BF97:BF767)),2)*I35,2)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ROUND(SUM(BG97:BG767),2)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ROUND(SUM(BH97:BH767),2)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ROUND(SUM(BI97:BI767),2)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131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15" t="str">
        <f>E7</f>
        <v>Odkanalizování oblasti povodí Olešná, místní části Zelinkovice a Lysůvky, Frýdek - Místek</v>
      </c>
      <c r="F49" s="716"/>
      <c r="G49" s="716"/>
      <c r="H49" s="716"/>
      <c r="I49" s="113"/>
      <c r="J49" s="42"/>
      <c r="K49" s="45"/>
    </row>
    <row r="50" spans="2:11" ht="15">
      <c r="B50" s="29"/>
      <c r="C50" s="38" t="s">
        <v>125</v>
      </c>
      <c r="D50" s="30"/>
      <c r="E50" s="30"/>
      <c r="F50" s="30"/>
      <c r="G50" s="30"/>
      <c r="H50" s="30"/>
      <c r="I50" s="112"/>
      <c r="J50" s="30"/>
      <c r="K50" s="32"/>
    </row>
    <row r="51" spans="2:11" ht="28.5" customHeight="1">
      <c r="B51" s="29"/>
      <c r="C51" s="30"/>
      <c r="D51" s="30"/>
      <c r="E51" s="715" t="s">
        <v>126</v>
      </c>
      <c r="F51" s="701"/>
      <c r="G51" s="701"/>
      <c r="H51" s="701"/>
      <c r="I51" s="112"/>
      <c r="J51" s="30"/>
      <c r="K51" s="32"/>
    </row>
    <row r="52" spans="2:11" ht="15">
      <c r="B52" s="29"/>
      <c r="C52" s="38" t="s">
        <v>127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686" t="s">
        <v>128</v>
      </c>
      <c r="F53" s="717"/>
      <c r="G53" s="717"/>
      <c r="H53" s="717"/>
      <c r="I53" s="113"/>
      <c r="J53" s="42"/>
      <c r="K53" s="45"/>
    </row>
    <row r="54" spans="2:11" s="1" customFormat="1" ht="14.45" customHeight="1">
      <c r="B54" s="41"/>
      <c r="C54" s="38" t="s">
        <v>129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18" t="str">
        <f>E13</f>
        <v>0001 - SO 01 Gravitační kanalizace - stavební část</v>
      </c>
      <c r="F55" s="717"/>
      <c r="G55" s="717"/>
      <c r="H55" s="717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5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13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132</v>
      </c>
      <c r="D62" s="127"/>
      <c r="E62" s="127"/>
      <c r="F62" s="127"/>
      <c r="G62" s="127"/>
      <c r="H62" s="127"/>
      <c r="I62" s="138"/>
      <c r="J62" s="139" t="s">
        <v>133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134</v>
      </c>
      <c r="D64" s="42"/>
      <c r="E64" s="42"/>
      <c r="F64" s="42"/>
      <c r="G64" s="42"/>
      <c r="H64" s="42"/>
      <c r="I64" s="113"/>
      <c r="J64" s="123">
        <f>J97</f>
        <v>0</v>
      </c>
      <c r="K64" s="45"/>
      <c r="AU64" s="25" t="s">
        <v>135</v>
      </c>
    </row>
    <row r="65" spans="2:11" s="8" customFormat="1" ht="24.95" customHeight="1">
      <c r="B65" s="142"/>
      <c r="C65" s="143"/>
      <c r="D65" s="144" t="s">
        <v>136</v>
      </c>
      <c r="E65" s="145"/>
      <c r="F65" s="145"/>
      <c r="G65" s="145"/>
      <c r="H65" s="145"/>
      <c r="I65" s="146"/>
      <c r="J65" s="147">
        <f>J98</f>
        <v>0</v>
      </c>
      <c r="K65" s="148"/>
    </row>
    <row r="66" spans="2:11" s="9" customFormat="1" ht="19.9" customHeight="1">
      <c r="B66" s="149"/>
      <c r="C66" s="150"/>
      <c r="D66" s="151" t="s">
        <v>137</v>
      </c>
      <c r="E66" s="152"/>
      <c r="F66" s="152"/>
      <c r="G66" s="152"/>
      <c r="H66" s="152"/>
      <c r="I66" s="153"/>
      <c r="J66" s="154">
        <f>J99</f>
        <v>0</v>
      </c>
      <c r="K66" s="155"/>
    </row>
    <row r="67" spans="2:11" s="9" customFormat="1" ht="19.9" customHeight="1">
      <c r="B67" s="149"/>
      <c r="C67" s="150"/>
      <c r="D67" s="151" t="s">
        <v>138</v>
      </c>
      <c r="E67" s="152"/>
      <c r="F67" s="152"/>
      <c r="G67" s="152"/>
      <c r="H67" s="152"/>
      <c r="I67" s="153"/>
      <c r="J67" s="154">
        <f>J422</f>
        <v>0</v>
      </c>
      <c r="K67" s="155"/>
    </row>
    <row r="68" spans="2:11" s="9" customFormat="1" ht="19.9" customHeight="1">
      <c r="B68" s="149"/>
      <c r="C68" s="150"/>
      <c r="D68" s="151" t="s">
        <v>139</v>
      </c>
      <c r="E68" s="152"/>
      <c r="F68" s="152"/>
      <c r="G68" s="152"/>
      <c r="H68" s="152"/>
      <c r="I68" s="153"/>
      <c r="J68" s="154">
        <f>J448</f>
        <v>0</v>
      </c>
      <c r="K68" s="155"/>
    </row>
    <row r="69" spans="2:11" s="9" customFormat="1" ht="19.9" customHeight="1">
      <c r="B69" s="149"/>
      <c r="C69" s="150"/>
      <c r="D69" s="151" t="s">
        <v>140</v>
      </c>
      <c r="E69" s="152"/>
      <c r="F69" s="152"/>
      <c r="G69" s="152"/>
      <c r="H69" s="152"/>
      <c r="I69" s="153"/>
      <c r="J69" s="154">
        <f>J503</f>
        <v>0</v>
      </c>
      <c r="K69" s="155"/>
    </row>
    <row r="70" spans="2:11" s="9" customFormat="1" ht="19.9" customHeight="1">
      <c r="B70" s="149"/>
      <c r="C70" s="150"/>
      <c r="D70" s="151" t="s">
        <v>141</v>
      </c>
      <c r="E70" s="152"/>
      <c r="F70" s="152"/>
      <c r="G70" s="152"/>
      <c r="H70" s="152"/>
      <c r="I70" s="153"/>
      <c r="J70" s="154">
        <f>J557</f>
        <v>0</v>
      </c>
      <c r="K70" s="155"/>
    </row>
    <row r="71" spans="2:11" s="9" customFormat="1" ht="19.9" customHeight="1">
      <c r="B71" s="149"/>
      <c r="C71" s="150"/>
      <c r="D71" s="151" t="s">
        <v>142</v>
      </c>
      <c r="E71" s="152"/>
      <c r="F71" s="152"/>
      <c r="G71" s="152"/>
      <c r="H71" s="152"/>
      <c r="I71" s="153"/>
      <c r="J71" s="154">
        <f>J699</f>
        <v>0</v>
      </c>
      <c r="K71" s="155"/>
    </row>
    <row r="72" spans="2:11" s="9" customFormat="1" ht="19.9" customHeight="1">
      <c r="B72" s="149"/>
      <c r="C72" s="150"/>
      <c r="D72" s="151" t="s">
        <v>143</v>
      </c>
      <c r="E72" s="152"/>
      <c r="F72" s="152"/>
      <c r="G72" s="152"/>
      <c r="H72" s="152"/>
      <c r="I72" s="153"/>
      <c r="J72" s="154">
        <f>J737</f>
        <v>0</v>
      </c>
      <c r="K72" s="155"/>
    </row>
    <row r="73" spans="2:11" s="9" customFormat="1" ht="19.9" customHeight="1">
      <c r="B73" s="149"/>
      <c r="C73" s="150"/>
      <c r="D73" s="151" t="s">
        <v>144</v>
      </c>
      <c r="E73" s="152"/>
      <c r="F73" s="152"/>
      <c r="G73" s="152"/>
      <c r="H73" s="152"/>
      <c r="I73" s="153"/>
      <c r="J73" s="154">
        <f>J765</f>
        <v>0</v>
      </c>
      <c r="K73" s="155"/>
    </row>
    <row r="74" spans="2:11" s="1" customFormat="1" ht="21.75" customHeight="1">
      <c r="B74" s="41"/>
      <c r="C74" s="42"/>
      <c r="D74" s="42"/>
      <c r="E74" s="42"/>
      <c r="F74" s="42"/>
      <c r="G74" s="42"/>
      <c r="H74" s="42"/>
      <c r="I74" s="113"/>
      <c r="J74" s="42"/>
      <c r="K74" s="45"/>
    </row>
    <row r="75" spans="2:11" s="1" customFormat="1" ht="6.95" customHeight="1">
      <c r="B75" s="56"/>
      <c r="C75" s="57"/>
      <c r="D75" s="57"/>
      <c r="E75" s="57"/>
      <c r="F75" s="57"/>
      <c r="G75" s="57"/>
      <c r="H75" s="57"/>
      <c r="I75" s="134"/>
      <c r="J75" s="57"/>
      <c r="K75" s="58"/>
    </row>
    <row r="79" spans="2:12" s="1" customFormat="1" ht="6.95" customHeight="1">
      <c r="B79" s="59"/>
      <c r="C79" s="60"/>
      <c r="D79" s="60"/>
      <c r="E79" s="60"/>
      <c r="F79" s="60"/>
      <c r="G79" s="60"/>
      <c r="H79" s="60"/>
      <c r="I79" s="135"/>
      <c r="J79" s="60"/>
      <c r="K79" s="60"/>
      <c r="L79" s="41"/>
    </row>
    <row r="80" spans="2:12" s="1" customFormat="1" ht="36.95" customHeight="1">
      <c r="B80" s="41"/>
      <c r="C80" s="61" t="s">
        <v>145</v>
      </c>
      <c r="L80" s="41"/>
    </row>
    <row r="81" spans="2:12" s="1" customFormat="1" ht="6.95" customHeight="1">
      <c r="B81" s="41"/>
      <c r="L81" s="41"/>
    </row>
    <row r="82" spans="2:12" s="1" customFormat="1" ht="14.45" customHeight="1">
      <c r="B82" s="41"/>
      <c r="C82" s="63" t="s">
        <v>19</v>
      </c>
      <c r="L82" s="41"/>
    </row>
    <row r="83" spans="2:12" s="1" customFormat="1" ht="16.5" customHeight="1">
      <c r="B83" s="41"/>
      <c r="E83" s="709" t="str">
        <f>E7</f>
        <v>Odkanalizování oblasti povodí Olešná, místní části Zelinkovice a Lysůvky, Frýdek - Místek</v>
      </c>
      <c r="F83" s="710"/>
      <c r="G83" s="710"/>
      <c r="H83" s="710"/>
      <c r="L83" s="41"/>
    </row>
    <row r="84" spans="2:12" ht="15">
      <c r="B84" s="29"/>
      <c r="C84" s="63" t="s">
        <v>125</v>
      </c>
      <c r="L84" s="29"/>
    </row>
    <row r="85" spans="2:12" ht="28.5" customHeight="1">
      <c r="B85" s="29"/>
      <c r="E85" s="709" t="s">
        <v>126</v>
      </c>
      <c r="F85" s="668"/>
      <c r="G85" s="668"/>
      <c r="H85" s="668"/>
      <c r="L85" s="29"/>
    </row>
    <row r="86" spans="2:12" ht="15">
      <c r="B86" s="29"/>
      <c r="C86" s="63" t="s">
        <v>127</v>
      </c>
      <c r="L86" s="29"/>
    </row>
    <row r="87" spans="2:12" s="1" customFormat="1" ht="16.5" customHeight="1">
      <c r="B87" s="41"/>
      <c r="E87" s="711" t="s">
        <v>128</v>
      </c>
      <c r="F87" s="712"/>
      <c r="G87" s="712"/>
      <c r="H87" s="712"/>
      <c r="L87" s="41"/>
    </row>
    <row r="88" spans="2:12" s="1" customFormat="1" ht="14.45" customHeight="1">
      <c r="B88" s="41"/>
      <c r="C88" s="63" t="s">
        <v>129</v>
      </c>
      <c r="L88" s="41"/>
    </row>
    <row r="89" spans="2:12" s="1" customFormat="1" ht="17.25" customHeight="1">
      <c r="B89" s="41"/>
      <c r="E89" s="679" t="str">
        <f>E13</f>
        <v>0001 - SO 01 Gravitační kanalizace - stavební část</v>
      </c>
      <c r="F89" s="712"/>
      <c r="G89" s="712"/>
      <c r="H89" s="712"/>
      <c r="L89" s="41"/>
    </row>
    <row r="90" spans="2:12" s="1" customFormat="1" ht="6.95" customHeight="1">
      <c r="B90" s="41"/>
      <c r="L90" s="41"/>
    </row>
    <row r="91" spans="2:12" s="1" customFormat="1" ht="18" customHeight="1">
      <c r="B91" s="41"/>
      <c r="C91" s="63" t="s">
        <v>23</v>
      </c>
      <c r="F91" s="156" t="str">
        <f>F16</f>
        <v xml:space="preserve"> </v>
      </c>
      <c r="I91" s="157" t="s">
        <v>25</v>
      </c>
      <c r="J91" s="67">
        <f>IF(J16="","",J16)</f>
        <v>43069</v>
      </c>
      <c r="L91" s="41"/>
    </row>
    <row r="92" spans="2:12" s="1" customFormat="1" ht="6.95" customHeight="1">
      <c r="B92" s="41"/>
      <c r="L92" s="41"/>
    </row>
    <row r="93" spans="2:12" s="1" customFormat="1" ht="15">
      <c r="B93" s="41"/>
      <c r="C93" s="63" t="s">
        <v>26</v>
      </c>
      <c r="F93" s="156" t="str">
        <f>E19</f>
        <v>Město Frýdek-Místek</v>
      </c>
      <c r="I93" s="157" t="s">
        <v>32</v>
      </c>
      <c r="J93" s="156" t="str">
        <f>E25</f>
        <v>Sweco Hydroprojekt a.s., divize Morava</v>
      </c>
      <c r="L93" s="41"/>
    </row>
    <row r="94" spans="2:12" s="1" customFormat="1" ht="14.45" customHeight="1">
      <c r="B94" s="41"/>
      <c r="C94" s="63" t="s">
        <v>30</v>
      </c>
      <c r="F94" s="156" t="str">
        <f>IF(E22="","",E22)</f>
        <v/>
      </c>
      <c r="L94" s="41"/>
    </row>
    <row r="95" spans="2:12" s="1" customFormat="1" ht="10.35" customHeight="1">
      <c r="B95" s="41"/>
      <c r="L95" s="41"/>
    </row>
    <row r="96" spans="2:20" s="10" customFormat="1" ht="29.25" customHeight="1">
      <c r="B96" s="158"/>
      <c r="C96" s="159" t="s">
        <v>146</v>
      </c>
      <c r="D96" s="160" t="s">
        <v>55</v>
      </c>
      <c r="E96" s="160" t="s">
        <v>51</v>
      </c>
      <c r="F96" s="160" t="s">
        <v>147</v>
      </c>
      <c r="G96" s="160" t="s">
        <v>148</v>
      </c>
      <c r="H96" s="160" t="s">
        <v>149</v>
      </c>
      <c r="I96" s="161" t="s">
        <v>150</v>
      </c>
      <c r="J96" s="160" t="s">
        <v>133</v>
      </c>
      <c r="K96" s="162" t="s">
        <v>151</v>
      </c>
      <c r="L96" s="158"/>
      <c r="M96" s="73" t="s">
        <v>152</v>
      </c>
      <c r="N96" s="74" t="s">
        <v>40</v>
      </c>
      <c r="O96" s="74" t="s">
        <v>153</v>
      </c>
      <c r="P96" s="74" t="s">
        <v>154</v>
      </c>
      <c r="Q96" s="74" t="s">
        <v>155</v>
      </c>
      <c r="R96" s="74" t="s">
        <v>156</v>
      </c>
      <c r="S96" s="74" t="s">
        <v>157</v>
      </c>
      <c r="T96" s="75" t="s">
        <v>158</v>
      </c>
    </row>
    <row r="97" spans="2:63" s="1" customFormat="1" ht="29.25" customHeight="1">
      <c r="B97" s="41"/>
      <c r="C97" s="77" t="s">
        <v>134</v>
      </c>
      <c r="J97" s="163">
        <f>BK97</f>
        <v>0</v>
      </c>
      <c r="L97" s="41"/>
      <c r="M97" s="76"/>
      <c r="N97" s="68"/>
      <c r="O97" s="68"/>
      <c r="P97" s="164">
        <f>P98</f>
        <v>0</v>
      </c>
      <c r="Q97" s="68"/>
      <c r="R97" s="164">
        <f>R98</f>
        <v>1402.1940747</v>
      </c>
      <c r="S97" s="68"/>
      <c r="T97" s="165">
        <f>T98</f>
        <v>772.91541</v>
      </c>
      <c r="AT97" s="25" t="s">
        <v>69</v>
      </c>
      <c r="AU97" s="25" t="s">
        <v>135</v>
      </c>
      <c r="BK97" s="166">
        <f>BK98</f>
        <v>0</v>
      </c>
    </row>
    <row r="98" spans="2:63" s="11" customFormat="1" ht="37.35" customHeight="1">
      <c r="B98" s="167"/>
      <c r="D98" s="168" t="s">
        <v>69</v>
      </c>
      <c r="E98" s="169" t="s">
        <v>159</v>
      </c>
      <c r="F98" s="169" t="s">
        <v>160</v>
      </c>
      <c r="I98" s="170"/>
      <c r="J98" s="171">
        <f>BK98</f>
        <v>0</v>
      </c>
      <c r="L98" s="167"/>
      <c r="M98" s="172"/>
      <c r="N98" s="173"/>
      <c r="O98" s="173"/>
      <c r="P98" s="174">
        <f>P99+P422+P448+P503+P557+P699+P737+P765</f>
        <v>0</v>
      </c>
      <c r="Q98" s="173"/>
      <c r="R98" s="174">
        <f>R99+R422+R448+R503+R557+R699+R737+R765</f>
        <v>1402.1940747</v>
      </c>
      <c r="S98" s="173"/>
      <c r="T98" s="175">
        <f>T99+T422+T448+T503+T557+T699+T737+T765</f>
        <v>772.91541</v>
      </c>
      <c r="AR98" s="168" t="s">
        <v>77</v>
      </c>
      <c r="AT98" s="176" t="s">
        <v>69</v>
      </c>
      <c r="AU98" s="176" t="s">
        <v>70</v>
      </c>
      <c r="AY98" s="168" t="s">
        <v>161</v>
      </c>
      <c r="BK98" s="177">
        <f>BK99+BK422+BK448+BK503+BK557+BK699+BK737+BK765</f>
        <v>0</v>
      </c>
    </row>
    <row r="99" spans="2:63" s="11" customFormat="1" ht="19.9" customHeight="1">
      <c r="B99" s="167"/>
      <c r="D99" s="168" t="s">
        <v>69</v>
      </c>
      <c r="E99" s="178" t="s">
        <v>77</v>
      </c>
      <c r="F99" s="178" t="s">
        <v>162</v>
      </c>
      <c r="I99" s="170"/>
      <c r="J99" s="179">
        <f>BK99</f>
        <v>0</v>
      </c>
      <c r="L99" s="167"/>
      <c r="M99" s="172"/>
      <c r="N99" s="173"/>
      <c r="O99" s="173"/>
      <c r="P99" s="174">
        <f>SUM(P100:P421)</f>
        <v>0</v>
      </c>
      <c r="Q99" s="173"/>
      <c r="R99" s="174">
        <f>SUM(R100:R421)</f>
        <v>725.7903961999999</v>
      </c>
      <c r="S99" s="173"/>
      <c r="T99" s="175">
        <f>SUM(T100:T421)</f>
        <v>772.91541</v>
      </c>
      <c r="AR99" s="168" t="s">
        <v>77</v>
      </c>
      <c r="AT99" s="176" t="s">
        <v>69</v>
      </c>
      <c r="AU99" s="176" t="s">
        <v>77</v>
      </c>
      <c r="AY99" s="168" t="s">
        <v>161</v>
      </c>
      <c r="BK99" s="177">
        <f>SUM(BK100:BK421)</f>
        <v>0</v>
      </c>
    </row>
    <row r="100" spans="2:65" s="1" customFormat="1" ht="16.5" customHeight="1">
      <c r="B100" s="180"/>
      <c r="C100" s="181" t="s">
        <v>77</v>
      </c>
      <c r="D100" s="181" t="s">
        <v>163</v>
      </c>
      <c r="E100" s="182" t="s">
        <v>164</v>
      </c>
      <c r="F100" s="183" t="s">
        <v>165</v>
      </c>
      <c r="G100" s="184" t="s">
        <v>166</v>
      </c>
      <c r="H100" s="185">
        <v>2.2</v>
      </c>
      <c r="I100" s="186"/>
      <c r="J100" s="187">
        <f>ROUND(I100*H100,2)</f>
        <v>0</v>
      </c>
      <c r="K100" s="183" t="s">
        <v>167</v>
      </c>
      <c r="L100" s="41"/>
      <c r="M100" s="188" t="s">
        <v>5</v>
      </c>
      <c r="N100" s="189" t="s">
        <v>41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0.26</v>
      </c>
      <c r="T100" s="191">
        <f>S100*H100</f>
        <v>0.5720000000000001</v>
      </c>
      <c r="AR100" s="25" t="s">
        <v>168</v>
      </c>
      <c r="AT100" s="25" t="s">
        <v>163</v>
      </c>
      <c r="AU100" s="25" t="s">
        <v>79</v>
      </c>
      <c r="AY100" s="25" t="s">
        <v>161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5" t="s">
        <v>77</v>
      </c>
      <c r="BK100" s="192">
        <f>ROUND(I100*H100,2)</f>
        <v>0</v>
      </c>
      <c r="BL100" s="25" t="s">
        <v>168</v>
      </c>
      <c r="BM100" s="25" t="s">
        <v>169</v>
      </c>
    </row>
    <row r="101" spans="2:47" s="1" customFormat="1" ht="40.5">
      <c r="B101" s="41"/>
      <c r="D101" s="193" t="s">
        <v>170</v>
      </c>
      <c r="F101" s="194" t="s">
        <v>171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5" t="s">
        <v>170</v>
      </c>
      <c r="AU101" s="25" t="s">
        <v>79</v>
      </c>
    </row>
    <row r="102" spans="2:47" s="1" customFormat="1" ht="27">
      <c r="B102" s="41"/>
      <c r="D102" s="193" t="s">
        <v>172</v>
      </c>
      <c r="F102" s="197" t="s">
        <v>173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172</v>
      </c>
      <c r="AU102" s="25" t="s">
        <v>79</v>
      </c>
    </row>
    <row r="103" spans="2:51" s="12" customFormat="1" ht="13.5">
      <c r="B103" s="198"/>
      <c r="D103" s="193" t="s">
        <v>174</v>
      </c>
      <c r="E103" s="199" t="s">
        <v>5</v>
      </c>
      <c r="F103" s="200" t="s">
        <v>175</v>
      </c>
      <c r="H103" s="201">
        <v>2.2</v>
      </c>
      <c r="I103" s="202"/>
      <c r="L103" s="198"/>
      <c r="M103" s="203"/>
      <c r="N103" s="204"/>
      <c r="O103" s="204"/>
      <c r="P103" s="204"/>
      <c r="Q103" s="204"/>
      <c r="R103" s="204"/>
      <c r="S103" s="204"/>
      <c r="T103" s="205"/>
      <c r="AT103" s="199" t="s">
        <v>174</v>
      </c>
      <c r="AU103" s="199" t="s">
        <v>79</v>
      </c>
      <c r="AV103" s="12" t="s">
        <v>79</v>
      </c>
      <c r="AW103" s="12" t="s">
        <v>34</v>
      </c>
      <c r="AX103" s="12" t="s">
        <v>77</v>
      </c>
      <c r="AY103" s="199" t="s">
        <v>161</v>
      </c>
    </row>
    <row r="104" spans="2:65" s="1" customFormat="1" ht="16.5" customHeight="1">
      <c r="B104" s="180"/>
      <c r="C104" s="181" t="s">
        <v>79</v>
      </c>
      <c r="D104" s="181" t="s">
        <v>163</v>
      </c>
      <c r="E104" s="182" t="s">
        <v>176</v>
      </c>
      <c r="F104" s="183" t="s">
        <v>177</v>
      </c>
      <c r="G104" s="184" t="s">
        <v>166</v>
      </c>
      <c r="H104" s="185">
        <v>2.2</v>
      </c>
      <c r="I104" s="186"/>
      <c r="J104" s="187">
        <f>ROUND(I104*H104,2)</f>
        <v>0</v>
      </c>
      <c r="K104" s="183" t="s">
        <v>167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0.29</v>
      </c>
      <c r="T104" s="191">
        <f>S104*H104</f>
        <v>0.638</v>
      </c>
      <c r="AR104" s="25" t="s">
        <v>168</v>
      </c>
      <c r="AT104" s="25" t="s">
        <v>163</v>
      </c>
      <c r="AU104" s="25" t="s">
        <v>79</v>
      </c>
      <c r="AY104" s="25" t="s">
        <v>161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168</v>
      </c>
      <c r="BM104" s="25" t="s">
        <v>178</v>
      </c>
    </row>
    <row r="105" spans="2:47" s="1" customFormat="1" ht="40.5">
      <c r="B105" s="41"/>
      <c r="D105" s="193" t="s">
        <v>170</v>
      </c>
      <c r="F105" s="194" t="s">
        <v>179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170</v>
      </c>
      <c r="AU105" s="25" t="s">
        <v>79</v>
      </c>
    </row>
    <row r="106" spans="2:65" s="1" customFormat="1" ht="25.5" customHeight="1">
      <c r="B106" s="180"/>
      <c r="C106" s="181" t="s">
        <v>87</v>
      </c>
      <c r="D106" s="181" t="s">
        <v>163</v>
      </c>
      <c r="E106" s="182" t="s">
        <v>180</v>
      </c>
      <c r="F106" s="183" t="s">
        <v>181</v>
      </c>
      <c r="G106" s="184" t="s">
        <v>166</v>
      </c>
      <c r="H106" s="185">
        <v>167.56</v>
      </c>
      <c r="I106" s="186"/>
      <c r="J106" s="187">
        <f>ROUND(I106*H106,2)</f>
        <v>0</v>
      </c>
      <c r="K106" s="183" t="s">
        <v>5</v>
      </c>
      <c r="L106" s="41"/>
      <c r="M106" s="188" t="s">
        <v>5</v>
      </c>
      <c r="N106" s="189" t="s">
        <v>41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0.29</v>
      </c>
      <c r="T106" s="191">
        <f>S106*H106</f>
        <v>48.5924</v>
      </c>
      <c r="AR106" s="25" t="s">
        <v>168</v>
      </c>
      <c r="AT106" s="25" t="s">
        <v>163</v>
      </c>
      <c r="AU106" s="25" t="s">
        <v>79</v>
      </c>
      <c r="AY106" s="25" t="s">
        <v>161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5" t="s">
        <v>77</v>
      </c>
      <c r="BK106" s="192">
        <f>ROUND(I106*H106,2)</f>
        <v>0</v>
      </c>
      <c r="BL106" s="25" t="s">
        <v>168</v>
      </c>
      <c r="BM106" s="25" t="s">
        <v>182</v>
      </c>
    </row>
    <row r="107" spans="2:47" s="1" customFormat="1" ht="40.5">
      <c r="B107" s="41"/>
      <c r="D107" s="193" t="s">
        <v>170</v>
      </c>
      <c r="F107" s="194" t="s">
        <v>179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5" t="s">
        <v>170</v>
      </c>
      <c r="AU107" s="25" t="s">
        <v>79</v>
      </c>
    </row>
    <row r="108" spans="2:47" s="1" customFormat="1" ht="27">
      <c r="B108" s="41"/>
      <c r="D108" s="193" t="s">
        <v>172</v>
      </c>
      <c r="F108" s="197" t="s">
        <v>173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172</v>
      </c>
      <c r="AU108" s="25" t="s">
        <v>79</v>
      </c>
    </row>
    <row r="109" spans="2:51" s="12" customFormat="1" ht="13.5">
      <c r="B109" s="198"/>
      <c r="D109" s="193" t="s">
        <v>174</v>
      </c>
      <c r="E109" s="199" t="s">
        <v>5</v>
      </c>
      <c r="F109" s="200" t="s">
        <v>183</v>
      </c>
      <c r="H109" s="201">
        <v>145.86</v>
      </c>
      <c r="I109" s="202"/>
      <c r="L109" s="198"/>
      <c r="M109" s="203"/>
      <c r="N109" s="204"/>
      <c r="O109" s="204"/>
      <c r="P109" s="204"/>
      <c r="Q109" s="204"/>
      <c r="R109" s="204"/>
      <c r="S109" s="204"/>
      <c r="T109" s="205"/>
      <c r="AT109" s="199" t="s">
        <v>174</v>
      </c>
      <c r="AU109" s="199" t="s">
        <v>79</v>
      </c>
      <c r="AV109" s="12" t="s">
        <v>79</v>
      </c>
      <c r="AW109" s="12" t="s">
        <v>34</v>
      </c>
      <c r="AX109" s="12" t="s">
        <v>70</v>
      </c>
      <c r="AY109" s="199" t="s">
        <v>161</v>
      </c>
    </row>
    <row r="110" spans="2:51" s="13" customFormat="1" ht="13.5">
      <c r="B110" s="206"/>
      <c r="D110" s="193" t="s">
        <v>174</v>
      </c>
      <c r="E110" s="207" t="s">
        <v>5</v>
      </c>
      <c r="F110" s="208" t="s">
        <v>184</v>
      </c>
      <c r="H110" s="207" t="s">
        <v>5</v>
      </c>
      <c r="I110" s="209"/>
      <c r="L110" s="206"/>
      <c r="M110" s="210"/>
      <c r="N110" s="211"/>
      <c r="O110" s="211"/>
      <c r="P110" s="211"/>
      <c r="Q110" s="211"/>
      <c r="R110" s="211"/>
      <c r="S110" s="211"/>
      <c r="T110" s="212"/>
      <c r="AT110" s="207" t="s">
        <v>174</v>
      </c>
      <c r="AU110" s="207" t="s">
        <v>79</v>
      </c>
      <c r="AV110" s="13" t="s">
        <v>77</v>
      </c>
      <c r="AW110" s="13" t="s">
        <v>34</v>
      </c>
      <c r="AX110" s="13" t="s">
        <v>70</v>
      </c>
      <c r="AY110" s="207" t="s">
        <v>161</v>
      </c>
    </row>
    <row r="111" spans="2:51" s="12" customFormat="1" ht="13.5">
      <c r="B111" s="198"/>
      <c r="D111" s="193" t="s">
        <v>174</v>
      </c>
      <c r="E111" s="199" t="s">
        <v>5</v>
      </c>
      <c r="F111" s="200" t="s">
        <v>185</v>
      </c>
      <c r="H111" s="201">
        <v>7.2</v>
      </c>
      <c r="I111" s="202"/>
      <c r="L111" s="198"/>
      <c r="M111" s="203"/>
      <c r="N111" s="204"/>
      <c r="O111" s="204"/>
      <c r="P111" s="204"/>
      <c r="Q111" s="204"/>
      <c r="R111" s="204"/>
      <c r="S111" s="204"/>
      <c r="T111" s="205"/>
      <c r="AT111" s="199" t="s">
        <v>174</v>
      </c>
      <c r="AU111" s="199" t="s">
        <v>79</v>
      </c>
      <c r="AV111" s="12" t="s">
        <v>79</v>
      </c>
      <c r="AW111" s="12" t="s">
        <v>34</v>
      </c>
      <c r="AX111" s="12" t="s">
        <v>70</v>
      </c>
      <c r="AY111" s="199" t="s">
        <v>161</v>
      </c>
    </row>
    <row r="112" spans="2:51" s="13" customFormat="1" ht="13.5">
      <c r="B112" s="206"/>
      <c r="D112" s="193" t="s">
        <v>174</v>
      </c>
      <c r="E112" s="207" t="s">
        <v>5</v>
      </c>
      <c r="F112" s="208" t="s">
        <v>186</v>
      </c>
      <c r="H112" s="207" t="s">
        <v>5</v>
      </c>
      <c r="I112" s="209"/>
      <c r="L112" s="206"/>
      <c r="M112" s="210"/>
      <c r="N112" s="211"/>
      <c r="O112" s="211"/>
      <c r="P112" s="211"/>
      <c r="Q112" s="211"/>
      <c r="R112" s="211"/>
      <c r="S112" s="211"/>
      <c r="T112" s="212"/>
      <c r="AT112" s="207" t="s">
        <v>174</v>
      </c>
      <c r="AU112" s="207" t="s">
        <v>79</v>
      </c>
      <c r="AV112" s="13" t="s">
        <v>77</v>
      </c>
      <c r="AW112" s="13" t="s">
        <v>34</v>
      </c>
      <c r="AX112" s="13" t="s">
        <v>70</v>
      </c>
      <c r="AY112" s="207" t="s">
        <v>161</v>
      </c>
    </row>
    <row r="113" spans="2:51" s="12" customFormat="1" ht="13.5">
      <c r="B113" s="198"/>
      <c r="D113" s="193" t="s">
        <v>174</v>
      </c>
      <c r="E113" s="199" t="s">
        <v>5</v>
      </c>
      <c r="F113" s="200" t="s">
        <v>187</v>
      </c>
      <c r="H113" s="201">
        <v>14.5</v>
      </c>
      <c r="I113" s="202"/>
      <c r="L113" s="198"/>
      <c r="M113" s="203"/>
      <c r="N113" s="204"/>
      <c r="O113" s="204"/>
      <c r="P113" s="204"/>
      <c r="Q113" s="204"/>
      <c r="R113" s="204"/>
      <c r="S113" s="204"/>
      <c r="T113" s="205"/>
      <c r="AT113" s="199" t="s">
        <v>174</v>
      </c>
      <c r="AU113" s="199" t="s">
        <v>79</v>
      </c>
      <c r="AV113" s="12" t="s">
        <v>79</v>
      </c>
      <c r="AW113" s="12" t="s">
        <v>34</v>
      </c>
      <c r="AX113" s="12" t="s">
        <v>70</v>
      </c>
      <c r="AY113" s="199" t="s">
        <v>161</v>
      </c>
    </row>
    <row r="114" spans="2:51" s="14" customFormat="1" ht="13.5">
      <c r="B114" s="213"/>
      <c r="D114" s="193" t="s">
        <v>174</v>
      </c>
      <c r="E114" s="214" t="s">
        <v>5</v>
      </c>
      <c r="F114" s="215" t="s">
        <v>188</v>
      </c>
      <c r="H114" s="216">
        <v>167.56</v>
      </c>
      <c r="I114" s="217"/>
      <c r="L114" s="213"/>
      <c r="M114" s="218"/>
      <c r="N114" s="219"/>
      <c r="O114" s="219"/>
      <c r="P114" s="219"/>
      <c r="Q114" s="219"/>
      <c r="R114" s="219"/>
      <c r="S114" s="219"/>
      <c r="T114" s="220"/>
      <c r="AT114" s="214" t="s">
        <v>174</v>
      </c>
      <c r="AU114" s="214" t="s">
        <v>79</v>
      </c>
      <c r="AV114" s="14" t="s">
        <v>168</v>
      </c>
      <c r="AW114" s="14" t="s">
        <v>34</v>
      </c>
      <c r="AX114" s="14" t="s">
        <v>77</v>
      </c>
      <c r="AY114" s="214" t="s">
        <v>161</v>
      </c>
    </row>
    <row r="115" spans="2:65" s="1" customFormat="1" ht="25.5" customHeight="1">
      <c r="B115" s="180"/>
      <c r="C115" s="181" t="s">
        <v>168</v>
      </c>
      <c r="D115" s="181" t="s">
        <v>163</v>
      </c>
      <c r="E115" s="182" t="s">
        <v>189</v>
      </c>
      <c r="F115" s="183" t="s">
        <v>190</v>
      </c>
      <c r="G115" s="184" t="s">
        <v>166</v>
      </c>
      <c r="H115" s="185">
        <v>800.81</v>
      </c>
      <c r="I115" s="186"/>
      <c r="J115" s="187">
        <f>ROUND(I115*H115,2)</f>
        <v>0</v>
      </c>
      <c r="K115" s="183" t="s">
        <v>167</v>
      </c>
      <c r="L115" s="41"/>
      <c r="M115" s="188" t="s">
        <v>5</v>
      </c>
      <c r="N115" s="189" t="s">
        <v>41</v>
      </c>
      <c r="O115" s="42"/>
      <c r="P115" s="190">
        <f>O115*H115</f>
        <v>0</v>
      </c>
      <c r="Q115" s="190">
        <v>0</v>
      </c>
      <c r="R115" s="190">
        <f>Q115*H115</f>
        <v>0</v>
      </c>
      <c r="S115" s="190">
        <v>0.44</v>
      </c>
      <c r="T115" s="191">
        <f>S115*H115</f>
        <v>352.35639999999995</v>
      </c>
      <c r="AR115" s="25" t="s">
        <v>168</v>
      </c>
      <c r="AT115" s="25" t="s">
        <v>163</v>
      </c>
      <c r="AU115" s="25" t="s">
        <v>79</v>
      </c>
      <c r="AY115" s="25" t="s">
        <v>161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25" t="s">
        <v>77</v>
      </c>
      <c r="BK115" s="192">
        <f>ROUND(I115*H115,2)</f>
        <v>0</v>
      </c>
      <c r="BL115" s="25" t="s">
        <v>168</v>
      </c>
      <c r="BM115" s="25" t="s">
        <v>191</v>
      </c>
    </row>
    <row r="116" spans="2:47" s="1" customFormat="1" ht="40.5">
      <c r="B116" s="41"/>
      <c r="D116" s="193" t="s">
        <v>170</v>
      </c>
      <c r="F116" s="194" t="s">
        <v>192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170</v>
      </c>
      <c r="AU116" s="25" t="s">
        <v>79</v>
      </c>
    </row>
    <row r="117" spans="2:47" s="1" customFormat="1" ht="27">
      <c r="B117" s="41"/>
      <c r="D117" s="193" t="s">
        <v>172</v>
      </c>
      <c r="F117" s="197" t="s">
        <v>173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172</v>
      </c>
      <c r="AU117" s="25" t="s">
        <v>79</v>
      </c>
    </row>
    <row r="118" spans="2:51" s="13" customFormat="1" ht="13.5">
      <c r="B118" s="206"/>
      <c r="D118" s="193" t="s">
        <v>174</v>
      </c>
      <c r="E118" s="207" t="s">
        <v>5</v>
      </c>
      <c r="F118" s="208" t="s">
        <v>193</v>
      </c>
      <c r="H118" s="207" t="s">
        <v>5</v>
      </c>
      <c r="I118" s="209"/>
      <c r="L118" s="206"/>
      <c r="M118" s="210"/>
      <c r="N118" s="211"/>
      <c r="O118" s="211"/>
      <c r="P118" s="211"/>
      <c r="Q118" s="211"/>
      <c r="R118" s="211"/>
      <c r="S118" s="211"/>
      <c r="T118" s="212"/>
      <c r="AT118" s="207" t="s">
        <v>174</v>
      </c>
      <c r="AU118" s="207" t="s">
        <v>79</v>
      </c>
      <c r="AV118" s="13" t="s">
        <v>77</v>
      </c>
      <c r="AW118" s="13" t="s">
        <v>34</v>
      </c>
      <c r="AX118" s="13" t="s">
        <v>70</v>
      </c>
      <c r="AY118" s="207" t="s">
        <v>161</v>
      </c>
    </row>
    <row r="119" spans="2:51" s="13" customFormat="1" ht="13.5">
      <c r="B119" s="206"/>
      <c r="D119" s="193" t="s">
        <v>174</v>
      </c>
      <c r="E119" s="207" t="s">
        <v>5</v>
      </c>
      <c r="F119" s="208" t="s">
        <v>194</v>
      </c>
      <c r="H119" s="207" t="s">
        <v>5</v>
      </c>
      <c r="I119" s="209"/>
      <c r="L119" s="206"/>
      <c r="M119" s="210"/>
      <c r="N119" s="211"/>
      <c r="O119" s="211"/>
      <c r="P119" s="211"/>
      <c r="Q119" s="211"/>
      <c r="R119" s="211"/>
      <c r="S119" s="211"/>
      <c r="T119" s="212"/>
      <c r="AT119" s="207" t="s">
        <v>174</v>
      </c>
      <c r="AU119" s="207" t="s">
        <v>79</v>
      </c>
      <c r="AV119" s="13" t="s">
        <v>77</v>
      </c>
      <c r="AW119" s="13" t="s">
        <v>34</v>
      </c>
      <c r="AX119" s="13" t="s">
        <v>70</v>
      </c>
      <c r="AY119" s="207" t="s">
        <v>161</v>
      </c>
    </row>
    <row r="120" spans="2:51" s="12" customFormat="1" ht="13.5">
      <c r="B120" s="198"/>
      <c r="D120" s="193" t="s">
        <v>174</v>
      </c>
      <c r="E120" s="199" t="s">
        <v>5</v>
      </c>
      <c r="F120" s="200" t="s">
        <v>195</v>
      </c>
      <c r="H120" s="201">
        <v>97.24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199" t="s">
        <v>174</v>
      </c>
      <c r="AU120" s="199" t="s">
        <v>79</v>
      </c>
      <c r="AV120" s="12" t="s">
        <v>79</v>
      </c>
      <c r="AW120" s="12" t="s">
        <v>34</v>
      </c>
      <c r="AX120" s="12" t="s">
        <v>70</v>
      </c>
      <c r="AY120" s="199" t="s">
        <v>161</v>
      </c>
    </row>
    <row r="121" spans="2:51" s="12" customFormat="1" ht="13.5">
      <c r="B121" s="198"/>
      <c r="D121" s="193" t="s">
        <v>174</v>
      </c>
      <c r="E121" s="199" t="s">
        <v>5</v>
      </c>
      <c r="F121" s="200" t="s">
        <v>196</v>
      </c>
      <c r="H121" s="201">
        <v>386.1</v>
      </c>
      <c r="I121" s="202"/>
      <c r="L121" s="198"/>
      <c r="M121" s="203"/>
      <c r="N121" s="204"/>
      <c r="O121" s="204"/>
      <c r="P121" s="204"/>
      <c r="Q121" s="204"/>
      <c r="R121" s="204"/>
      <c r="S121" s="204"/>
      <c r="T121" s="205"/>
      <c r="AT121" s="199" t="s">
        <v>174</v>
      </c>
      <c r="AU121" s="199" t="s">
        <v>79</v>
      </c>
      <c r="AV121" s="12" t="s">
        <v>79</v>
      </c>
      <c r="AW121" s="12" t="s">
        <v>34</v>
      </c>
      <c r="AX121" s="12" t="s">
        <v>70</v>
      </c>
      <c r="AY121" s="199" t="s">
        <v>161</v>
      </c>
    </row>
    <row r="122" spans="2:51" s="12" customFormat="1" ht="13.5">
      <c r="B122" s="198"/>
      <c r="D122" s="193" t="s">
        <v>174</v>
      </c>
      <c r="E122" s="199" t="s">
        <v>5</v>
      </c>
      <c r="F122" s="200" t="s">
        <v>197</v>
      </c>
      <c r="H122" s="201">
        <v>246.29</v>
      </c>
      <c r="I122" s="202"/>
      <c r="L122" s="198"/>
      <c r="M122" s="203"/>
      <c r="N122" s="204"/>
      <c r="O122" s="204"/>
      <c r="P122" s="204"/>
      <c r="Q122" s="204"/>
      <c r="R122" s="204"/>
      <c r="S122" s="204"/>
      <c r="T122" s="205"/>
      <c r="AT122" s="199" t="s">
        <v>174</v>
      </c>
      <c r="AU122" s="199" t="s">
        <v>79</v>
      </c>
      <c r="AV122" s="12" t="s">
        <v>79</v>
      </c>
      <c r="AW122" s="12" t="s">
        <v>34</v>
      </c>
      <c r="AX122" s="12" t="s">
        <v>70</v>
      </c>
      <c r="AY122" s="199" t="s">
        <v>161</v>
      </c>
    </row>
    <row r="123" spans="2:51" s="12" customFormat="1" ht="13.5">
      <c r="B123" s="198"/>
      <c r="D123" s="193" t="s">
        <v>174</v>
      </c>
      <c r="E123" s="199" t="s">
        <v>5</v>
      </c>
      <c r="F123" s="200" t="s">
        <v>198</v>
      </c>
      <c r="H123" s="201">
        <v>1.32</v>
      </c>
      <c r="I123" s="202"/>
      <c r="L123" s="198"/>
      <c r="M123" s="203"/>
      <c r="N123" s="204"/>
      <c r="O123" s="204"/>
      <c r="P123" s="204"/>
      <c r="Q123" s="204"/>
      <c r="R123" s="204"/>
      <c r="S123" s="204"/>
      <c r="T123" s="205"/>
      <c r="AT123" s="199" t="s">
        <v>174</v>
      </c>
      <c r="AU123" s="199" t="s">
        <v>79</v>
      </c>
      <c r="AV123" s="12" t="s">
        <v>79</v>
      </c>
      <c r="AW123" s="12" t="s">
        <v>34</v>
      </c>
      <c r="AX123" s="12" t="s">
        <v>70</v>
      </c>
      <c r="AY123" s="199" t="s">
        <v>161</v>
      </c>
    </row>
    <row r="124" spans="2:51" s="12" customFormat="1" ht="13.5">
      <c r="B124" s="198"/>
      <c r="D124" s="193" t="s">
        <v>174</v>
      </c>
      <c r="E124" s="199" t="s">
        <v>5</v>
      </c>
      <c r="F124" s="200" t="s">
        <v>199</v>
      </c>
      <c r="H124" s="201">
        <v>24.86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199" t="s">
        <v>174</v>
      </c>
      <c r="AU124" s="199" t="s">
        <v>79</v>
      </c>
      <c r="AV124" s="12" t="s">
        <v>79</v>
      </c>
      <c r="AW124" s="12" t="s">
        <v>34</v>
      </c>
      <c r="AX124" s="12" t="s">
        <v>70</v>
      </c>
      <c r="AY124" s="199" t="s">
        <v>161</v>
      </c>
    </row>
    <row r="125" spans="2:51" s="13" customFormat="1" ht="13.5">
      <c r="B125" s="206"/>
      <c r="D125" s="193" t="s">
        <v>174</v>
      </c>
      <c r="E125" s="207" t="s">
        <v>5</v>
      </c>
      <c r="F125" s="208" t="s">
        <v>184</v>
      </c>
      <c r="H125" s="207" t="s">
        <v>5</v>
      </c>
      <c r="I125" s="209"/>
      <c r="L125" s="206"/>
      <c r="M125" s="210"/>
      <c r="N125" s="211"/>
      <c r="O125" s="211"/>
      <c r="P125" s="211"/>
      <c r="Q125" s="211"/>
      <c r="R125" s="211"/>
      <c r="S125" s="211"/>
      <c r="T125" s="212"/>
      <c r="AT125" s="207" t="s">
        <v>174</v>
      </c>
      <c r="AU125" s="207" t="s">
        <v>79</v>
      </c>
      <c r="AV125" s="13" t="s">
        <v>77</v>
      </c>
      <c r="AW125" s="13" t="s">
        <v>34</v>
      </c>
      <c r="AX125" s="13" t="s">
        <v>70</v>
      </c>
      <c r="AY125" s="207" t="s">
        <v>161</v>
      </c>
    </row>
    <row r="126" spans="2:51" s="12" customFormat="1" ht="13.5">
      <c r="B126" s="198"/>
      <c r="D126" s="193" t="s">
        <v>174</v>
      </c>
      <c r="E126" s="199" t="s">
        <v>5</v>
      </c>
      <c r="F126" s="200" t="s">
        <v>200</v>
      </c>
      <c r="H126" s="201">
        <v>45</v>
      </c>
      <c r="I126" s="202"/>
      <c r="L126" s="198"/>
      <c r="M126" s="203"/>
      <c r="N126" s="204"/>
      <c r="O126" s="204"/>
      <c r="P126" s="204"/>
      <c r="Q126" s="204"/>
      <c r="R126" s="204"/>
      <c r="S126" s="204"/>
      <c r="T126" s="205"/>
      <c r="AT126" s="199" t="s">
        <v>174</v>
      </c>
      <c r="AU126" s="199" t="s">
        <v>79</v>
      </c>
      <c r="AV126" s="12" t="s">
        <v>79</v>
      </c>
      <c r="AW126" s="12" t="s">
        <v>34</v>
      </c>
      <c r="AX126" s="12" t="s">
        <v>70</v>
      </c>
      <c r="AY126" s="199" t="s">
        <v>161</v>
      </c>
    </row>
    <row r="127" spans="2:51" s="14" customFormat="1" ht="13.5">
      <c r="B127" s="213"/>
      <c r="D127" s="193" t="s">
        <v>174</v>
      </c>
      <c r="E127" s="214" t="s">
        <v>5</v>
      </c>
      <c r="F127" s="215" t="s">
        <v>188</v>
      </c>
      <c r="H127" s="216">
        <v>800.81</v>
      </c>
      <c r="I127" s="217"/>
      <c r="L127" s="213"/>
      <c r="M127" s="218"/>
      <c r="N127" s="219"/>
      <c r="O127" s="219"/>
      <c r="P127" s="219"/>
      <c r="Q127" s="219"/>
      <c r="R127" s="219"/>
      <c r="S127" s="219"/>
      <c r="T127" s="220"/>
      <c r="AT127" s="214" t="s">
        <v>174</v>
      </c>
      <c r="AU127" s="214" t="s">
        <v>79</v>
      </c>
      <c r="AV127" s="14" t="s">
        <v>168</v>
      </c>
      <c r="AW127" s="14" t="s">
        <v>34</v>
      </c>
      <c r="AX127" s="14" t="s">
        <v>77</v>
      </c>
      <c r="AY127" s="214" t="s">
        <v>161</v>
      </c>
    </row>
    <row r="128" spans="2:65" s="1" customFormat="1" ht="25.5" customHeight="1">
      <c r="B128" s="180"/>
      <c r="C128" s="181" t="s">
        <v>201</v>
      </c>
      <c r="D128" s="181" t="s">
        <v>163</v>
      </c>
      <c r="E128" s="182" t="s">
        <v>202</v>
      </c>
      <c r="F128" s="183" t="s">
        <v>203</v>
      </c>
      <c r="G128" s="184" t="s">
        <v>166</v>
      </c>
      <c r="H128" s="185">
        <v>800.81</v>
      </c>
      <c r="I128" s="186"/>
      <c r="J128" s="187">
        <f>ROUND(I128*H128,2)</f>
        <v>0</v>
      </c>
      <c r="K128" s="183" t="s">
        <v>167</v>
      </c>
      <c r="L128" s="41"/>
      <c r="M128" s="188" t="s">
        <v>5</v>
      </c>
      <c r="N128" s="189" t="s">
        <v>41</v>
      </c>
      <c r="O128" s="42"/>
      <c r="P128" s="190">
        <f>O128*H128</f>
        <v>0</v>
      </c>
      <c r="Q128" s="190">
        <v>0</v>
      </c>
      <c r="R128" s="190">
        <f>Q128*H128</f>
        <v>0</v>
      </c>
      <c r="S128" s="190">
        <v>0.22</v>
      </c>
      <c r="T128" s="191">
        <f>S128*H128</f>
        <v>176.17819999999998</v>
      </c>
      <c r="AR128" s="25" t="s">
        <v>168</v>
      </c>
      <c r="AT128" s="25" t="s">
        <v>163</v>
      </c>
      <c r="AU128" s="25" t="s">
        <v>79</v>
      </c>
      <c r="AY128" s="25" t="s">
        <v>161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25" t="s">
        <v>77</v>
      </c>
      <c r="BK128" s="192">
        <f>ROUND(I128*H128,2)</f>
        <v>0</v>
      </c>
      <c r="BL128" s="25" t="s">
        <v>168</v>
      </c>
      <c r="BM128" s="25" t="s">
        <v>204</v>
      </c>
    </row>
    <row r="129" spans="2:47" s="1" customFormat="1" ht="40.5">
      <c r="B129" s="41"/>
      <c r="D129" s="193" t="s">
        <v>170</v>
      </c>
      <c r="F129" s="194" t="s">
        <v>205</v>
      </c>
      <c r="I129" s="195"/>
      <c r="L129" s="41"/>
      <c r="M129" s="196"/>
      <c r="N129" s="42"/>
      <c r="O129" s="42"/>
      <c r="P129" s="42"/>
      <c r="Q129" s="42"/>
      <c r="R129" s="42"/>
      <c r="S129" s="42"/>
      <c r="T129" s="70"/>
      <c r="AT129" s="25" t="s">
        <v>170</v>
      </c>
      <c r="AU129" s="25" t="s">
        <v>79</v>
      </c>
    </row>
    <row r="130" spans="2:65" s="1" customFormat="1" ht="25.5" customHeight="1">
      <c r="B130" s="180"/>
      <c r="C130" s="181" t="s">
        <v>206</v>
      </c>
      <c r="D130" s="181" t="s">
        <v>163</v>
      </c>
      <c r="E130" s="182" t="s">
        <v>207</v>
      </c>
      <c r="F130" s="183" t="s">
        <v>208</v>
      </c>
      <c r="G130" s="184" t="s">
        <v>166</v>
      </c>
      <c r="H130" s="185">
        <v>1442.91</v>
      </c>
      <c r="I130" s="186"/>
      <c r="J130" s="187">
        <f>ROUND(I130*H130,2)</f>
        <v>0</v>
      </c>
      <c r="K130" s="183" t="s">
        <v>167</v>
      </c>
      <c r="L130" s="41"/>
      <c r="M130" s="188" t="s">
        <v>5</v>
      </c>
      <c r="N130" s="189" t="s">
        <v>41</v>
      </c>
      <c r="O130" s="42"/>
      <c r="P130" s="190">
        <f>O130*H130</f>
        <v>0</v>
      </c>
      <c r="Q130" s="190">
        <v>6E-05</v>
      </c>
      <c r="R130" s="190">
        <f>Q130*H130</f>
        <v>0.0865746</v>
      </c>
      <c r="S130" s="190">
        <v>0.103</v>
      </c>
      <c r="T130" s="191">
        <f>S130*H130</f>
        <v>148.61973</v>
      </c>
      <c r="AR130" s="25" t="s">
        <v>168</v>
      </c>
      <c r="AT130" s="25" t="s">
        <v>163</v>
      </c>
      <c r="AU130" s="25" t="s">
        <v>79</v>
      </c>
      <c r="AY130" s="25" t="s">
        <v>161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5" t="s">
        <v>77</v>
      </c>
      <c r="BK130" s="192">
        <f>ROUND(I130*H130,2)</f>
        <v>0</v>
      </c>
      <c r="BL130" s="25" t="s">
        <v>168</v>
      </c>
      <c r="BM130" s="25" t="s">
        <v>209</v>
      </c>
    </row>
    <row r="131" spans="2:47" s="1" customFormat="1" ht="27">
      <c r="B131" s="41"/>
      <c r="D131" s="193" t="s">
        <v>170</v>
      </c>
      <c r="F131" s="194" t="s">
        <v>210</v>
      </c>
      <c r="I131" s="195"/>
      <c r="L131" s="41"/>
      <c r="M131" s="196"/>
      <c r="N131" s="42"/>
      <c r="O131" s="42"/>
      <c r="P131" s="42"/>
      <c r="Q131" s="42"/>
      <c r="R131" s="42"/>
      <c r="S131" s="42"/>
      <c r="T131" s="70"/>
      <c r="AT131" s="25" t="s">
        <v>170</v>
      </c>
      <c r="AU131" s="25" t="s">
        <v>79</v>
      </c>
    </row>
    <row r="132" spans="2:47" s="1" customFormat="1" ht="27">
      <c r="B132" s="41"/>
      <c r="D132" s="193" t="s">
        <v>172</v>
      </c>
      <c r="F132" s="197" t="s">
        <v>173</v>
      </c>
      <c r="I132" s="195"/>
      <c r="L132" s="41"/>
      <c r="M132" s="196"/>
      <c r="N132" s="42"/>
      <c r="O132" s="42"/>
      <c r="P132" s="42"/>
      <c r="Q132" s="42"/>
      <c r="R132" s="42"/>
      <c r="S132" s="42"/>
      <c r="T132" s="70"/>
      <c r="AT132" s="25" t="s">
        <v>172</v>
      </c>
      <c r="AU132" s="25" t="s">
        <v>79</v>
      </c>
    </row>
    <row r="133" spans="2:51" s="13" customFormat="1" ht="13.5">
      <c r="B133" s="206"/>
      <c r="D133" s="193" t="s">
        <v>174</v>
      </c>
      <c r="E133" s="207" t="s">
        <v>5</v>
      </c>
      <c r="F133" s="208" t="s">
        <v>211</v>
      </c>
      <c r="H133" s="207" t="s">
        <v>5</v>
      </c>
      <c r="I133" s="209"/>
      <c r="L133" s="206"/>
      <c r="M133" s="210"/>
      <c r="N133" s="211"/>
      <c r="O133" s="211"/>
      <c r="P133" s="211"/>
      <c r="Q133" s="211"/>
      <c r="R133" s="211"/>
      <c r="S133" s="211"/>
      <c r="T133" s="212"/>
      <c r="AT133" s="207" t="s">
        <v>174</v>
      </c>
      <c r="AU133" s="207" t="s">
        <v>79</v>
      </c>
      <c r="AV133" s="13" t="s">
        <v>77</v>
      </c>
      <c r="AW133" s="13" t="s">
        <v>34</v>
      </c>
      <c r="AX133" s="13" t="s">
        <v>70</v>
      </c>
      <c r="AY133" s="207" t="s">
        <v>161</v>
      </c>
    </row>
    <row r="134" spans="2:51" s="13" customFormat="1" ht="13.5">
      <c r="B134" s="206"/>
      <c r="D134" s="193" t="s">
        <v>174</v>
      </c>
      <c r="E134" s="207" t="s">
        <v>5</v>
      </c>
      <c r="F134" s="208" t="s">
        <v>193</v>
      </c>
      <c r="H134" s="207" t="s">
        <v>5</v>
      </c>
      <c r="I134" s="209"/>
      <c r="L134" s="206"/>
      <c r="M134" s="210"/>
      <c r="N134" s="211"/>
      <c r="O134" s="211"/>
      <c r="P134" s="211"/>
      <c r="Q134" s="211"/>
      <c r="R134" s="211"/>
      <c r="S134" s="211"/>
      <c r="T134" s="212"/>
      <c r="AT134" s="207" t="s">
        <v>174</v>
      </c>
      <c r="AU134" s="207" t="s">
        <v>79</v>
      </c>
      <c r="AV134" s="13" t="s">
        <v>77</v>
      </c>
      <c r="AW134" s="13" t="s">
        <v>34</v>
      </c>
      <c r="AX134" s="13" t="s">
        <v>70</v>
      </c>
      <c r="AY134" s="207" t="s">
        <v>161</v>
      </c>
    </row>
    <row r="135" spans="2:51" s="12" customFormat="1" ht="13.5">
      <c r="B135" s="198"/>
      <c r="D135" s="193" t="s">
        <v>174</v>
      </c>
      <c r="E135" s="199" t="s">
        <v>5</v>
      </c>
      <c r="F135" s="200" t="s">
        <v>212</v>
      </c>
      <c r="H135" s="201">
        <v>185.64</v>
      </c>
      <c r="I135" s="202"/>
      <c r="L135" s="198"/>
      <c r="M135" s="203"/>
      <c r="N135" s="204"/>
      <c r="O135" s="204"/>
      <c r="P135" s="204"/>
      <c r="Q135" s="204"/>
      <c r="R135" s="204"/>
      <c r="S135" s="204"/>
      <c r="T135" s="205"/>
      <c r="AT135" s="199" t="s">
        <v>174</v>
      </c>
      <c r="AU135" s="199" t="s">
        <v>79</v>
      </c>
      <c r="AV135" s="12" t="s">
        <v>79</v>
      </c>
      <c r="AW135" s="12" t="s">
        <v>34</v>
      </c>
      <c r="AX135" s="12" t="s">
        <v>70</v>
      </c>
      <c r="AY135" s="199" t="s">
        <v>161</v>
      </c>
    </row>
    <row r="136" spans="2:51" s="12" customFormat="1" ht="13.5">
      <c r="B136" s="198"/>
      <c r="D136" s="193" t="s">
        <v>174</v>
      </c>
      <c r="E136" s="199" t="s">
        <v>5</v>
      </c>
      <c r="F136" s="200" t="s">
        <v>213</v>
      </c>
      <c r="H136" s="201">
        <v>737.1</v>
      </c>
      <c r="I136" s="202"/>
      <c r="L136" s="198"/>
      <c r="M136" s="203"/>
      <c r="N136" s="204"/>
      <c r="O136" s="204"/>
      <c r="P136" s="204"/>
      <c r="Q136" s="204"/>
      <c r="R136" s="204"/>
      <c r="S136" s="204"/>
      <c r="T136" s="205"/>
      <c r="AT136" s="199" t="s">
        <v>174</v>
      </c>
      <c r="AU136" s="199" t="s">
        <v>79</v>
      </c>
      <c r="AV136" s="12" t="s">
        <v>79</v>
      </c>
      <c r="AW136" s="12" t="s">
        <v>34</v>
      </c>
      <c r="AX136" s="12" t="s">
        <v>70</v>
      </c>
      <c r="AY136" s="199" t="s">
        <v>161</v>
      </c>
    </row>
    <row r="137" spans="2:51" s="12" customFormat="1" ht="13.5">
      <c r="B137" s="198"/>
      <c r="D137" s="193" t="s">
        <v>174</v>
      </c>
      <c r="E137" s="199" t="s">
        <v>5</v>
      </c>
      <c r="F137" s="200" t="s">
        <v>214</v>
      </c>
      <c r="H137" s="201">
        <v>470.19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199" t="s">
        <v>174</v>
      </c>
      <c r="AU137" s="199" t="s">
        <v>79</v>
      </c>
      <c r="AV137" s="12" t="s">
        <v>79</v>
      </c>
      <c r="AW137" s="12" t="s">
        <v>34</v>
      </c>
      <c r="AX137" s="12" t="s">
        <v>70</v>
      </c>
      <c r="AY137" s="199" t="s">
        <v>161</v>
      </c>
    </row>
    <row r="138" spans="2:51" s="12" customFormat="1" ht="13.5">
      <c r="B138" s="198"/>
      <c r="D138" s="193" t="s">
        <v>174</v>
      </c>
      <c r="E138" s="199" t="s">
        <v>5</v>
      </c>
      <c r="F138" s="200" t="s">
        <v>215</v>
      </c>
      <c r="H138" s="201">
        <v>2.52</v>
      </c>
      <c r="I138" s="202"/>
      <c r="L138" s="198"/>
      <c r="M138" s="203"/>
      <c r="N138" s="204"/>
      <c r="O138" s="204"/>
      <c r="P138" s="204"/>
      <c r="Q138" s="204"/>
      <c r="R138" s="204"/>
      <c r="S138" s="204"/>
      <c r="T138" s="205"/>
      <c r="AT138" s="199" t="s">
        <v>174</v>
      </c>
      <c r="AU138" s="199" t="s">
        <v>79</v>
      </c>
      <c r="AV138" s="12" t="s">
        <v>79</v>
      </c>
      <c r="AW138" s="12" t="s">
        <v>34</v>
      </c>
      <c r="AX138" s="12" t="s">
        <v>70</v>
      </c>
      <c r="AY138" s="199" t="s">
        <v>161</v>
      </c>
    </row>
    <row r="139" spans="2:51" s="12" customFormat="1" ht="13.5">
      <c r="B139" s="198"/>
      <c r="D139" s="193" t="s">
        <v>174</v>
      </c>
      <c r="E139" s="199" t="s">
        <v>5</v>
      </c>
      <c r="F139" s="200" t="s">
        <v>216</v>
      </c>
      <c r="H139" s="201">
        <v>47.46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174</v>
      </c>
      <c r="AU139" s="199" t="s">
        <v>79</v>
      </c>
      <c r="AV139" s="12" t="s">
        <v>79</v>
      </c>
      <c r="AW139" s="12" t="s">
        <v>34</v>
      </c>
      <c r="AX139" s="12" t="s">
        <v>70</v>
      </c>
      <c r="AY139" s="199" t="s">
        <v>161</v>
      </c>
    </row>
    <row r="140" spans="2:51" s="14" customFormat="1" ht="13.5">
      <c r="B140" s="213"/>
      <c r="D140" s="193" t="s">
        <v>174</v>
      </c>
      <c r="E140" s="214" t="s">
        <v>5</v>
      </c>
      <c r="F140" s="215" t="s">
        <v>188</v>
      </c>
      <c r="H140" s="216">
        <v>1442.91</v>
      </c>
      <c r="I140" s="217"/>
      <c r="L140" s="213"/>
      <c r="M140" s="218"/>
      <c r="N140" s="219"/>
      <c r="O140" s="219"/>
      <c r="P140" s="219"/>
      <c r="Q140" s="219"/>
      <c r="R140" s="219"/>
      <c r="S140" s="219"/>
      <c r="T140" s="220"/>
      <c r="AT140" s="214" t="s">
        <v>174</v>
      </c>
      <c r="AU140" s="214" t="s">
        <v>79</v>
      </c>
      <c r="AV140" s="14" t="s">
        <v>168</v>
      </c>
      <c r="AW140" s="14" t="s">
        <v>34</v>
      </c>
      <c r="AX140" s="14" t="s">
        <v>77</v>
      </c>
      <c r="AY140" s="214" t="s">
        <v>161</v>
      </c>
    </row>
    <row r="141" spans="2:65" s="1" customFormat="1" ht="25.5" customHeight="1">
      <c r="B141" s="180"/>
      <c r="C141" s="181" t="s">
        <v>217</v>
      </c>
      <c r="D141" s="181" t="s">
        <v>163</v>
      </c>
      <c r="E141" s="182" t="s">
        <v>218</v>
      </c>
      <c r="F141" s="183" t="s">
        <v>219</v>
      </c>
      <c r="G141" s="184" t="s">
        <v>166</v>
      </c>
      <c r="H141" s="185">
        <v>167.56</v>
      </c>
      <c r="I141" s="186"/>
      <c r="J141" s="187">
        <f>ROUND(I141*H141,2)</f>
        <v>0</v>
      </c>
      <c r="K141" s="183" t="s">
        <v>5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6E-05</v>
      </c>
      <c r="R141" s="190">
        <f>Q141*H141</f>
        <v>0.010053600000000001</v>
      </c>
      <c r="S141" s="190">
        <v>0.103</v>
      </c>
      <c r="T141" s="191">
        <f>S141*H141</f>
        <v>17.25868</v>
      </c>
      <c r="AR141" s="25" t="s">
        <v>168</v>
      </c>
      <c r="AT141" s="25" t="s">
        <v>163</v>
      </c>
      <c r="AU141" s="25" t="s">
        <v>79</v>
      </c>
      <c r="AY141" s="25" t="s">
        <v>161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168</v>
      </c>
      <c r="BM141" s="25" t="s">
        <v>220</v>
      </c>
    </row>
    <row r="142" spans="2:47" s="1" customFormat="1" ht="27">
      <c r="B142" s="41"/>
      <c r="D142" s="193" t="s">
        <v>170</v>
      </c>
      <c r="F142" s="194" t="s">
        <v>210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170</v>
      </c>
      <c r="AU142" s="25" t="s">
        <v>79</v>
      </c>
    </row>
    <row r="143" spans="2:47" s="1" customFormat="1" ht="27">
      <c r="B143" s="41"/>
      <c r="D143" s="193" t="s">
        <v>172</v>
      </c>
      <c r="F143" s="197" t="s">
        <v>173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172</v>
      </c>
      <c r="AU143" s="25" t="s">
        <v>79</v>
      </c>
    </row>
    <row r="144" spans="2:65" s="1" customFormat="1" ht="16.5" customHeight="1">
      <c r="B144" s="180"/>
      <c r="C144" s="181" t="s">
        <v>221</v>
      </c>
      <c r="D144" s="181" t="s">
        <v>163</v>
      </c>
      <c r="E144" s="182" t="s">
        <v>222</v>
      </c>
      <c r="F144" s="183" t="s">
        <v>223</v>
      </c>
      <c r="G144" s="184" t="s">
        <v>224</v>
      </c>
      <c r="H144" s="185">
        <v>140</v>
      </c>
      <c r="I144" s="186"/>
      <c r="J144" s="187">
        <f>ROUND(I144*H144,2)</f>
        <v>0</v>
      </c>
      <c r="K144" s="183" t="s">
        <v>167</v>
      </c>
      <c r="L144" s="41"/>
      <c r="M144" s="188" t="s">
        <v>5</v>
      </c>
      <c r="N144" s="189" t="s">
        <v>41</v>
      </c>
      <c r="O144" s="42"/>
      <c r="P144" s="190">
        <f>O144*H144</f>
        <v>0</v>
      </c>
      <c r="Q144" s="190">
        <v>0</v>
      </c>
      <c r="R144" s="190">
        <f>Q144*H144</f>
        <v>0</v>
      </c>
      <c r="S144" s="190">
        <v>0.205</v>
      </c>
      <c r="T144" s="191">
        <f>S144*H144</f>
        <v>28.7</v>
      </c>
      <c r="AR144" s="25" t="s">
        <v>168</v>
      </c>
      <c r="AT144" s="25" t="s">
        <v>163</v>
      </c>
      <c r="AU144" s="25" t="s">
        <v>79</v>
      </c>
      <c r="AY144" s="25" t="s">
        <v>161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25" t="s">
        <v>77</v>
      </c>
      <c r="BK144" s="192">
        <f>ROUND(I144*H144,2)</f>
        <v>0</v>
      </c>
      <c r="BL144" s="25" t="s">
        <v>168</v>
      </c>
      <c r="BM144" s="25" t="s">
        <v>225</v>
      </c>
    </row>
    <row r="145" spans="2:47" s="1" customFormat="1" ht="27">
      <c r="B145" s="41"/>
      <c r="D145" s="193" t="s">
        <v>170</v>
      </c>
      <c r="F145" s="194" t="s">
        <v>226</v>
      </c>
      <c r="I145" s="195"/>
      <c r="L145" s="41"/>
      <c r="M145" s="196"/>
      <c r="N145" s="42"/>
      <c r="O145" s="42"/>
      <c r="P145" s="42"/>
      <c r="Q145" s="42"/>
      <c r="R145" s="42"/>
      <c r="S145" s="42"/>
      <c r="T145" s="70"/>
      <c r="AT145" s="25" t="s">
        <v>170</v>
      </c>
      <c r="AU145" s="25" t="s">
        <v>79</v>
      </c>
    </row>
    <row r="146" spans="2:51" s="12" customFormat="1" ht="13.5">
      <c r="B146" s="198"/>
      <c r="D146" s="193" t="s">
        <v>174</v>
      </c>
      <c r="E146" s="199" t="s">
        <v>5</v>
      </c>
      <c r="F146" s="200" t="s">
        <v>227</v>
      </c>
      <c r="H146" s="201">
        <v>140</v>
      </c>
      <c r="I146" s="202"/>
      <c r="L146" s="198"/>
      <c r="M146" s="203"/>
      <c r="N146" s="204"/>
      <c r="O146" s="204"/>
      <c r="P146" s="204"/>
      <c r="Q146" s="204"/>
      <c r="R146" s="204"/>
      <c r="S146" s="204"/>
      <c r="T146" s="205"/>
      <c r="AT146" s="199" t="s">
        <v>174</v>
      </c>
      <c r="AU146" s="199" t="s">
        <v>79</v>
      </c>
      <c r="AV146" s="12" t="s">
        <v>79</v>
      </c>
      <c r="AW146" s="12" t="s">
        <v>34</v>
      </c>
      <c r="AX146" s="12" t="s">
        <v>77</v>
      </c>
      <c r="AY146" s="199" t="s">
        <v>161</v>
      </c>
    </row>
    <row r="147" spans="2:65" s="1" customFormat="1" ht="25.5" customHeight="1">
      <c r="B147" s="180"/>
      <c r="C147" s="181" t="s">
        <v>228</v>
      </c>
      <c r="D147" s="181" t="s">
        <v>163</v>
      </c>
      <c r="E147" s="182" t="s">
        <v>229</v>
      </c>
      <c r="F147" s="183" t="s">
        <v>230</v>
      </c>
      <c r="G147" s="184" t="s">
        <v>231</v>
      </c>
      <c r="H147" s="185">
        <v>7</v>
      </c>
      <c r="I147" s="186"/>
      <c r="J147" s="187">
        <f>ROUND(I147*H147,2)</f>
        <v>0</v>
      </c>
      <c r="K147" s="183" t="s">
        <v>5</v>
      </c>
      <c r="L147" s="41"/>
      <c r="M147" s="188" t="s">
        <v>5</v>
      </c>
      <c r="N147" s="189" t="s">
        <v>41</v>
      </c>
      <c r="O147" s="4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AR147" s="25" t="s">
        <v>168</v>
      </c>
      <c r="AT147" s="25" t="s">
        <v>163</v>
      </c>
      <c r="AU147" s="25" t="s">
        <v>79</v>
      </c>
      <c r="AY147" s="25" t="s">
        <v>161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25" t="s">
        <v>77</v>
      </c>
      <c r="BK147" s="192">
        <f>ROUND(I147*H147,2)</f>
        <v>0</v>
      </c>
      <c r="BL147" s="25" t="s">
        <v>168</v>
      </c>
      <c r="BM147" s="25" t="s">
        <v>232</v>
      </c>
    </row>
    <row r="148" spans="2:47" s="1" customFormat="1" ht="13.5">
      <c r="B148" s="41"/>
      <c r="D148" s="193" t="s">
        <v>170</v>
      </c>
      <c r="F148" s="194" t="s">
        <v>230</v>
      </c>
      <c r="I148" s="195"/>
      <c r="L148" s="41"/>
      <c r="M148" s="196"/>
      <c r="N148" s="42"/>
      <c r="O148" s="42"/>
      <c r="P148" s="42"/>
      <c r="Q148" s="42"/>
      <c r="R148" s="42"/>
      <c r="S148" s="42"/>
      <c r="T148" s="70"/>
      <c r="AT148" s="25" t="s">
        <v>170</v>
      </c>
      <c r="AU148" s="25" t="s">
        <v>79</v>
      </c>
    </row>
    <row r="149" spans="2:47" s="1" customFormat="1" ht="27">
      <c r="B149" s="41"/>
      <c r="D149" s="193" t="s">
        <v>172</v>
      </c>
      <c r="F149" s="197" t="s">
        <v>173</v>
      </c>
      <c r="I149" s="195"/>
      <c r="L149" s="41"/>
      <c r="M149" s="196"/>
      <c r="N149" s="42"/>
      <c r="O149" s="42"/>
      <c r="P149" s="42"/>
      <c r="Q149" s="42"/>
      <c r="R149" s="42"/>
      <c r="S149" s="42"/>
      <c r="T149" s="70"/>
      <c r="AT149" s="25" t="s">
        <v>172</v>
      </c>
      <c r="AU149" s="25" t="s">
        <v>79</v>
      </c>
    </row>
    <row r="150" spans="2:51" s="13" customFormat="1" ht="13.5">
      <c r="B150" s="206"/>
      <c r="D150" s="193" t="s">
        <v>174</v>
      </c>
      <c r="E150" s="207" t="s">
        <v>5</v>
      </c>
      <c r="F150" s="208" t="s">
        <v>233</v>
      </c>
      <c r="H150" s="207" t="s">
        <v>5</v>
      </c>
      <c r="I150" s="209"/>
      <c r="L150" s="206"/>
      <c r="M150" s="210"/>
      <c r="N150" s="211"/>
      <c r="O150" s="211"/>
      <c r="P150" s="211"/>
      <c r="Q150" s="211"/>
      <c r="R150" s="211"/>
      <c r="S150" s="211"/>
      <c r="T150" s="212"/>
      <c r="AT150" s="207" t="s">
        <v>174</v>
      </c>
      <c r="AU150" s="207" t="s">
        <v>79</v>
      </c>
      <c r="AV150" s="13" t="s">
        <v>77</v>
      </c>
      <c r="AW150" s="13" t="s">
        <v>34</v>
      </c>
      <c r="AX150" s="13" t="s">
        <v>70</v>
      </c>
      <c r="AY150" s="207" t="s">
        <v>161</v>
      </c>
    </row>
    <row r="151" spans="2:51" s="12" customFormat="1" ht="13.5">
      <c r="B151" s="198"/>
      <c r="D151" s="193" t="s">
        <v>174</v>
      </c>
      <c r="E151" s="199" t="s">
        <v>5</v>
      </c>
      <c r="F151" s="200" t="s">
        <v>217</v>
      </c>
      <c r="H151" s="201">
        <v>7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174</v>
      </c>
      <c r="AU151" s="199" t="s">
        <v>79</v>
      </c>
      <c r="AV151" s="12" t="s">
        <v>79</v>
      </c>
      <c r="AW151" s="12" t="s">
        <v>34</v>
      </c>
      <c r="AX151" s="12" t="s">
        <v>77</v>
      </c>
      <c r="AY151" s="199" t="s">
        <v>161</v>
      </c>
    </row>
    <row r="152" spans="2:65" s="1" customFormat="1" ht="25.5" customHeight="1">
      <c r="B152" s="180"/>
      <c r="C152" s="181" t="s">
        <v>234</v>
      </c>
      <c r="D152" s="181" t="s">
        <v>163</v>
      </c>
      <c r="E152" s="182" t="s">
        <v>235</v>
      </c>
      <c r="F152" s="183" t="s">
        <v>236</v>
      </c>
      <c r="G152" s="184" t="s">
        <v>237</v>
      </c>
      <c r="H152" s="185">
        <v>1</v>
      </c>
      <c r="I152" s="186"/>
      <c r="J152" s="187">
        <f>ROUND(I152*H152,2)</f>
        <v>0</v>
      </c>
      <c r="K152" s="183" t="s">
        <v>5</v>
      </c>
      <c r="L152" s="41"/>
      <c r="M152" s="188" t="s">
        <v>5</v>
      </c>
      <c r="N152" s="189" t="s">
        <v>41</v>
      </c>
      <c r="O152" s="4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25" t="s">
        <v>168</v>
      </c>
      <c r="AT152" s="25" t="s">
        <v>163</v>
      </c>
      <c r="AU152" s="25" t="s">
        <v>79</v>
      </c>
      <c r="AY152" s="25" t="s">
        <v>161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5" t="s">
        <v>77</v>
      </c>
      <c r="BK152" s="192">
        <f>ROUND(I152*H152,2)</f>
        <v>0</v>
      </c>
      <c r="BL152" s="25" t="s">
        <v>168</v>
      </c>
      <c r="BM152" s="25" t="s">
        <v>238</v>
      </c>
    </row>
    <row r="153" spans="2:47" s="1" customFormat="1" ht="27">
      <c r="B153" s="41"/>
      <c r="D153" s="193" t="s">
        <v>170</v>
      </c>
      <c r="F153" s="194" t="s">
        <v>236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5" t="s">
        <v>170</v>
      </c>
      <c r="AU153" s="25" t="s">
        <v>79</v>
      </c>
    </row>
    <row r="154" spans="2:65" s="1" customFormat="1" ht="16.5" customHeight="1">
      <c r="B154" s="180"/>
      <c r="C154" s="181" t="s">
        <v>239</v>
      </c>
      <c r="D154" s="181" t="s">
        <v>163</v>
      </c>
      <c r="E154" s="182" t="s">
        <v>240</v>
      </c>
      <c r="F154" s="183" t="s">
        <v>241</v>
      </c>
      <c r="G154" s="184" t="s">
        <v>231</v>
      </c>
      <c r="H154" s="185">
        <v>20</v>
      </c>
      <c r="I154" s="186"/>
      <c r="J154" s="187">
        <f>ROUND(I154*H154,2)</f>
        <v>0</v>
      </c>
      <c r="K154" s="183" t="s">
        <v>5</v>
      </c>
      <c r="L154" s="41"/>
      <c r="M154" s="188" t="s">
        <v>5</v>
      </c>
      <c r="N154" s="189" t="s">
        <v>41</v>
      </c>
      <c r="O154" s="4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25" t="s">
        <v>168</v>
      </c>
      <c r="AT154" s="25" t="s">
        <v>163</v>
      </c>
      <c r="AU154" s="25" t="s">
        <v>79</v>
      </c>
      <c r="AY154" s="25" t="s">
        <v>161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25" t="s">
        <v>77</v>
      </c>
      <c r="BK154" s="192">
        <f>ROUND(I154*H154,2)</f>
        <v>0</v>
      </c>
      <c r="BL154" s="25" t="s">
        <v>168</v>
      </c>
      <c r="BM154" s="25" t="s">
        <v>242</v>
      </c>
    </row>
    <row r="155" spans="2:47" s="1" customFormat="1" ht="13.5">
      <c r="B155" s="41"/>
      <c r="D155" s="193" t="s">
        <v>170</v>
      </c>
      <c r="F155" s="194" t="s">
        <v>243</v>
      </c>
      <c r="I155" s="195"/>
      <c r="L155" s="41"/>
      <c r="M155" s="196"/>
      <c r="N155" s="42"/>
      <c r="O155" s="42"/>
      <c r="P155" s="42"/>
      <c r="Q155" s="42"/>
      <c r="R155" s="42"/>
      <c r="S155" s="42"/>
      <c r="T155" s="70"/>
      <c r="AT155" s="25" t="s">
        <v>170</v>
      </c>
      <c r="AU155" s="25" t="s">
        <v>79</v>
      </c>
    </row>
    <row r="156" spans="2:47" s="1" customFormat="1" ht="27">
      <c r="B156" s="41"/>
      <c r="D156" s="193" t="s">
        <v>172</v>
      </c>
      <c r="F156" s="197" t="s">
        <v>173</v>
      </c>
      <c r="I156" s="195"/>
      <c r="L156" s="41"/>
      <c r="M156" s="196"/>
      <c r="N156" s="42"/>
      <c r="O156" s="42"/>
      <c r="P156" s="42"/>
      <c r="Q156" s="42"/>
      <c r="R156" s="42"/>
      <c r="S156" s="42"/>
      <c r="T156" s="70"/>
      <c r="AT156" s="25" t="s">
        <v>172</v>
      </c>
      <c r="AU156" s="25" t="s">
        <v>79</v>
      </c>
    </row>
    <row r="157" spans="2:51" s="12" customFormat="1" ht="13.5">
      <c r="B157" s="198"/>
      <c r="D157" s="193" t="s">
        <v>174</v>
      </c>
      <c r="E157" s="199" t="s">
        <v>5</v>
      </c>
      <c r="F157" s="200" t="s">
        <v>244</v>
      </c>
      <c r="H157" s="201">
        <v>20</v>
      </c>
      <c r="I157" s="202"/>
      <c r="L157" s="198"/>
      <c r="M157" s="203"/>
      <c r="N157" s="204"/>
      <c r="O157" s="204"/>
      <c r="P157" s="204"/>
      <c r="Q157" s="204"/>
      <c r="R157" s="204"/>
      <c r="S157" s="204"/>
      <c r="T157" s="205"/>
      <c r="AT157" s="199" t="s">
        <v>174</v>
      </c>
      <c r="AU157" s="199" t="s">
        <v>79</v>
      </c>
      <c r="AV157" s="12" t="s">
        <v>79</v>
      </c>
      <c r="AW157" s="12" t="s">
        <v>34</v>
      </c>
      <c r="AX157" s="12" t="s">
        <v>77</v>
      </c>
      <c r="AY157" s="199" t="s">
        <v>161</v>
      </c>
    </row>
    <row r="158" spans="2:65" s="1" customFormat="1" ht="16.5" customHeight="1">
      <c r="B158" s="180"/>
      <c r="C158" s="181" t="s">
        <v>245</v>
      </c>
      <c r="D158" s="181" t="s">
        <v>163</v>
      </c>
      <c r="E158" s="182" t="s">
        <v>246</v>
      </c>
      <c r="F158" s="183" t="s">
        <v>247</v>
      </c>
      <c r="G158" s="184" t="s">
        <v>248</v>
      </c>
      <c r="H158" s="185">
        <v>1080</v>
      </c>
      <c r="I158" s="186"/>
      <c r="J158" s="187">
        <f>ROUND(I158*H158,2)</f>
        <v>0</v>
      </c>
      <c r="K158" s="183" t="s">
        <v>167</v>
      </c>
      <c r="L158" s="41"/>
      <c r="M158" s="188" t="s">
        <v>5</v>
      </c>
      <c r="N158" s="189" t="s">
        <v>41</v>
      </c>
      <c r="O158" s="4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25" t="s">
        <v>168</v>
      </c>
      <c r="AT158" s="25" t="s">
        <v>163</v>
      </c>
      <c r="AU158" s="25" t="s">
        <v>79</v>
      </c>
      <c r="AY158" s="25" t="s">
        <v>161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25" t="s">
        <v>77</v>
      </c>
      <c r="BK158" s="192">
        <f>ROUND(I158*H158,2)</f>
        <v>0</v>
      </c>
      <c r="BL158" s="25" t="s">
        <v>168</v>
      </c>
      <c r="BM158" s="25" t="s">
        <v>249</v>
      </c>
    </row>
    <row r="159" spans="2:47" s="1" customFormat="1" ht="13.5">
      <c r="B159" s="41"/>
      <c r="D159" s="193" t="s">
        <v>170</v>
      </c>
      <c r="F159" s="194" t="s">
        <v>250</v>
      </c>
      <c r="I159" s="195"/>
      <c r="L159" s="41"/>
      <c r="M159" s="196"/>
      <c r="N159" s="42"/>
      <c r="O159" s="42"/>
      <c r="P159" s="42"/>
      <c r="Q159" s="42"/>
      <c r="R159" s="42"/>
      <c r="S159" s="42"/>
      <c r="T159" s="70"/>
      <c r="AT159" s="25" t="s">
        <v>170</v>
      </c>
      <c r="AU159" s="25" t="s">
        <v>79</v>
      </c>
    </row>
    <row r="160" spans="2:47" s="1" customFormat="1" ht="27">
      <c r="B160" s="41"/>
      <c r="D160" s="193" t="s">
        <v>172</v>
      </c>
      <c r="F160" s="197" t="s">
        <v>173</v>
      </c>
      <c r="I160" s="195"/>
      <c r="L160" s="41"/>
      <c r="M160" s="196"/>
      <c r="N160" s="42"/>
      <c r="O160" s="42"/>
      <c r="P160" s="42"/>
      <c r="Q160" s="42"/>
      <c r="R160" s="42"/>
      <c r="S160" s="42"/>
      <c r="T160" s="70"/>
      <c r="AT160" s="25" t="s">
        <v>172</v>
      </c>
      <c r="AU160" s="25" t="s">
        <v>79</v>
      </c>
    </row>
    <row r="161" spans="2:51" s="12" customFormat="1" ht="13.5">
      <c r="B161" s="198"/>
      <c r="D161" s="193" t="s">
        <v>174</v>
      </c>
      <c r="E161" s="199" t="s">
        <v>5</v>
      </c>
      <c r="F161" s="200" t="s">
        <v>251</v>
      </c>
      <c r="H161" s="201">
        <v>1080</v>
      </c>
      <c r="I161" s="202"/>
      <c r="L161" s="198"/>
      <c r="M161" s="203"/>
      <c r="N161" s="204"/>
      <c r="O161" s="204"/>
      <c r="P161" s="204"/>
      <c r="Q161" s="204"/>
      <c r="R161" s="204"/>
      <c r="S161" s="204"/>
      <c r="T161" s="205"/>
      <c r="AT161" s="199" t="s">
        <v>174</v>
      </c>
      <c r="AU161" s="199" t="s">
        <v>79</v>
      </c>
      <c r="AV161" s="12" t="s">
        <v>79</v>
      </c>
      <c r="AW161" s="12" t="s">
        <v>34</v>
      </c>
      <c r="AX161" s="12" t="s">
        <v>77</v>
      </c>
      <c r="AY161" s="199" t="s">
        <v>161</v>
      </c>
    </row>
    <row r="162" spans="2:65" s="1" customFormat="1" ht="25.5" customHeight="1">
      <c r="B162" s="180"/>
      <c r="C162" s="181" t="s">
        <v>252</v>
      </c>
      <c r="D162" s="181" t="s">
        <v>163</v>
      </c>
      <c r="E162" s="182" t="s">
        <v>253</v>
      </c>
      <c r="F162" s="183" t="s">
        <v>254</v>
      </c>
      <c r="G162" s="184" t="s">
        <v>255</v>
      </c>
      <c r="H162" s="185">
        <v>90</v>
      </c>
      <c r="I162" s="186"/>
      <c r="J162" s="187">
        <f>ROUND(I162*H162,2)</f>
        <v>0</v>
      </c>
      <c r="K162" s="183" t="s">
        <v>167</v>
      </c>
      <c r="L162" s="41"/>
      <c r="M162" s="188" t="s">
        <v>5</v>
      </c>
      <c r="N162" s="189" t="s">
        <v>41</v>
      </c>
      <c r="O162" s="42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AR162" s="25" t="s">
        <v>168</v>
      </c>
      <c r="AT162" s="25" t="s">
        <v>163</v>
      </c>
      <c r="AU162" s="25" t="s">
        <v>79</v>
      </c>
      <c r="AY162" s="25" t="s">
        <v>161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25" t="s">
        <v>77</v>
      </c>
      <c r="BK162" s="192">
        <f>ROUND(I162*H162,2)</f>
        <v>0</v>
      </c>
      <c r="BL162" s="25" t="s">
        <v>168</v>
      </c>
      <c r="BM162" s="25" t="s">
        <v>256</v>
      </c>
    </row>
    <row r="163" spans="2:47" s="1" customFormat="1" ht="27">
      <c r="B163" s="41"/>
      <c r="D163" s="193" t="s">
        <v>170</v>
      </c>
      <c r="F163" s="194" t="s">
        <v>257</v>
      </c>
      <c r="I163" s="195"/>
      <c r="L163" s="41"/>
      <c r="M163" s="196"/>
      <c r="N163" s="42"/>
      <c r="O163" s="42"/>
      <c r="P163" s="42"/>
      <c r="Q163" s="42"/>
      <c r="R163" s="42"/>
      <c r="S163" s="42"/>
      <c r="T163" s="70"/>
      <c r="AT163" s="25" t="s">
        <v>170</v>
      </c>
      <c r="AU163" s="25" t="s">
        <v>79</v>
      </c>
    </row>
    <row r="164" spans="2:65" s="1" customFormat="1" ht="16.5" customHeight="1">
      <c r="B164" s="180"/>
      <c r="C164" s="181" t="s">
        <v>258</v>
      </c>
      <c r="D164" s="181" t="s">
        <v>163</v>
      </c>
      <c r="E164" s="182" t="s">
        <v>259</v>
      </c>
      <c r="F164" s="183" t="s">
        <v>260</v>
      </c>
      <c r="G164" s="184" t="s">
        <v>224</v>
      </c>
      <c r="H164" s="185">
        <v>33</v>
      </c>
      <c r="I164" s="186"/>
      <c r="J164" s="187">
        <f>ROUND(I164*H164,2)</f>
        <v>0</v>
      </c>
      <c r="K164" s="183" t="s">
        <v>167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0.01068</v>
      </c>
      <c r="R164" s="190">
        <f>Q164*H164</f>
        <v>0.35244000000000003</v>
      </c>
      <c r="S164" s="190">
        <v>0</v>
      </c>
      <c r="T164" s="191">
        <f>S164*H164</f>
        <v>0</v>
      </c>
      <c r="AR164" s="25" t="s">
        <v>168</v>
      </c>
      <c r="AT164" s="25" t="s">
        <v>163</v>
      </c>
      <c r="AU164" s="25" t="s">
        <v>79</v>
      </c>
      <c r="AY164" s="25" t="s">
        <v>161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168</v>
      </c>
      <c r="BM164" s="25" t="s">
        <v>261</v>
      </c>
    </row>
    <row r="165" spans="2:47" s="1" customFormat="1" ht="54">
      <c r="B165" s="41"/>
      <c r="D165" s="193" t="s">
        <v>170</v>
      </c>
      <c r="F165" s="194" t="s">
        <v>262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170</v>
      </c>
      <c r="AU165" s="25" t="s">
        <v>79</v>
      </c>
    </row>
    <row r="166" spans="2:47" s="1" customFormat="1" ht="27">
      <c r="B166" s="41"/>
      <c r="D166" s="193" t="s">
        <v>172</v>
      </c>
      <c r="F166" s="197" t="s">
        <v>173</v>
      </c>
      <c r="I166" s="195"/>
      <c r="L166" s="41"/>
      <c r="M166" s="196"/>
      <c r="N166" s="42"/>
      <c r="O166" s="42"/>
      <c r="P166" s="42"/>
      <c r="Q166" s="42"/>
      <c r="R166" s="42"/>
      <c r="S166" s="42"/>
      <c r="T166" s="70"/>
      <c r="AT166" s="25" t="s">
        <v>172</v>
      </c>
      <c r="AU166" s="25" t="s">
        <v>79</v>
      </c>
    </row>
    <row r="167" spans="2:51" s="12" customFormat="1" ht="13.5">
      <c r="B167" s="198"/>
      <c r="D167" s="193" t="s">
        <v>174</v>
      </c>
      <c r="E167" s="199" t="s">
        <v>5</v>
      </c>
      <c r="F167" s="200" t="s">
        <v>263</v>
      </c>
      <c r="H167" s="201">
        <v>4.4</v>
      </c>
      <c r="I167" s="202"/>
      <c r="L167" s="198"/>
      <c r="M167" s="203"/>
      <c r="N167" s="204"/>
      <c r="O167" s="204"/>
      <c r="P167" s="204"/>
      <c r="Q167" s="204"/>
      <c r="R167" s="204"/>
      <c r="S167" s="204"/>
      <c r="T167" s="205"/>
      <c r="AT167" s="199" t="s">
        <v>174</v>
      </c>
      <c r="AU167" s="199" t="s">
        <v>79</v>
      </c>
      <c r="AV167" s="12" t="s">
        <v>79</v>
      </c>
      <c r="AW167" s="12" t="s">
        <v>34</v>
      </c>
      <c r="AX167" s="12" t="s">
        <v>70</v>
      </c>
      <c r="AY167" s="199" t="s">
        <v>161</v>
      </c>
    </row>
    <row r="168" spans="2:51" s="12" customFormat="1" ht="13.5">
      <c r="B168" s="198"/>
      <c r="D168" s="193" t="s">
        <v>174</v>
      </c>
      <c r="E168" s="199" t="s">
        <v>5</v>
      </c>
      <c r="F168" s="200" t="s">
        <v>264</v>
      </c>
      <c r="H168" s="201">
        <v>1.1</v>
      </c>
      <c r="I168" s="202"/>
      <c r="L168" s="198"/>
      <c r="M168" s="203"/>
      <c r="N168" s="204"/>
      <c r="O168" s="204"/>
      <c r="P168" s="204"/>
      <c r="Q168" s="204"/>
      <c r="R168" s="204"/>
      <c r="S168" s="204"/>
      <c r="T168" s="205"/>
      <c r="AT168" s="199" t="s">
        <v>174</v>
      </c>
      <c r="AU168" s="199" t="s">
        <v>79</v>
      </c>
      <c r="AV168" s="12" t="s">
        <v>79</v>
      </c>
      <c r="AW168" s="12" t="s">
        <v>34</v>
      </c>
      <c r="AX168" s="12" t="s">
        <v>70</v>
      </c>
      <c r="AY168" s="199" t="s">
        <v>161</v>
      </c>
    </row>
    <row r="169" spans="2:51" s="12" customFormat="1" ht="13.5">
      <c r="B169" s="198"/>
      <c r="D169" s="193" t="s">
        <v>174</v>
      </c>
      <c r="E169" s="199" t="s">
        <v>5</v>
      </c>
      <c r="F169" s="200" t="s">
        <v>265</v>
      </c>
      <c r="H169" s="201">
        <v>15.4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174</v>
      </c>
      <c r="AU169" s="199" t="s">
        <v>79</v>
      </c>
      <c r="AV169" s="12" t="s">
        <v>79</v>
      </c>
      <c r="AW169" s="12" t="s">
        <v>34</v>
      </c>
      <c r="AX169" s="12" t="s">
        <v>70</v>
      </c>
      <c r="AY169" s="199" t="s">
        <v>161</v>
      </c>
    </row>
    <row r="170" spans="2:51" s="12" customFormat="1" ht="13.5">
      <c r="B170" s="198"/>
      <c r="D170" s="193" t="s">
        <v>174</v>
      </c>
      <c r="E170" s="199" t="s">
        <v>5</v>
      </c>
      <c r="F170" s="200" t="s">
        <v>266</v>
      </c>
      <c r="H170" s="201">
        <v>7.7</v>
      </c>
      <c r="I170" s="202"/>
      <c r="L170" s="198"/>
      <c r="M170" s="203"/>
      <c r="N170" s="204"/>
      <c r="O170" s="204"/>
      <c r="P170" s="204"/>
      <c r="Q170" s="204"/>
      <c r="R170" s="204"/>
      <c r="S170" s="204"/>
      <c r="T170" s="205"/>
      <c r="AT170" s="199" t="s">
        <v>174</v>
      </c>
      <c r="AU170" s="199" t="s">
        <v>79</v>
      </c>
      <c r="AV170" s="12" t="s">
        <v>79</v>
      </c>
      <c r="AW170" s="12" t="s">
        <v>34</v>
      </c>
      <c r="AX170" s="12" t="s">
        <v>70</v>
      </c>
      <c r="AY170" s="199" t="s">
        <v>161</v>
      </c>
    </row>
    <row r="171" spans="2:51" s="12" customFormat="1" ht="13.5">
      <c r="B171" s="198"/>
      <c r="D171" s="193" t="s">
        <v>174</v>
      </c>
      <c r="E171" s="199" t="s">
        <v>5</v>
      </c>
      <c r="F171" s="200" t="s">
        <v>267</v>
      </c>
      <c r="H171" s="201">
        <v>4.4</v>
      </c>
      <c r="I171" s="202"/>
      <c r="L171" s="198"/>
      <c r="M171" s="203"/>
      <c r="N171" s="204"/>
      <c r="O171" s="204"/>
      <c r="P171" s="204"/>
      <c r="Q171" s="204"/>
      <c r="R171" s="204"/>
      <c r="S171" s="204"/>
      <c r="T171" s="205"/>
      <c r="AT171" s="199" t="s">
        <v>174</v>
      </c>
      <c r="AU171" s="199" t="s">
        <v>79</v>
      </c>
      <c r="AV171" s="12" t="s">
        <v>79</v>
      </c>
      <c r="AW171" s="12" t="s">
        <v>34</v>
      </c>
      <c r="AX171" s="12" t="s">
        <v>70</v>
      </c>
      <c r="AY171" s="199" t="s">
        <v>161</v>
      </c>
    </row>
    <row r="172" spans="2:51" s="14" customFormat="1" ht="13.5">
      <c r="B172" s="213"/>
      <c r="D172" s="193" t="s">
        <v>174</v>
      </c>
      <c r="E172" s="214" t="s">
        <v>5</v>
      </c>
      <c r="F172" s="215" t="s">
        <v>188</v>
      </c>
      <c r="H172" s="216">
        <v>33</v>
      </c>
      <c r="I172" s="217"/>
      <c r="L172" s="213"/>
      <c r="M172" s="218"/>
      <c r="N172" s="219"/>
      <c r="O172" s="219"/>
      <c r="P172" s="219"/>
      <c r="Q172" s="219"/>
      <c r="R172" s="219"/>
      <c r="S172" s="219"/>
      <c r="T172" s="220"/>
      <c r="AT172" s="214" t="s">
        <v>174</v>
      </c>
      <c r="AU172" s="214" t="s">
        <v>79</v>
      </c>
      <c r="AV172" s="14" t="s">
        <v>168</v>
      </c>
      <c r="AW172" s="14" t="s">
        <v>34</v>
      </c>
      <c r="AX172" s="14" t="s">
        <v>77</v>
      </c>
      <c r="AY172" s="214" t="s">
        <v>161</v>
      </c>
    </row>
    <row r="173" spans="2:65" s="1" customFormat="1" ht="16.5" customHeight="1">
      <c r="B173" s="180"/>
      <c r="C173" s="181" t="s">
        <v>11</v>
      </c>
      <c r="D173" s="181" t="s">
        <v>163</v>
      </c>
      <c r="E173" s="182" t="s">
        <v>268</v>
      </c>
      <c r="F173" s="183" t="s">
        <v>269</v>
      </c>
      <c r="G173" s="184" t="s">
        <v>224</v>
      </c>
      <c r="H173" s="185">
        <v>7.7</v>
      </c>
      <c r="I173" s="186"/>
      <c r="J173" s="187">
        <f>ROUND(I173*H173,2)</f>
        <v>0</v>
      </c>
      <c r="K173" s="183" t="s">
        <v>167</v>
      </c>
      <c r="L173" s="41"/>
      <c r="M173" s="188" t="s">
        <v>5</v>
      </c>
      <c r="N173" s="189" t="s">
        <v>41</v>
      </c>
      <c r="O173" s="42"/>
      <c r="P173" s="190">
        <f>O173*H173</f>
        <v>0</v>
      </c>
      <c r="Q173" s="190">
        <v>0.01269</v>
      </c>
      <c r="R173" s="190">
        <f>Q173*H173</f>
        <v>0.09771300000000001</v>
      </c>
      <c r="S173" s="190">
        <v>0</v>
      </c>
      <c r="T173" s="191">
        <f>S173*H173</f>
        <v>0</v>
      </c>
      <c r="AR173" s="25" t="s">
        <v>168</v>
      </c>
      <c r="AT173" s="25" t="s">
        <v>163</v>
      </c>
      <c r="AU173" s="25" t="s">
        <v>79</v>
      </c>
      <c r="AY173" s="25" t="s">
        <v>161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25" t="s">
        <v>77</v>
      </c>
      <c r="BK173" s="192">
        <f>ROUND(I173*H173,2)</f>
        <v>0</v>
      </c>
      <c r="BL173" s="25" t="s">
        <v>168</v>
      </c>
      <c r="BM173" s="25" t="s">
        <v>270</v>
      </c>
    </row>
    <row r="174" spans="2:47" s="1" customFormat="1" ht="54">
      <c r="B174" s="41"/>
      <c r="D174" s="193" t="s">
        <v>170</v>
      </c>
      <c r="F174" s="194" t="s">
        <v>271</v>
      </c>
      <c r="I174" s="195"/>
      <c r="L174" s="41"/>
      <c r="M174" s="196"/>
      <c r="N174" s="42"/>
      <c r="O174" s="42"/>
      <c r="P174" s="42"/>
      <c r="Q174" s="42"/>
      <c r="R174" s="42"/>
      <c r="S174" s="42"/>
      <c r="T174" s="70"/>
      <c r="AT174" s="25" t="s">
        <v>170</v>
      </c>
      <c r="AU174" s="25" t="s">
        <v>79</v>
      </c>
    </row>
    <row r="175" spans="2:47" s="1" customFormat="1" ht="27">
      <c r="B175" s="41"/>
      <c r="D175" s="193" t="s">
        <v>172</v>
      </c>
      <c r="F175" s="197" t="s">
        <v>173</v>
      </c>
      <c r="I175" s="195"/>
      <c r="L175" s="41"/>
      <c r="M175" s="196"/>
      <c r="N175" s="42"/>
      <c r="O175" s="42"/>
      <c r="P175" s="42"/>
      <c r="Q175" s="42"/>
      <c r="R175" s="42"/>
      <c r="S175" s="42"/>
      <c r="T175" s="70"/>
      <c r="AT175" s="25" t="s">
        <v>172</v>
      </c>
      <c r="AU175" s="25" t="s">
        <v>79</v>
      </c>
    </row>
    <row r="176" spans="2:51" s="12" customFormat="1" ht="13.5">
      <c r="B176" s="198"/>
      <c r="D176" s="193" t="s">
        <v>174</v>
      </c>
      <c r="E176" s="199" t="s">
        <v>5</v>
      </c>
      <c r="F176" s="200" t="s">
        <v>272</v>
      </c>
      <c r="H176" s="201">
        <v>3.3</v>
      </c>
      <c r="I176" s="202"/>
      <c r="L176" s="198"/>
      <c r="M176" s="203"/>
      <c r="N176" s="204"/>
      <c r="O176" s="204"/>
      <c r="P176" s="204"/>
      <c r="Q176" s="204"/>
      <c r="R176" s="204"/>
      <c r="S176" s="204"/>
      <c r="T176" s="205"/>
      <c r="AT176" s="199" t="s">
        <v>174</v>
      </c>
      <c r="AU176" s="199" t="s">
        <v>79</v>
      </c>
      <c r="AV176" s="12" t="s">
        <v>79</v>
      </c>
      <c r="AW176" s="12" t="s">
        <v>34</v>
      </c>
      <c r="AX176" s="12" t="s">
        <v>70</v>
      </c>
      <c r="AY176" s="199" t="s">
        <v>161</v>
      </c>
    </row>
    <row r="177" spans="2:51" s="12" customFormat="1" ht="13.5">
      <c r="B177" s="198"/>
      <c r="D177" s="193" t="s">
        <v>174</v>
      </c>
      <c r="E177" s="199" t="s">
        <v>5</v>
      </c>
      <c r="F177" s="200" t="s">
        <v>273</v>
      </c>
      <c r="H177" s="201">
        <v>1.1</v>
      </c>
      <c r="I177" s="202"/>
      <c r="L177" s="198"/>
      <c r="M177" s="203"/>
      <c r="N177" s="204"/>
      <c r="O177" s="204"/>
      <c r="P177" s="204"/>
      <c r="Q177" s="204"/>
      <c r="R177" s="204"/>
      <c r="S177" s="204"/>
      <c r="T177" s="205"/>
      <c r="AT177" s="199" t="s">
        <v>174</v>
      </c>
      <c r="AU177" s="199" t="s">
        <v>79</v>
      </c>
      <c r="AV177" s="12" t="s">
        <v>79</v>
      </c>
      <c r="AW177" s="12" t="s">
        <v>34</v>
      </c>
      <c r="AX177" s="12" t="s">
        <v>70</v>
      </c>
      <c r="AY177" s="199" t="s">
        <v>161</v>
      </c>
    </row>
    <row r="178" spans="2:51" s="12" customFormat="1" ht="13.5">
      <c r="B178" s="198"/>
      <c r="D178" s="193" t="s">
        <v>174</v>
      </c>
      <c r="E178" s="199" t="s">
        <v>5</v>
      </c>
      <c r="F178" s="200" t="s">
        <v>274</v>
      </c>
      <c r="H178" s="201">
        <v>3.3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199" t="s">
        <v>174</v>
      </c>
      <c r="AU178" s="199" t="s">
        <v>79</v>
      </c>
      <c r="AV178" s="12" t="s">
        <v>79</v>
      </c>
      <c r="AW178" s="12" t="s">
        <v>34</v>
      </c>
      <c r="AX178" s="12" t="s">
        <v>70</v>
      </c>
      <c r="AY178" s="199" t="s">
        <v>161</v>
      </c>
    </row>
    <row r="179" spans="2:51" s="14" customFormat="1" ht="13.5">
      <c r="B179" s="213"/>
      <c r="D179" s="193" t="s">
        <v>174</v>
      </c>
      <c r="E179" s="214" t="s">
        <v>5</v>
      </c>
      <c r="F179" s="215" t="s">
        <v>188</v>
      </c>
      <c r="H179" s="216">
        <v>7.7</v>
      </c>
      <c r="I179" s="217"/>
      <c r="L179" s="213"/>
      <c r="M179" s="218"/>
      <c r="N179" s="219"/>
      <c r="O179" s="219"/>
      <c r="P179" s="219"/>
      <c r="Q179" s="219"/>
      <c r="R179" s="219"/>
      <c r="S179" s="219"/>
      <c r="T179" s="220"/>
      <c r="AT179" s="214" t="s">
        <v>174</v>
      </c>
      <c r="AU179" s="214" t="s">
        <v>79</v>
      </c>
      <c r="AV179" s="14" t="s">
        <v>168</v>
      </c>
      <c r="AW179" s="14" t="s">
        <v>34</v>
      </c>
      <c r="AX179" s="14" t="s">
        <v>77</v>
      </c>
      <c r="AY179" s="214" t="s">
        <v>161</v>
      </c>
    </row>
    <row r="180" spans="2:65" s="1" customFormat="1" ht="16.5" customHeight="1">
      <c r="B180" s="180"/>
      <c r="C180" s="181" t="s">
        <v>275</v>
      </c>
      <c r="D180" s="181" t="s">
        <v>163</v>
      </c>
      <c r="E180" s="182" t="s">
        <v>276</v>
      </c>
      <c r="F180" s="183" t="s">
        <v>277</v>
      </c>
      <c r="G180" s="184" t="s">
        <v>224</v>
      </c>
      <c r="H180" s="185">
        <v>12.1</v>
      </c>
      <c r="I180" s="186"/>
      <c r="J180" s="187">
        <f>ROUND(I180*H180,2)</f>
        <v>0</v>
      </c>
      <c r="K180" s="183" t="s">
        <v>167</v>
      </c>
      <c r="L180" s="41"/>
      <c r="M180" s="188" t="s">
        <v>5</v>
      </c>
      <c r="N180" s="189" t="s">
        <v>41</v>
      </c>
      <c r="O180" s="42"/>
      <c r="P180" s="190">
        <f>O180*H180</f>
        <v>0</v>
      </c>
      <c r="Q180" s="190">
        <v>0.0369</v>
      </c>
      <c r="R180" s="190">
        <f>Q180*H180</f>
        <v>0.44649</v>
      </c>
      <c r="S180" s="190">
        <v>0</v>
      </c>
      <c r="T180" s="191">
        <f>S180*H180</f>
        <v>0</v>
      </c>
      <c r="AR180" s="25" t="s">
        <v>168</v>
      </c>
      <c r="AT180" s="25" t="s">
        <v>163</v>
      </c>
      <c r="AU180" s="25" t="s">
        <v>79</v>
      </c>
      <c r="AY180" s="25" t="s">
        <v>161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25" t="s">
        <v>77</v>
      </c>
      <c r="BK180" s="192">
        <f>ROUND(I180*H180,2)</f>
        <v>0</v>
      </c>
      <c r="BL180" s="25" t="s">
        <v>168</v>
      </c>
      <c r="BM180" s="25" t="s">
        <v>278</v>
      </c>
    </row>
    <row r="181" spans="2:47" s="1" customFormat="1" ht="54">
      <c r="B181" s="41"/>
      <c r="D181" s="193" t="s">
        <v>170</v>
      </c>
      <c r="F181" s="194" t="s">
        <v>279</v>
      </c>
      <c r="I181" s="195"/>
      <c r="L181" s="41"/>
      <c r="M181" s="196"/>
      <c r="N181" s="42"/>
      <c r="O181" s="42"/>
      <c r="P181" s="42"/>
      <c r="Q181" s="42"/>
      <c r="R181" s="42"/>
      <c r="S181" s="42"/>
      <c r="T181" s="70"/>
      <c r="AT181" s="25" t="s">
        <v>170</v>
      </c>
      <c r="AU181" s="25" t="s">
        <v>79</v>
      </c>
    </row>
    <row r="182" spans="2:47" s="1" customFormat="1" ht="27">
      <c r="B182" s="41"/>
      <c r="D182" s="193" t="s">
        <v>172</v>
      </c>
      <c r="F182" s="197" t="s">
        <v>173</v>
      </c>
      <c r="I182" s="195"/>
      <c r="L182" s="41"/>
      <c r="M182" s="196"/>
      <c r="N182" s="42"/>
      <c r="O182" s="42"/>
      <c r="P182" s="42"/>
      <c r="Q182" s="42"/>
      <c r="R182" s="42"/>
      <c r="S182" s="42"/>
      <c r="T182" s="70"/>
      <c r="AT182" s="25" t="s">
        <v>172</v>
      </c>
      <c r="AU182" s="25" t="s">
        <v>79</v>
      </c>
    </row>
    <row r="183" spans="2:51" s="12" customFormat="1" ht="13.5">
      <c r="B183" s="198"/>
      <c r="D183" s="193" t="s">
        <v>174</v>
      </c>
      <c r="E183" s="199" t="s">
        <v>5</v>
      </c>
      <c r="F183" s="200" t="s">
        <v>280</v>
      </c>
      <c r="H183" s="201">
        <v>1.1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174</v>
      </c>
      <c r="AU183" s="199" t="s">
        <v>79</v>
      </c>
      <c r="AV183" s="12" t="s">
        <v>79</v>
      </c>
      <c r="AW183" s="12" t="s">
        <v>34</v>
      </c>
      <c r="AX183" s="12" t="s">
        <v>70</v>
      </c>
      <c r="AY183" s="199" t="s">
        <v>161</v>
      </c>
    </row>
    <row r="184" spans="2:51" s="12" customFormat="1" ht="13.5">
      <c r="B184" s="198"/>
      <c r="D184" s="193" t="s">
        <v>174</v>
      </c>
      <c r="E184" s="199" t="s">
        <v>5</v>
      </c>
      <c r="F184" s="200" t="s">
        <v>264</v>
      </c>
      <c r="H184" s="201">
        <v>1.1</v>
      </c>
      <c r="I184" s="202"/>
      <c r="L184" s="198"/>
      <c r="M184" s="203"/>
      <c r="N184" s="204"/>
      <c r="O184" s="204"/>
      <c r="P184" s="204"/>
      <c r="Q184" s="204"/>
      <c r="R184" s="204"/>
      <c r="S184" s="204"/>
      <c r="T184" s="205"/>
      <c r="AT184" s="199" t="s">
        <v>174</v>
      </c>
      <c r="AU184" s="199" t="s">
        <v>79</v>
      </c>
      <c r="AV184" s="12" t="s">
        <v>79</v>
      </c>
      <c r="AW184" s="12" t="s">
        <v>34</v>
      </c>
      <c r="AX184" s="12" t="s">
        <v>70</v>
      </c>
      <c r="AY184" s="199" t="s">
        <v>161</v>
      </c>
    </row>
    <row r="185" spans="2:51" s="12" customFormat="1" ht="13.5">
      <c r="B185" s="198"/>
      <c r="D185" s="193" t="s">
        <v>174</v>
      </c>
      <c r="E185" s="199" t="s">
        <v>5</v>
      </c>
      <c r="F185" s="200" t="s">
        <v>281</v>
      </c>
      <c r="H185" s="201">
        <v>6.6</v>
      </c>
      <c r="I185" s="202"/>
      <c r="L185" s="198"/>
      <c r="M185" s="203"/>
      <c r="N185" s="204"/>
      <c r="O185" s="204"/>
      <c r="P185" s="204"/>
      <c r="Q185" s="204"/>
      <c r="R185" s="204"/>
      <c r="S185" s="204"/>
      <c r="T185" s="205"/>
      <c r="AT185" s="199" t="s">
        <v>174</v>
      </c>
      <c r="AU185" s="199" t="s">
        <v>79</v>
      </c>
      <c r="AV185" s="12" t="s">
        <v>79</v>
      </c>
      <c r="AW185" s="12" t="s">
        <v>34</v>
      </c>
      <c r="AX185" s="12" t="s">
        <v>70</v>
      </c>
      <c r="AY185" s="199" t="s">
        <v>161</v>
      </c>
    </row>
    <row r="186" spans="2:51" s="12" customFormat="1" ht="13.5">
      <c r="B186" s="198"/>
      <c r="D186" s="193" t="s">
        <v>174</v>
      </c>
      <c r="E186" s="199" t="s">
        <v>5</v>
      </c>
      <c r="F186" s="200" t="s">
        <v>282</v>
      </c>
      <c r="H186" s="201">
        <v>3.3</v>
      </c>
      <c r="I186" s="202"/>
      <c r="L186" s="198"/>
      <c r="M186" s="203"/>
      <c r="N186" s="204"/>
      <c r="O186" s="204"/>
      <c r="P186" s="204"/>
      <c r="Q186" s="204"/>
      <c r="R186" s="204"/>
      <c r="S186" s="204"/>
      <c r="T186" s="205"/>
      <c r="AT186" s="199" t="s">
        <v>174</v>
      </c>
      <c r="AU186" s="199" t="s">
        <v>79</v>
      </c>
      <c r="AV186" s="12" t="s">
        <v>79</v>
      </c>
      <c r="AW186" s="12" t="s">
        <v>34</v>
      </c>
      <c r="AX186" s="12" t="s">
        <v>70</v>
      </c>
      <c r="AY186" s="199" t="s">
        <v>161</v>
      </c>
    </row>
    <row r="187" spans="2:51" s="14" customFormat="1" ht="13.5">
      <c r="B187" s="213"/>
      <c r="D187" s="193" t="s">
        <v>174</v>
      </c>
      <c r="E187" s="214" t="s">
        <v>5</v>
      </c>
      <c r="F187" s="215" t="s">
        <v>188</v>
      </c>
      <c r="H187" s="216">
        <v>12.1</v>
      </c>
      <c r="I187" s="217"/>
      <c r="L187" s="213"/>
      <c r="M187" s="218"/>
      <c r="N187" s="219"/>
      <c r="O187" s="219"/>
      <c r="P187" s="219"/>
      <c r="Q187" s="219"/>
      <c r="R187" s="219"/>
      <c r="S187" s="219"/>
      <c r="T187" s="220"/>
      <c r="AT187" s="214" t="s">
        <v>174</v>
      </c>
      <c r="AU187" s="214" t="s">
        <v>79</v>
      </c>
      <c r="AV187" s="14" t="s">
        <v>168</v>
      </c>
      <c r="AW187" s="14" t="s">
        <v>34</v>
      </c>
      <c r="AX187" s="14" t="s">
        <v>77</v>
      </c>
      <c r="AY187" s="214" t="s">
        <v>161</v>
      </c>
    </row>
    <row r="188" spans="2:65" s="1" customFormat="1" ht="16.5" customHeight="1">
      <c r="B188" s="180"/>
      <c r="C188" s="181" t="s">
        <v>283</v>
      </c>
      <c r="D188" s="181" t="s">
        <v>163</v>
      </c>
      <c r="E188" s="182" t="s">
        <v>284</v>
      </c>
      <c r="F188" s="183" t="s">
        <v>285</v>
      </c>
      <c r="G188" s="184" t="s">
        <v>224</v>
      </c>
      <c r="H188" s="185">
        <v>5.5</v>
      </c>
      <c r="I188" s="186"/>
      <c r="J188" s="187">
        <f>ROUND(I188*H188,2)</f>
        <v>0</v>
      </c>
      <c r="K188" s="183" t="s">
        <v>5</v>
      </c>
      <c r="L188" s="41"/>
      <c r="M188" s="188" t="s">
        <v>5</v>
      </c>
      <c r="N188" s="189" t="s">
        <v>41</v>
      </c>
      <c r="O188" s="42"/>
      <c r="P188" s="190">
        <f>O188*H188</f>
        <v>0</v>
      </c>
      <c r="Q188" s="190">
        <v>0.00868</v>
      </c>
      <c r="R188" s="190">
        <f>Q188*H188</f>
        <v>0.047740000000000005</v>
      </c>
      <c r="S188" s="190">
        <v>0</v>
      </c>
      <c r="T188" s="191">
        <f>S188*H188</f>
        <v>0</v>
      </c>
      <c r="AR188" s="25" t="s">
        <v>168</v>
      </c>
      <c r="AT188" s="25" t="s">
        <v>163</v>
      </c>
      <c r="AU188" s="25" t="s">
        <v>79</v>
      </c>
      <c r="AY188" s="25" t="s">
        <v>161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5" t="s">
        <v>77</v>
      </c>
      <c r="BK188" s="192">
        <f>ROUND(I188*H188,2)</f>
        <v>0</v>
      </c>
      <c r="BL188" s="25" t="s">
        <v>168</v>
      </c>
      <c r="BM188" s="25" t="s">
        <v>286</v>
      </c>
    </row>
    <row r="189" spans="2:47" s="1" customFormat="1" ht="13.5">
      <c r="B189" s="41"/>
      <c r="D189" s="193" t="s">
        <v>170</v>
      </c>
      <c r="F189" s="194" t="s">
        <v>285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170</v>
      </c>
      <c r="AU189" s="25" t="s">
        <v>79</v>
      </c>
    </row>
    <row r="190" spans="2:47" s="1" customFormat="1" ht="27">
      <c r="B190" s="41"/>
      <c r="D190" s="193" t="s">
        <v>172</v>
      </c>
      <c r="F190" s="197" t="s">
        <v>173</v>
      </c>
      <c r="I190" s="195"/>
      <c r="L190" s="41"/>
      <c r="M190" s="196"/>
      <c r="N190" s="42"/>
      <c r="O190" s="42"/>
      <c r="P190" s="42"/>
      <c r="Q190" s="42"/>
      <c r="R190" s="42"/>
      <c r="S190" s="42"/>
      <c r="T190" s="70"/>
      <c r="AT190" s="25" t="s">
        <v>172</v>
      </c>
      <c r="AU190" s="25" t="s">
        <v>79</v>
      </c>
    </row>
    <row r="191" spans="2:51" s="12" customFormat="1" ht="13.5">
      <c r="B191" s="198"/>
      <c r="D191" s="193" t="s">
        <v>174</v>
      </c>
      <c r="E191" s="199" t="s">
        <v>5</v>
      </c>
      <c r="F191" s="200" t="s">
        <v>287</v>
      </c>
      <c r="H191" s="201">
        <v>1.1</v>
      </c>
      <c r="I191" s="202"/>
      <c r="L191" s="198"/>
      <c r="M191" s="203"/>
      <c r="N191" s="204"/>
      <c r="O191" s="204"/>
      <c r="P191" s="204"/>
      <c r="Q191" s="204"/>
      <c r="R191" s="204"/>
      <c r="S191" s="204"/>
      <c r="T191" s="205"/>
      <c r="AT191" s="199" t="s">
        <v>174</v>
      </c>
      <c r="AU191" s="199" t="s">
        <v>79</v>
      </c>
      <c r="AV191" s="12" t="s">
        <v>79</v>
      </c>
      <c r="AW191" s="12" t="s">
        <v>34</v>
      </c>
      <c r="AX191" s="12" t="s">
        <v>70</v>
      </c>
      <c r="AY191" s="199" t="s">
        <v>161</v>
      </c>
    </row>
    <row r="192" spans="2:51" s="12" customFormat="1" ht="13.5">
      <c r="B192" s="198"/>
      <c r="D192" s="193" t="s">
        <v>174</v>
      </c>
      <c r="E192" s="199" t="s">
        <v>5</v>
      </c>
      <c r="F192" s="200" t="s">
        <v>273</v>
      </c>
      <c r="H192" s="201">
        <v>1.1</v>
      </c>
      <c r="I192" s="202"/>
      <c r="L192" s="198"/>
      <c r="M192" s="203"/>
      <c r="N192" s="204"/>
      <c r="O192" s="204"/>
      <c r="P192" s="204"/>
      <c r="Q192" s="204"/>
      <c r="R192" s="204"/>
      <c r="S192" s="204"/>
      <c r="T192" s="205"/>
      <c r="AT192" s="199" t="s">
        <v>174</v>
      </c>
      <c r="AU192" s="199" t="s">
        <v>79</v>
      </c>
      <c r="AV192" s="12" t="s">
        <v>79</v>
      </c>
      <c r="AW192" s="12" t="s">
        <v>34</v>
      </c>
      <c r="AX192" s="12" t="s">
        <v>70</v>
      </c>
      <c r="AY192" s="199" t="s">
        <v>161</v>
      </c>
    </row>
    <row r="193" spans="2:51" s="12" customFormat="1" ht="13.5">
      <c r="B193" s="198"/>
      <c r="D193" s="193" t="s">
        <v>174</v>
      </c>
      <c r="E193" s="199" t="s">
        <v>5</v>
      </c>
      <c r="F193" s="200" t="s">
        <v>274</v>
      </c>
      <c r="H193" s="201">
        <v>3.3</v>
      </c>
      <c r="I193" s="202"/>
      <c r="L193" s="198"/>
      <c r="M193" s="203"/>
      <c r="N193" s="204"/>
      <c r="O193" s="204"/>
      <c r="P193" s="204"/>
      <c r="Q193" s="204"/>
      <c r="R193" s="204"/>
      <c r="S193" s="204"/>
      <c r="T193" s="205"/>
      <c r="AT193" s="199" t="s">
        <v>174</v>
      </c>
      <c r="AU193" s="199" t="s">
        <v>79</v>
      </c>
      <c r="AV193" s="12" t="s">
        <v>79</v>
      </c>
      <c r="AW193" s="12" t="s">
        <v>34</v>
      </c>
      <c r="AX193" s="12" t="s">
        <v>70</v>
      </c>
      <c r="AY193" s="199" t="s">
        <v>161</v>
      </c>
    </row>
    <row r="194" spans="2:51" s="14" customFormat="1" ht="13.5">
      <c r="B194" s="213"/>
      <c r="D194" s="193" t="s">
        <v>174</v>
      </c>
      <c r="E194" s="214" t="s">
        <v>5</v>
      </c>
      <c r="F194" s="215" t="s">
        <v>188</v>
      </c>
      <c r="H194" s="216">
        <v>5.5</v>
      </c>
      <c r="I194" s="217"/>
      <c r="L194" s="213"/>
      <c r="M194" s="218"/>
      <c r="N194" s="219"/>
      <c r="O194" s="219"/>
      <c r="P194" s="219"/>
      <c r="Q194" s="219"/>
      <c r="R194" s="219"/>
      <c r="S194" s="219"/>
      <c r="T194" s="220"/>
      <c r="AT194" s="214" t="s">
        <v>174</v>
      </c>
      <c r="AU194" s="214" t="s">
        <v>79</v>
      </c>
      <c r="AV194" s="14" t="s">
        <v>168</v>
      </c>
      <c r="AW194" s="14" t="s">
        <v>34</v>
      </c>
      <c r="AX194" s="14" t="s">
        <v>77</v>
      </c>
      <c r="AY194" s="214" t="s">
        <v>161</v>
      </c>
    </row>
    <row r="195" spans="2:65" s="1" customFormat="1" ht="16.5" customHeight="1">
      <c r="B195" s="180"/>
      <c r="C195" s="181" t="s">
        <v>288</v>
      </c>
      <c r="D195" s="181" t="s">
        <v>163</v>
      </c>
      <c r="E195" s="182" t="s">
        <v>289</v>
      </c>
      <c r="F195" s="183" t="s">
        <v>290</v>
      </c>
      <c r="G195" s="184" t="s">
        <v>166</v>
      </c>
      <c r="H195" s="185">
        <v>62.5</v>
      </c>
      <c r="I195" s="186"/>
      <c r="J195" s="187">
        <f>ROUND(I195*H195,2)</f>
        <v>0</v>
      </c>
      <c r="K195" s="183" t="s">
        <v>167</v>
      </c>
      <c r="L195" s="41"/>
      <c r="M195" s="188" t="s">
        <v>5</v>
      </c>
      <c r="N195" s="189" t="s">
        <v>41</v>
      </c>
      <c r="O195" s="42"/>
      <c r="P195" s="190">
        <f>O195*H195</f>
        <v>0</v>
      </c>
      <c r="Q195" s="190">
        <v>0.00064</v>
      </c>
      <c r="R195" s="190">
        <f>Q195*H195</f>
        <v>0.04</v>
      </c>
      <c r="S195" s="190">
        <v>0</v>
      </c>
      <c r="T195" s="191">
        <f>S195*H195</f>
        <v>0</v>
      </c>
      <c r="AR195" s="25" t="s">
        <v>168</v>
      </c>
      <c r="AT195" s="25" t="s">
        <v>163</v>
      </c>
      <c r="AU195" s="25" t="s">
        <v>79</v>
      </c>
      <c r="AY195" s="25" t="s">
        <v>161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25" t="s">
        <v>77</v>
      </c>
      <c r="BK195" s="192">
        <f>ROUND(I195*H195,2)</f>
        <v>0</v>
      </c>
      <c r="BL195" s="25" t="s">
        <v>168</v>
      </c>
      <c r="BM195" s="25" t="s">
        <v>291</v>
      </c>
    </row>
    <row r="196" spans="2:47" s="1" customFormat="1" ht="27">
      <c r="B196" s="41"/>
      <c r="D196" s="193" t="s">
        <v>170</v>
      </c>
      <c r="F196" s="194" t="s">
        <v>292</v>
      </c>
      <c r="I196" s="195"/>
      <c r="L196" s="41"/>
      <c r="M196" s="196"/>
      <c r="N196" s="42"/>
      <c r="O196" s="42"/>
      <c r="P196" s="42"/>
      <c r="Q196" s="42"/>
      <c r="R196" s="42"/>
      <c r="S196" s="42"/>
      <c r="T196" s="70"/>
      <c r="AT196" s="25" t="s">
        <v>170</v>
      </c>
      <c r="AU196" s="25" t="s">
        <v>79</v>
      </c>
    </row>
    <row r="197" spans="2:47" s="1" customFormat="1" ht="27">
      <c r="B197" s="41"/>
      <c r="D197" s="193" t="s">
        <v>172</v>
      </c>
      <c r="F197" s="197" t="s">
        <v>173</v>
      </c>
      <c r="I197" s="195"/>
      <c r="L197" s="41"/>
      <c r="M197" s="196"/>
      <c r="N197" s="42"/>
      <c r="O197" s="42"/>
      <c r="P197" s="42"/>
      <c r="Q197" s="42"/>
      <c r="R197" s="42"/>
      <c r="S197" s="42"/>
      <c r="T197" s="70"/>
      <c r="AT197" s="25" t="s">
        <v>172</v>
      </c>
      <c r="AU197" s="25" t="s">
        <v>79</v>
      </c>
    </row>
    <row r="198" spans="2:51" s="12" customFormat="1" ht="13.5">
      <c r="B198" s="198"/>
      <c r="D198" s="193" t="s">
        <v>174</v>
      </c>
      <c r="E198" s="199" t="s">
        <v>5</v>
      </c>
      <c r="F198" s="200" t="s">
        <v>293</v>
      </c>
      <c r="H198" s="201">
        <v>62.5</v>
      </c>
      <c r="I198" s="202"/>
      <c r="L198" s="198"/>
      <c r="M198" s="203"/>
      <c r="N198" s="204"/>
      <c r="O198" s="204"/>
      <c r="P198" s="204"/>
      <c r="Q198" s="204"/>
      <c r="R198" s="204"/>
      <c r="S198" s="204"/>
      <c r="T198" s="205"/>
      <c r="AT198" s="199" t="s">
        <v>174</v>
      </c>
      <c r="AU198" s="199" t="s">
        <v>79</v>
      </c>
      <c r="AV198" s="12" t="s">
        <v>79</v>
      </c>
      <c r="AW198" s="12" t="s">
        <v>34</v>
      </c>
      <c r="AX198" s="12" t="s">
        <v>77</v>
      </c>
      <c r="AY198" s="199" t="s">
        <v>161</v>
      </c>
    </row>
    <row r="199" spans="2:65" s="1" customFormat="1" ht="16.5" customHeight="1">
      <c r="B199" s="180"/>
      <c r="C199" s="181" t="s">
        <v>294</v>
      </c>
      <c r="D199" s="181" t="s">
        <v>163</v>
      </c>
      <c r="E199" s="182" t="s">
        <v>295</v>
      </c>
      <c r="F199" s="183" t="s">
        <v>296</v>
      </c>
      <c r="G199" s="184" t="s">
        <v>166</v>
      </c>
      <c r="H199" s="185">
        <v>62.5</v>
      </c>
      <c r="I199" s="186"/>
      <c r="J199" s="187">
        <f>ROUND(I199*H199,2)</f>
        <v>0</v>
      </c>
      <c r="K199" s="183" t="s">
        <v>167</v>
      </c>
      <c r="L199" s="41"/>
      <c r="M199" s="188" t="s">
        <v>5</v>
      </c>
      <c r="N199" s="189" t="s">
        <v>41</v>
      </c>
      <c r="O199" s="42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AR199" s="25" t="s">
        <v>168</v>
      </c>
      <c r="AT199" s="25" t="s">
        <v>163</v>
      </c>
      <c r="AU199" s="25" t="s">
        <v>79</v>
      </c>
      <c r="AY199" s="25" t="s">
        <v>161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25" t="s">
        <v>77</v>
      </c>
      <c r="BK199" s="192">
        <f>ROUND(I199*H199,2)</f>
        <v>0</v>
      </c>
      <c r="BL199" s="25" t="s">
        <v>168</v>
      </c>
      <c r="BM199" s="25" t="s">
        <v>297</v>
      </c>
    </row>
    <row r="200" spans="2:47" s="1" customFormat="1" ht="27">
      <c r="B200" s="41"/>
      <c r="D200" s="193" t="s">
        <v>170</v>
      </c>
      <c r="F200" s="194" t="s">
        <v>298</v>
      </c>
      <c r="I200" s="195"/>
      <c r="L200" s="41"/>
      <c r="M200" s="196"/>
      <c r="N200" s="42"/>
      <c r="O200" s="42"/>
      <c r="P200" s="42"/>
      <c r="Q200" s="42"/>
      <c r="R200" s="42"/>
      <c r="S200" s="42"/>
      <c r="T200" s="70"/>
      <c r="AT200" s="25" t="s">
        <v>170</v>
      </c>
      <c r="AU200" s="25" t="s">
        <v>79</v>
      </c>
    </row>
    <row r="201" spans="2:65" s="1" customFormat="1" ht="16.5" customHeight="1">
      <c r="B201" s="180"/>
      <c r="C201" s="181" t="s">
        <v>244</v>
      </c>
      <c r="D201" s="181" t="s">
        <v>163</v>
      </c>
      <c r="E201" s="182" t="s">
        <v>299</v>
      </c>
      <c r="F201" s="183" t="s">
        <v>300</v>
      </c>
      <c r="G201" s="184" t="s">
        <v>301</v>
      </c>
      <c r="H201" s="185">
        <v>496.935</v>
      </c>
      <c r="I201" s="186"/>
      <c r="J201" s="187">
        <f>ROUND(I201*H201,2)</f>
        <v>0</v>
      </c>
      <c r="K201" s="183" t="s">
        <v>167</v>
      </c>
      <c r="L201" s="41"/>
      <c r="M201" s="188" t="s">
        <v>5</v>
      </c>
      <c r="N201" s="189" t="s">
        <v>41</v>
      </c>
      <c r="O201" s="4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25" t="s">
        <v>168</v>
      </c>
      <c r="AT201" s="25" t="s">
        <v>163</v>
      </c>
      <c r="AU201" s="25" t="s">
        <v>79</v>
      </c>
      <c r="AY201" s="25" t="s">
        <v>161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25" t="s">
        <v>77</v>
      </c>
      <c r="BK201" s="192">
        <f>ROUND(I201*H201,2)</f>
        <v>0</v>
      </c>
      <c r="BL201" s="25" t="s">
        <v>168</v>
      </c>
      <c r="BM201" s="25" t="s">
        <v>302</v>
      </c>
    </row>
    <row r="202" spans="2:47" s="1" customFormat="1" ht="27">
      <c r="B202" s="41"/>
      <c r="D202" s="193" t="s">
        <v>170</v>
      </c>
      <c r="F202" s="194" t="s">
        <v>303</v>
      </c>
      <c r="I202" s="195"/>
      <c r="L202" s="41"/>
      <c r="M202" s="196"/>
      <c r="N202" s="42"/>
      <c r="O202" s="42"/>
      <c r="P202" s="42"/>
      <c r="Q202" s="42"/>
      <c r="R202" s="42"/>
      <c r="S202" s="42"/>
      <c r="T202" s="70"/>
      <c r="AT202" s="25" t="s">
        <v>170</v>
      </c>
      <c r="AU202" s="25" t="s">
        <v>79</v>
      </c>
    </row>
    <row r="203" spans="2:47" s="1" customFormat="1" ht="27">
      <c r="B203" s="41"/>
      <c r="D203" s="193" t="s">
        <v>172</v>
      </c>
      <c r="F203" s="197" t="s">
        <v>173</v>
      </c>
      <c r="I203" s="195"/>
      <c r="L203" s="41"/>
      <c r="M203" s="196"/>
      <c r="N203" s="42"/>
      <c r="O203" s="42"/>
      <c r="P203" s="42"/>
      <c r="Q203" s="42"/>
      <c r="R203" s="42"/>
      <c r="S203" s="42"/>
      <c r="T203" s="70"/>
      <c r="AT203" s="25" t="s">
        <v>172</v>
      </c>
      <c r="AU203" s="25" t="s">
        <v>79</v>
      </c>
    </row>
    <row r="204" spans="2:51" s="13" customFormat="1" ht="13.5">
      <c r="B204" s="206"/>
      <c r="D204" s="193" t="s">
        <v>174</v>
      </c>
      <c r="E204" s="207" t="s">
        <v>5</v>
      </c>
      <c r="F204" s="208" t="s">
        <v>304</v>
      </c>
      <c r="H204" s="207" t="s">
        <v>5</v>
      </c>
      <c r="I204" s="209"/>
      <c r="L204" s="206"/>
      <c r="M204" s="210"/>
      <c r="N204" s="211"/>
      <c r="O204" s="211"/>
      <c r="P204" s="211"/>
      <c r="Q204" s="211"/>
      <c r="R204" s="211"/>
      <c r="S204" s="211"/>
      <c r="T204" s="212"/>
      <c r="AT204" s="207" t="s">
        <v>174</v>
      </c>
      <c r="AU204" s="207" t="s">
        <v>79</v>
      </c>
      <c r="AV204" s="13" t="s">
        <v>77</v>
      </c>
      <c r="AW204" s="13" t="s">
        <v>34</v>
      </c>
      <c r="AX204" s="13" t="s">
        <v>70</v>
      </c>
      <c r="AY204" s="207" t="s">
        <v>161</v>
      </c>
    </row>
    <row r="205" spans="2:51" s="12" customFormat="1" ht="13.5">
      <c r="B205" s="198"/>
      <c r="D205" s="193" t="s">
        <v>174</v>
      </c>
      <c r="E205" s="199" t="s">
        <v>5</v>
      </c>
      <c r="F205" s="200" t="s">
        <v>305</v>
      </c>
      <c r="H205" s="201">
        <v>45</v>
      </c>
      <c r="I205" s="202"/>
      <c r="L205" s="198"/>
      <c r="M205" s="203"/>
      <c r="N205" s="204"/>
      <c r="O205" s="204"/>
      <c r="P205" s="204"/>
      <c r="Q205" s="204"/>
      <c r="R205" s="204"/>
      <c r="S205" s="204"/>
      <c r="T205" s="205"/>
      <c r="AT205" s="199" t="s">
        <v>174</v>
      </c>
      <c r="AU205" s="199" t="s">
        <v>79</v>
      </c>
      <c r="AV205" s="12" t="s">
        <v>79</v>
      </c>
      <c r="AW205" s="12" t="s">
        <v>34</v>
      </c>
      <c r="AX205" s="12" t="s">
        <v>70</v>
      </c>
      <c r="AY205" s="199" t="s">
        <v>161</v>
      </c>
    </row>
    <row r="206" spans="2:51" s="12" customFormat="1" ht="13.5">
      <c r="B206" s="198"/>
      <c r="D206" s="193" t="s">
        <v>174</v>
      </c>
      <c r="E206" s="199" t="s">
        <v>5</v>
      </c>
      <c r="F206" s="200" t="s">
        <v>306</v>
      </c>
      <c r="H206" s="201">
        <v>45.9</v>
      </c>
      <c r="I206" s="202"/>
      <c r="L206" s="198"/>
      <c r="M206" s="203"/>
      <c r="N206" s="204"/>
      <c r="O206" s="204"/>
      <c r="P206" s="204"/>
      <c r="Q206" s="204"/>
      <c r="R206" s="204"/>
      <c r="S206" s="204"/>
      <c r="T206" s="205"/>
      <c r="AT206" s="199" t="s">
        <v>174</v>
      </c>
      <c r="AU206" s="199" t="s">
        <v>79</v>
      </c>
      <c r="AV206" s="12" t="s">
        <v>79</v>
      </c>
      <c r="AW206" s="12" t="s">
        <v>34</v>
      </c>
      <c r="AX206" s="12" t="s">
        <v>70</v>
      </c>
      <c r="AY206" s="199" t="s">
        <v>161</v>
      </c>
    </row>
    <row r="207" spans="2:51" s="12" customFormat="1" ht="13.5">
      <c r="B207" s="198"/>
      <c r="D207" s="193" t="s">
        <v>174</v>
      </c>
      <c r="E207" s="199" t="s">
        <v>5</v>
      </c>
      <c r="F207" s="200" t="s">
        <v>307</v>
      </c>
      <c r="H207" s="201">
        <v>135.45</v>
      </c>
      <c r="I207" s="202"/>
      <c r="L207" s="198"/>
      <c r="M207" s="203"/>
      <c r="N207" s="204"/>
      <c r="O207" s="204"/>
      <c r="P207" s="204"/>
      <c r="Q207" s="204"/>
      <c r="R207" s="204"/>
      <c r="S207" s="204"/>
      <c r="T207" s="205"/>
      <c r="AT207" s="199" t="s">
        <v>174</v>
      </c>
      <c r="AU207" s="199" t="s">
        <v>79</v>
      </c>
      <c r="AV207" s="12" t="s">
        <v>79</v>
      </c>
      <c r="AW207" s="12" t="s">
        <v>34</v>
      </c>
      <c r="AX207" s="12" t="s">
        <v>70</v>
      </c>
      <c r="AY207" s="199" t="s">
        <v>161</v>
      </c>
    </row>
    <row r="208" spans="2:51" s="12" customFormat="1" ht="13.5">
      <c r="B208" s="198"/>
      <c r="D208" s="193" t="s">
        <v>174</v>
      </c>
      <c r="E208" s="199" t="s">
        <v>5</v>
      </c>
      <c r="F208" s="200" t="s">
        <v>308</v>
      </c>
      <c r="H208" s="201">
        <v>130.545</v>
      </c>
      <c r="I208" s="202"/>
      <c r="L208" s="198"/>
      <c r="M208" s="203"/>
      <c r="N208" s="204"/>
      <c r="O208" s="204"/>
      <c r="P208" s="204"/>
      <c r="Q208" s="204"/>
      <c r="R208" s="204"/>
      <c r="S208" s="204"/>
      <c r="T208" s="205"/>
      <c r="AT208" s="199" t="s">
        <v>174</v>
      </c>
      <c r="AU208" s="199" t="s">
        <v>79</v>
      </c>
      <c r="AV208" s="12" t="s">
        <v>79</v>
      </c>
      <c r="AW208" s="12" t="s">
        <v>34</v>
      </c>
      <c r="AX208" s="12" t="s">
        <v>70</v>
      </c>
      <c r="AY208" s="199" t="s">
        <v>161</v>
      </c>
    </row>
    <row r="209" spans="2:51" s="12" customFormat="1" ht="13.5">
      <c r="B209" s="198"/>
      <c r="D209" s="193" t="s">
        <v>174</v>
      </c>
      <c r="E209" s="199" t="s">
        <v>5</v>
      </c>
      <c r="F209" s="200" t="s">
        <v>309</v>
      </c>
      <c r="H209" s="201">
        <v>135.81</v>
      </c>
      <c r="I209" s="202"/>
      <c r="L209" s="198"/>
      <c r="M209" s="203"/>
      <c r="N209" s="204"/>
      <c r="O209" s="204"/>
      <c r="P209" s="204"/>
      <c r="Q209" s="204"/>
      <c r="R209" s="204"/>
      <c r="S209" s="204"/>
      <c r="T209" s="205"/>
      <c r="AT209" s="199" t="s">
        <v>174</v>
      </c>
      <c r="AU209" s="199" t="s">
        <v>79</v>
      </c>
      <c r="AV209" s="12" t="s">
        <v>79</v>
      </c>
      <c r="AW209" s="12" t="s">
        <v>34</v>
      </c>
      <c r="AX209" s="12" t="s">
        <v>70</v>
      </c>
      <c r="AY209" s="199" t="s">
        <v>161</v>
      </c>
    </row>
    <row r="210" spans="2:51" s="12" customFormat="1" ht="13.5">
      <c r="B210" s="198"/>
      <c r="D210" s="193" t="s">
        <v>174</v>
      </c>
      <c r="E210" s="199" t="s">
        <v>5</v>
      </c>
      <c r="F210" s="200" t="s">
        <v>310</v>
      </c>
      <c r="H210" s="201">
        <v>4.23</v>
      </c>
      <c r="I210" s="202"/>
      <c r="L210" s="198"/>
      <c r="M210" s="203"/>
      <c r="N210" s="204"/>
      <c r="O210" s="204"/>
      <c r="P210" s="204"/>
      <c r="Q210" s="204"/>
      <c r="R210" s="204"/>
      <c r="S210" s="204"/>
      <c r="T210" s="205"/>
      <c r="AT210" s="199" t="s">
        <v>174</v>
      </c>
      <c r="AU210" s="199" t="s">
        <v>79</v>
      </c>
      <c r="AV210" s="12" t="s">
        <v>79</v>
      </c>
      <c r="AW210" s="12" t="s">
        <v>34</v>
      </c>
      <c r="AX210" s="12" t="s">
        <v>70</v>
      </c>
      <c r="AY210" s="199" t="s">
        <v>161</v>
      </c>
    </row>
    <row r="211" spans="2:51" s="14" customFormat="1" ht="13.5">
      <c r="B211" s="213"/>
      <c r="D211" s="193" t="s">
        <v>174</v>
      </c>
      <c r="E211" s="214" t="s">
        <v>5</v>
      </c>
      <c r="F211" s="215" t="s">
        <v>188</v>
      </c>
      <c r="H211" s="216">
        <v>496.935</v>
      </c>
      <c r="I211" s="217"/>
      <c r="L211" s="213"/>
      <c r="M211" s="218"/>
      <c r="N211" s="219"/>
      <c r="O211" s="219"/>
      <c r="P211" s="219"/>
      <c r="Q211" s="219"/>
      <c r="R211" s="219"/>
      <c r="S211" s="219"/>
      <c r="T211" s="220"/>
      <c r="AT211" s="214" t="s">
        <v>174</v>
      </c>
      <c r="AU211" s="214" t="s">
        <v>79</v>
      </c>
      <c r="AV211" s="14" t="s">
        <v>168</v>
      </c>
      <c r="AW211" s="14" t="s">
        <v>34</v>
      </c>
      <c r="AX211" s="14" t="s">
        <v>77</v>
      </c>
      <c r="AY211" s="214" t="s">
        <v>161</v>
      </c>
    </row>
    <row r="212" spans="2:65" s="1" customFormat="1" ht="16.5" customHeight="1">
      <c r="B212" s="180"/>
      <c r="C212" s="181" t="s">
        <v>10</v>
      </c>
      <c r="D212" s="181" t="s">
        <v>163</v>
      </c>
      <c r="E212" s="182" t="s">
        <v>311</v>
      </c>
      <c r="F212" s="183" t="s">
        <v>312</v>
      </c>
      <c r="G212" s="184" t="s">
        <v>301</v>
      </c>
      <c r="H212" s="185">
        <v>316.8</v>
      </c>
      <c r="I212" s="186"/>
      <c r="J212" s="187">
        <f>ROUND(I212*H212,2)</f>
        <v>0</v>
      </c>
      <c r="K212" s="183" t="s">
        <v>167</v>
      </c>
      <c r="L212" s="41"/>
      <c r="M212" s="188" t="s">
        <v>5</v>
      </c>
      <c r="N212" s="189" t="s">
        <v>41</v>
      </c>
      <c r="O212" s="4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AR212" s="25" t="s">
        <v>168</v>
      </c>
      <c r="AT212" s="25" t="s">
        <v>163</v>
      </c>
      <c r="AU212" s="25" t="s">
        <v>79</v>
      </c>
      <c r="AY212" s="25" t="s">
        <v>161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25" t="s">
        <v>77</v>
      </c>
      <c r="BK212" s="192">
        <f>ROUND(I212*H212,2)</f>
        <v>0</v>
      </c>
      <c r="BL212" s="25" t="s">
        <v>168</v>
      </c>
      <c r="BM212" s="25" t="s">
        <v>313</v>
      </c>
    </row>
    <row r="213" spans="2:47" s="1" customFormat="1" ht="27">
      <c r="B213" s="41"/>
      <c r="D213" s="193" t="s">
        <v>170</v>
      </c>
      <c r="F213" s="194" t="s">
        <v>314</v>
      </c>
      <c r="I213" s="195"/>
      <c r="L213" s="41"/>
      <c r="M213" s="196"/>
      <c r="N213" s="42"/>
      <c r="O213" s="42"/>
      <c r="P213" s="42"/>
      <c r="Q213" s="42"/>
      <c r="R213" s="42"/>
      <c r="S213" s="42"/>
      <c r="T213" s="70"/>
      <c r="AT213" s="25" t="s">
        <v>170</v>
      </c>
      <c r="AU213" s="25" t="s">
        <v>79</v>
      </c>
    </row>
    <row r="214" spans="2:51" s="13" customFormat="1" ht="13.5">
      <c r="B214" s="206"/>
      <c r="D214" s="193" t="s">
        <v>174</v>
      </c>
      <c r="E214" s="207" t="s">
        <v>5</v>
      </c>
      <c r="F214" s="208" t="s">
        <v>315</v>
      </c>
      <c r="H214" s="207" t="s">
        <v>5</v>
      </c>
      <c r="I214" s="209"/>
      <c r="L214" s="206"/>
      <c r="M214" s="210"/>
      <c r="N214" s="211"/>
      <c r="O214" s="211"/>
      <c r="P214" s="211"/>
      <c r="Q214" s="211"/>
      <c r="R214" s="211"/>
      <c r="S214" s="211"/>
      <c r="T214" s="212"/>
      <c r="AT214" s="207" t="s">
        <v>174</v>
      </c>
      <c r="AU214" s="207" t="s">
        <v>79</v>
      </c>
      <c r="AV214" s="13" t="s">
        <v>77</v>
      </c>
      <c r="AW214" s="13" t="s">
        <v>34</v>
      </c>
      <c r="AX214" s="13" t="s">
        <v>70</v>
      </c>
      <c r="AY214" s="207" t="s">
        <v>161</v>
      </c>
    </row>
    <row r="215" spans="2:51" s="12" customFormat="1" ht="13.5">
      <c r="B215" s="198"/>
      <c r="D215" s="193" t="s">
        <v>174</v>
      </c>
      <c r="E215" s="199" t="s">
        <v>5</v>
      </c>
      <c r="F215" s="200" t="s">
        <v>316</v>
      </c>
      <c r="H215" s="201">
        <v>316.8</v>
      </c>
      <c r="I215" s="202"/>
      <c r="L215" s="198"/>
      <c r="M215" s="203"/>
      <c r="N215" s="204"/>
      <c r="O215" s="204"/>
      <c r="P215" s="204"/>
      <c r="Q215" s="204"/>
      <c r="R215" s="204"/>
      <c r="S215" s="204"/>
      <c r="T215" s="205"/>
      <c r="AT215" s="199" t="s">
        <v>174</v>
      </c>
      <c r="AU215" s="199" t="s">
        <v>79</v>
      </c>
      <c r="AV215" s="12" t="s">
        <v>79</v>
      </c>
      <c r="AW215" s="12" t="s">
        <v>34</v>
      </c>
      <c r="AX215" s="12" t="s">
        <v>77</v>
      </c>
      <c r="AY215" s="199" t="s">
        <v>161</v>
      </c>
    </row>
    <row r="216" spans="2:65" s="1" customFormat="1" ht="16.5" customHeight="1">
      <c r="B216" s="180"/>
      <c r="C216" s="181" t="s">
        <v>317</v>
      </c>
      <c r="D216" s="181" t="s">
        <v>163</v>
      </c>
      <c r="E216" s="182" t="s">
        <v>318</v>
      </c>
      <c r="F216" s="183" t="s">
        <v>319</v>
      </c>
      <c r="G216" s="184" t="s">
        <v>301</v>
      </c>
      <c r="H216" s="185">
        <v>31.405</v>
      </c>
      <c r="I216" s="186"/>
      <c r="J216" s="187">
        <f>ROUND(I216*H216,2)</f>
        <v>0</v>
      </c>
      <c r="K216" s="183" t="s">
        <v>167</v>
      </c>
      <c r="L216" s="41"/>
      <c r="M216" s="188" t="s">
        <v>5</v>
      </c>
      <c r="N216" s="189" t="s">
        <v>41</v>
      </c>
      <c r="O216" s="42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AR216" s="25" t="s">
        <v>168</v>
      </c>
      <c r="AT216" s="25" t="s">
        <v>163</v>
      </c>
      <c r="AU216" s="25" t="s">
        <v>79</v>
      </c>
      <c r="AY216" s="25" t="s">
        <v>161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25" t="s">
        <v>77</v>
      </c>
      <c r="BK216" s="192">
        <f>ROUND(I216*H216,2)</f>
        <v>0</v>
      </c>
      <c r="BL216" s="25" t="s">
        <v>168</v>
      </c>
      <c r="BM216" s="25" t="s">
        <v>320</v>
      </c>
    </row>
    <row r="217" spans="2:47" s="1" customFormat="1" ht="27">
      <c r="B217" s="41"/>
      <c r="D217" s="193" t="s">
        <v>170</v>
      </c>
      <c r="F217" s="194" t="s">
        <v>321</v>
      </c>
      <c r="I217" s="195"/>
      <c r="L217" s="41"/>
      <c r="M217" s="196"/>
      <c r="N217" s="42"/>
      <c r="O217" s="42"/>
      <c r="P217" s="42"/>
      <c r="Q217" s="42"/>
      <c r="R217" s="42"/>
      <c r="S217" s="42"/>
      <c r="T217" s="70"/>
      <c r="AT217" s="25" t="s">
        <v>170</v>
      </c>
      <c r="AU217" s="25" t="s">
        <v>79</v>
      </c>
    </row>
    <row r="218" spans="2:47" s="1" customFormat="1" ht="40.5">
      <c r="B218" s="41"/>
      <c r="D218" s="193" t="s">
        <v>172</v>
      </c>
      <c r="F218" s="197" t="s">
        <v>322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5" t="s">
        <v>172</v>
      </c>
      <c r="AU218" s="25" t="s">
        <v>79</v>
      </c>
    </row>
    <row r="219" spans="2:51" s="13" customFormat="1" ht="13.5">
      <c r="B219" s="206"/>
      <c r="D219" s="193" t="s">
        <v>174</v>
      </c>
      <c r="E219" s="207" t="s">
        <v>5</v>
      </c>
      <c r="F219" s="208" t="s">
        <v>323</v>
      </c>
      <c r="H219" s="207" t="s">
        <v>5</v>
      </c>
      <c r="I219" s="209"/>
      <c r="L219" s="206"/>
      <c r="M219" s="210"/>
      <c r="N219" s="211"/>
      <c r="O219" s="211"/>
      <c r="P219" s="211"/>
      <c r="Q219" s="211"/>
      <c r="R219" s="211"/>
      <c r="S219" s="211"/>
      <c r="T219" s="212"/>
      <c r="AT219" s="207" t="s">
        <v>174</v>
      </c>
      <c r="AU219" s="207" t="s">
        <v>79</v>
      </c>
      <c r="AV219" s="13" t="s">
        <v>77</v>
      </c>
      <c r="AW219" s="13" t="s">
        <v>34</v>
      </c>
      <c r="AX219" s="13" t="s">
        <v>70</v>
      </c>
      <c r="AY219" s="207" t="s">
        <v>161</v>
      </c>
    </row>
    <row r="220" spans="2:51" s="12" customFormat="1" ht="13.5">
      <c r="B220" s="198"/>
      <c r="D220" s="193" t="s">
        <v>174</v>
      </c>
      <c r="E220" s="199" t="s">
        <v>5</v>
      </c>
      <c r="F220" s="200" t="s">
        <v>324</v>
      </c>
      <c r="H220" s="201">
        <v>57.275</v>
      </c>
      <c r="I220" s="202"/>
      <c r="L220" s="198"/>
      <c r="M220" s="203"/>
      <c r="N220" s="204"/>
      <c r="O220" s="204"/>
      <c r="P220" s="204"/>
      <c r="Q220" s="204"/>
      <c r="R220" s="204"/>
      <c r="S220" s="204"/>
      <c r="T220" s="205"/>
      <c r="AT220" s="199" t="s">
        <v>174</v>
      </c>
      <c r="AU220" s="199" t="s">
        <v>79</v>
      </c>
      <c r="AV220" s="12" t="s">
        <v>79</v>
      </c>
      <c r="AW220" s="12" t="s">
        <v>34</v>
      </c>
      <c r="AX220" s="12" t="s">
        <v>70</v>
      </c>
      <c r="AY220" s="199" t="s">
        <v>161</v>
      </c>
    </row>
    <row r="221" spans="2:51" s="12" customFormat="1" ht="13.5">
      <c r="B221" s="198"/>
      <c r="D221" s="193" t="s">
        <v>174</v>
      </c>
      <c r="E221" s="199" t="s">
        <v>5</v>
      </c>
      <c r="F221" s="200" t="s">
        <v>325</v>
      </c>
      <c r="H221" s="201">
        <v>5.535</v>
      </c>
      <c r="I221" s="202"/>
      <c r="L221" s="198"/>
      <c r="M221" s="203"/>
      <c r="N221" s="204"/>
      <c r="O221" s="204"/>
      <c r="P221" s="204"/>
      <c r="Q221" s="204"/>
      <c r="R221" s="204"/>
      <c r="S221" s="204"/>
      <c r="T221" s="205"/>
      <c r="AT221" s="199" t="s">
        <v>174</v>
      </c>
      <c r="AU221" s="199" t="s">
        <v>79</v>
      </c>
      <c r="AV221" s="12" t="s">
        <v>79</v>
      </c>
      <c r="AW221" s="12" t="s">
        <v>34</v>
      </c>
      <c r="AX221" s="12" t="s">
        <v>70</v>
      </c>
      <c r="AY221" s="199" t="s">
        <v>161</v>
      </c>
    </row>
    <row r="222" spans="2:51" s="15" customFormat="1" ht="13.5">
      <c r="B222" s="221"/>
      <c r="D222" s="193" t="s">
        <v>174</v>
      </c>
      <c r="E222" s="222" t="s">
        <v>5</v>
      </c>
      <c r="F222" s="223" t="s">
        <v>326</v>
      </c>
      <c r="H222" s="224">
        <v>62.81</v>
      </c>
      <c r="I222" s="225"/>
      <c r="L222" s="221"/>
      <c r="M222" s="226"/>
      <c r="N222" s="227"/>
      <c r="O222" s="227"/>
      <c r="P222" s="227"/>
      <c r="Q222" s="227"/>
      <c r="R222" s="227"/>
      <c r="S222" s="227"/>
      <c r="T222" s="228"/>
      <c r="AT222" s="222" t="s">
        <v>174</v>
      </c>
      <c r="AU222" s="222" t="s">
        <v>79</v>
      </c>
      <c r="AV222" s="15" t="s">
        <v>87</v>
      </c>
      <c r="AW222" s="15" t="s">
        <v>34</v>
      </c>
      <c r="AX222" s="15" t="s">
        <v>70</v>
      </c>
      <c r="AY222" s="222" t="s">
        <v>161</v>
      </c>
    </row>
    <row r="223" spans="2:51" s="12" customFormat="1" ht="13.5">
      <c r="B223" s="198"/>
      <c r="D223" s="193" t="s">
        <v>174</v>
      </c>
      <c r="E223" s="199" t="s">
        <v>5</v>
      </c>
      <c r="F223" s="200" t="s">
        <v>327</v>
      </c>
      <c r="H223" s="201">
        <v>31.405</v>
      </c>
      <c r="I223" s="202"/>
      <c r="L223" s="198"/>
      <c r="M223" s="203"/>
      <c r="N223" s="204"/>
      <c r="O223" s="204"/>
      <c r="P223" s="204"/>
      <c r="Q223" s="204"/>
      <c r="R223" s="204"/>
      <c r="S223" s="204"/>
      <c r="T223" s="205"/>
      <c r="AT223" s="199" t="s">
        <v>174</v>
      </c>
      <c r="AU223" s="199" t="s">
        <v>79</v>
      </c>
      <c r="AV223" s="12" t="s">
        <v>79</v>
      </c>
      <c r="AW223" s="12" t="s">
        <v>34</v>
      </c>
      <c r="AX223" s="12" t="s">
        <v>77</v>
      </c>
      <c r="AY223" s="199" t="s">
        <v>161</v>
      </c>
    </row>
    <row r="224" spans="2:65" s="1" customFormat="1" ht="16.5" customHeight="1">
      <c r="B224" s="180"/>
      <c r="C224" s="181" t="s">
        <v>328</v>
      </c>
      <c r="D224" s="181" t="s">
        <v>163</v>
      </c>
      <c r="E224" s="182" t="s">
        <v>329</v>
      </c>
      <c r="F224" s="183" t="s">
        <v>330</v>
      </c>
      <c r="G224" s="184" t="s">
        <v>301</v>
      </c>
      <c r="H224" s="185">
        <v>31.405</v>
      </c>
      <c r="I224" s="186"/>
      <c r="J224" s="187">
        <f>ROUND(I224*H224,2)</f>
        <v>0</v>
      </c>
      <c r="K224" s="183" t="s">
        <v>167</v>
      </c>
      <c r="L224" s="41"/>
      <c r="M224" s="188" t="s">
        <v>5</v>
      </c>
      <c r="N224" s="189" t="s">
        <v>41</v>
      </c>
      <c r="O224" s="42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AR224" s="25" t="s">
        <v>168</v>
      </c>
      <c r="AT224" s="25" t="s">
        <v>163</v>
      </c>
      <c r="AU224" s="25" t="s">
        <v>79</v>
      </c>
      <c r="AY224" s="25" t="s">
        <v>161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25" t="s">
        <v>77</v>
      </c>
      <c r="BK224" s="192">
        <f>ROUND(I224*H224,2)</f>
        <v>0</v>
      </c>
      <c r="BL224" s="25" t="s">
        <v>168</v>
      </c>
      <c r="BM224" s="25" t="s">
        <v>331</v>
      </c>
    </row>
    <row r="225" spans="2:47" s="1" customFormat="1" ht="27">
      <c r="B225" s="41"/>
      <c r="D225" s="193" t="s">
        <v>170</v>
      </c>
      <c r="F225" s="194" t="s">
        <v>332</v>
      </c>
      <c r="I225" s="195"/>
      <c r="L225" s="41"/>
      <c r="M225" s="196"/>
      <c r="N225" s="42"/>
      <c r="O225" s="42"/>
      <c r="P225" s="42"/>
      <c r="Q225" s="42"/>
      <c r="R225" s="42"/>
      <c r="S225" s="42"/>
      <c r="T225" s="70"/>
      <c r="AT225" s="25" t="s">
        <v>170</v>
      </c>
      <c r="AU225" s="25" t="s">
        <v>79</v>
      </c>
    </row>
    <row r="226" spans="2:47" s="1" customFormat="1" ht="40.5">
      <c r="B226" s="41"/>
      <c r="D226" s="193" t="s">
        <v>172</v>
      </c>
      <c r="F226" s="197" t="s">
        <v>322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5" t="s">
        <v>172</v>
      </c>
      <c r="AU226" s="25" t="s">
        <v>79</v>
      </c>
    </row>
    <row r="227" spans="2:51" s="13" customFormat="1" ht="13.5">
      <c r="B227" s="206"/>
      <c r="D227" s="193" t="s">
        <v>174</v>
      </c>
      <c r="E227" s="207" t="s">
        <v>5</v>
      </c>
      <c r="F227" s="208" t="s">
        <v>333</v>
      </c>
      <c r="H227" s="207" t="s">
        <v>5</v>
      </c>
      <c r="I227" s="209"/>
      <c r="L227" s="206"/>
      <c r="M227" s="210"/>
      <c r="N227" s="211"/>
      <c r="O227" s="211"/>
      <c r="P227" s="211"/>
      <c r="Q227" s="211"/>
      <c r="R227" s="211"/>
      <c r="S227" s="211"/>
      <c r="T227" s="212"/>
      <c r="AT227" s="207" t="s">
        <v>174</v>
      </c>
      <c r="AU227" s="207" t="s">
        <v>79</v>
      </c>
      <c r="AV227" s="13" t="s">
        <v>77</v>
      </c>
      <c r="AW227" s="13" t="s">
        <v>34</v>
      </c>
      <c r="AX227" s="13" t="s">
        <v>70</v>
      </c>
      <c r="AY227" s="207" t="s">
        <v>161</v>
      </c>
    </row>
    <row r="228" spans="2:51" s="12" customFormat="1" ht="13.5">
      <c r="B228" s="198"/>
      <c r="D228" s="193" t="s">
        <v>174</v>
      </c>
      <c r="E228" s="199" t="s">
        <v>5</v>
      </c>
      <c r="F228" s="200" t="s">
        <v>327</v>
      </c>
      <c r="H228" s="201">
        <v>31.405</v>
      </c>
      <c r="I228" s="202"/>
      <c r="L228" s="198"/>
      <c r="M228" s="203"/>
      <c r="N228" s="204"/>
      <c r="O228" s="204"/>
      <c r="P228" s="204"/>
      <c r="Q228" s="204"/>
      <c r="R228" s="204"/>
      <c r="S228" s="204"/>
      <c r="T228" s="205"/>
      <c r="AT228" s="199" t="s">
        <v>174</v>
      </c>
      <c r="AU228" s="199" t="s">
        <v>79</v>
      </c>
      <c r="AV228" s="12" t="s">
        <v>79</v>
      </c>
      <c r="AW228" s="12" t="s">
        <v>34</v>
      </c>
      <c r="AX228" s="12" t="s">
        <v>77</v>
      </c>
      <c r="AY228" s="199" t="s">
        <v>161</v>
      </c>
    </row>
    <row r="229" spans="2:65" s="1" customFormat="1" ht="16.5" customHeight="1">
      <c r="B229" s="180"/>
      <c r="C229" s="181" t="s">
        <v>334</v>
      </c>
      <c r="D229" s="181" t="s">
        <v>163</v>
      </c>
      <c r="E229" s="182" t="s">
        <v>335</v>
      </c>
      <c r="F229" s="183" t="s">
        <v>336</v>
      </c>
      <c r="G229" s="184" t="s">
        <v>301</v>
      </c>
      <c r="H229" s="185">
        <v>15.703</v>
      </c>
      <c r="I229" s="186"/>
      <c r="J229" s="187">
        <f>ROUND(I229*H229,2)</f>
        <v>0</v>
      </c>
      <c r="K229" s="183" t="s">
        <v>167</v>
      </c>
      <c r="L229" s="41"/>
      <c r="M229" s="188" t="s">
        <v>5</v>
      </c>
      <c r="N229" s="189" t="s">
        <v>41</v>
      </c>
      <c r="O229" s="42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AR229" s="25" t="s">
        <v>168</v>
      </c>
      <c r="AT229" s="25" t="s">
        <v>163</v>
      </c>
      <c r="AU229" s="25" t="s">
        <v>79</v>
      </c>
      <c r="AY229" s="25" t="s">
        <v>161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25" t="s">
        <v>77</v>
      </c>
      <c r="BK229" s="192">
        <f>ROUND(I229*H229,2)</f>
        <v>0</v>
      </c>
      <c r="BL229" s="25" t="s">
        <v>168</v>
      </c>
      <c r="BM229" s="25" t="s">
        <v>337</v>
      </c>
    </row>
    <row r="230" spans="2:47" s="1" customFormat="1" ht="27">
      <c r="B230" s="41"/>
      <c r="D230" s="193" t="s">
        <v>170</v>
      </c>
      <c r="F230" s="194" t="s">
        <v>338</v>
      </c>
      <c r="I230" s="195"/>
      <c r="L230" s="41"/>
      <c r="M230" s="196"/>
      <c r="N230" s="42"/>
      <c r="O230" s="42"/>
      <c r="P230" s="42"/>
      <c r="Q230" s="42"/>
      <c r="R230" s="42"/>
      <c r="S230" s="42"/>
      <c r="T230" s="70"/>
      <c r="AT230" s="25" t="s">
        <v>170</v>
      </c>
      <c r="AU230" s="25" t="s">
        <v>79</v>
      </c>
    </row>
    <row r="231" spans="2:51" s="12" customFormat="1" ht="13.5">
      <c r="B231" s="198"/>
      <c r="D231" s="193" t="s">
        <v>174</v>
      </c>
      <c r="E231" s="199" t="s">
        <v>5</v>
      </c>
      <c r="F231" s="200" t="s">
        <v>339</v>
      </c>
      <c r="H231" s="201">
        <v>15.703</v>
      </c>
      <c r="I231" s="202"/>
      <c r="L231" s="198"/>
      <c r="M231" s="203"/>
      <c r="N231" s="204"/>
      <c r="O231" s="204"/>
      <c r="P231" s="204"/>
      <c r="Q231" s="204"/>
      <c r="R231" s="204"/>
      <c r="S231" s="204"/>
      <c r="T231" s="205"/>
      <c r="AT231" s="199" t="s">
        <v>174</v>
      </c>
      <c r="AU231" s="199" t="s">
        <v>79</v>
      </c>
      <c r="AV231" s="12" t="s">
        <v>79</v>
      </c>
      <c r="AW231" s="12" t="s">
        <v>34</v>
      </c>
      <c r="AX231" s="12" t="s">
        <v>77</v>
      </c>
      <c r="AY231" s="199" t="s">
        <v>161</v>
      </c>
    </row>
    <row r="232" spans="2:65" s="1" customFormat="1" ht="16.5" customHeight="1">
      <c r="B232" s="180"/>
      <c r="C232" s="181" t="s">
        <v>340</v>
      </c>
      <c r="D232" s="181" t="s">
        <v>163</v>
      </c>
      <c r="E232" s="182" t="s">
        <v>341</v>
      </c>
      <c r="F232" s="183" t="s">
        <v>342</v>
      </c>
      <c r="G232" s="184" t="s">
        <v>301</v>
      </c>
      <c r="H232" s="185">
        <v>2845.787</v>
      </c>
      <c r="I232" s="186"/>
      <c r="J232" s="187">
        <f>ROUND(I232*H232,2)</f>
        <v>0</v>
      </c>
      <c r="K232" s="183" t="s">
        <v>167</v>
      </c>
      <c r="L232" s="41"/>
      <c r="M232" s="188" t="s">
        <v>5</v>
      </c>
      <c r="N232" s="189" t="s">
        <v>41</v>
      </c>
      <c r="O232" s="42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AR232" s="25" t="s">
        <v>168</v>
      </c>
      <c r="AT232" s="25" t="s">
        <v>163</v>
      </c>
      <c r="AU232" s="25" t="s">
        <v>79</v>
      </c>
      <c r="AY232" s="25" t="s">
        <v>161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25" t="s">
        <v>77</v>
      </c>
      <c r="BK232" s="192">
        <f>ROUND(I232*H232,2)</f>
        <v>0</v>
      </c>
      <c r="BL232" s="25" t="s">
        <v>168</v>
      </c>
      <c r="BM232" s="25" t="s">
        <v>343</v>
      </c>
    </row>
    <row r="233" spans="2:47" s="1" customFormat="1" ht="27">
      <c r="B233" s="41"/>
      <c r="D233" s="193" t="s">
        <v>170</v>
      </c>
      <c r="F233" s="194" t="s">
        <v>344</v>
      </c>
      <c r="I233" s="195"/>
      <c r="L233" s="41"/>
      <c r="M233" s="196"/>
      <c r="N233" s="42"/>
      <c r="O233" s="42"/>
      <c r="P233" s="42"/>
      <c r="Q233" s="42"/>
      <c r="R233" s="42"/>
      <c r="S233" s="42"/>
      <c r="T233" s="70"/>
      <c r="AT233" s="25" t="s">
        <v>170</v>
      </c>
      <c r="AU233" s="25" t="s">
        <v>79</v>
      </c>
    </row>
    <row r="234" spans="2:47" s="1" customFormat="1" ht="40.5">
      <c r="B234" s="41"/>
      <c r="D234" s="193" t="s">
        <v>172</v>
      </c>
      <c r="F234" s="197" t="s">
        <v>322</v>
      </c>
      <c r="I234" s="195"/>
      <c r="L234" s="41"/>
      <c r="M234" s="196"/>
      <c r="N234" s="42"/>
      <c r="O234" s="42"/>
      <c r="P234" s="42"/>
      <c r="Q234" s="42"/>
      <c r="R234" s="42"/>
      <c r="S234" s="42"/>
      <c r="T234" s="70"/>
      <c r="AT234" s="25" t="s">
        <v>172</v>
      </c>
      <c r="AU234" s="25" t="s">
        <v>79</v>
      </c>
    </row>
    <row r="235" spans="2:51" s="13" customFormat="1" ht="13.5">
      <c r="B235" s="206"/>
      <c r="D235" s="193" t="s">
        <v>174</v>
      </c>
      <c r="E235" s="207" t="s">
        <v>5</v>
      </c>
      <c r="F235" s="208" t="s">
        <v>345</v>
      </c>
      <c r="H235" s="207" t="s">
        <v>5</v>
      </c>
      <c r="I235" s="209"/>
      <c r="L235" s="206"/>
      <c r="M235" s="210"/>
      <c r="N235" s="211"/>
      <c r="O235" s="211"/>
      <c r="P235" s="211"/>
      <c r="Q235" s="211"/>
      <c r="R235" s="211"/>
      <c r="S235" s="211"/>
      <c r="T235" s="212"/>
      <c r="AT235" s="207" t="s">
        <v>174</v>
      </c>
      <c r="AU235" s="207" t="s">
        <v>79</v>
      </c>
      <c r="AV235" s="13" t="s">
        <v>77</v>
      </c>
      <c r="AW235" s="13" t="s">
        <v>34</v>
      </c>
      <c r="AX235" s="13" t="s">
        <v>70</v>
      </c>
      <c r="AY235" s="207" t="s">
        <v>161</v>
      </c>
    </row>
    <row r="236" spans="2:51" s="12" customFormat="1" ht="13.5">
      <c r="B236" s="198"/>
      <c r="D236" s="193" t="s">
        <v>174</v>
      </c>
      <c r="E236" s="199" t="s">
        <v>5</v>
      </c>
      <c r="F236" s="200" t="s">
        <v>346</v>
      </c>
      <c r="H236" s="201">
        <v>368.5</v>
      </c>
      <c r="I236" s="202"/>
      <c r="L236" s="198"/>
      <c r="M236" s="203"/>
      <c r="N236" s="204"/>
      <c r="O236" s="204"/>
      <c r="P236" s="204"/>
      <c r="Q236" s="204"/>
      <c r="R236" s="204"/>
      <c r="S236" s="204"/>
      <c r="T236" s="205"/>
      <c r="AT236" s="199" t="s">
        <v>174</v>
      </c>
      <c r="AU236" s="199" t="s">
        <v>79</v>
      </c>
      <c r="AV236" s="12" t="s">
        <v>79</v>
      </c>
      <c r="AW236" s="12" t="s">
        <v>34</v>
      </c>
      <c r="AX236" s="12" t="s">
        <v>70</v>
      </c>
      <c r="AY236" s="199" t="s">
        <v>161</v>
      </c>
    </row>
    <row r="237" spans="2:51" s="12" customFormat="1" ht="13.5">
      <c r="B237" s="198"/>
      <c r="D237" s="193" t="s">
        <v>174</v>
      </c>
      <c r="E237" s="199" t="s">
        <v>5</v>
      </c>
      <c r="F237" s="200" t="s">
        <v>347</v>
      </c>
      <c r="H237" s="201">
        <v>185.13</v>
      </c>
      <c r="I237" s="202"/>
      <c r="L237" s="198"/>
      <c r="M237" s="203"/>
      <c r="N237" s="204"/>
      <c r="O237" s="204"/>
      <c r="P237" s="204"/>
      <c r="Q237" s="204"/>
      <c r="R237" s="204"/>
      <c r="S237" s="204"/>
      <c r="T237" s="205"/>
      <c r="AT237" s="199" t="s">
        <v>174</v>
      </c>
      <c r="AU237" s="199" t="s">
        <v>79</v>
      </c>
      <c r="AV237" s="12" t="s">
        <v>79</v>
      </c>
      <c r="AW237" s="12" t="s">
        <v>34</v>
      </c>
      <c r="AX237" s="12" t="s">
        <v>70</v>
      </c>
      <c r="AY237" s="199" t="s">
        <v>161</v>
      </c>
    </row>
    <row r="238" spans="2:51" s="12" customFormat="1" ht="13.5">
      <c r="B238" s="198"/>
      <c r="D238" s="193" t="s">
        <v>174</v>
      </c>
      <c r="E238" s="199" t="s">
        <v>5</v>
      </c>
      <c r="F238" s="200" t="s">
        <v>348</v>
      </c>
      <c r="H238" s="201">
        <v>711.865</v>
      </c>
      <c r="I238" s="202"/>
      <c r="L238" s="198"/>
      <c r="M238" s="203"/>
      <c r="N238" s="204"/>
      <c r="O238" s="204"/>
      <c r="P238" s="204"/>
      <c r="Q238" s="204"/>
      <c r="R238" s="204"/>
      <c r="S238" s="204"/>
      <c r="T238" s="205"/>
      <c r="AT238" s="199" t="s">
        <v>174</v>
      </c>
      <c r="AU238" s="199" t="s">
        <v>79</v>
      </c>
      <c r="AV238" s="12" t="s">
        <v>79</v>
      </c>
      <c r="AW238" s="12" t="s">
        <v>34</v>
      </c>
      <c r="AX238" s="12" t="s">
        <v>70</v>
      </c>
      <c r="AY238" s="199" t="s">
        <v>161</v>
      </c>
    </row>
    <row r="239" spans="2:51" s="12" customFormat="1" ht="13.5">
      <c r="B239" s="198"/>
      <c r="D239" s="193" t="s">
        <v>174</v>
      </c>
      <c r="E239" s="199" t="s">
        <v>5</v>
      </c>
      <c r="F239" s="200" t="s">
        <v>349</v>
      </c>
      <c r="H239" s="201">
        <v>845.642</v>
      </c>
      <c r="I239" s="202"/>
      <c r="L239" s="198"/>
      <c r="M239" s="203"/>
      <c r="N239" s="204"/>
      <c r="O239" s="204"/>
      <c r="P239" s="204"/>
      <c r="Q239" s="204"/>
      <c r="R239" s="204"/>
      <c r="S239" s="204"/>
      <c r="T239" s="205"/>
      <c r="AT239" s="199" t="s">
        <v>174</v>
      </c>
      <c r="AU239" s="199" t="s">
        <v>79</v>
      </c>
      <c r="AV239" s="12" t="s">
        <v>79</v>
      </c>
      <c r="AW239" s="12" t="s">
        <v>34</v>
      </c>
      <c r="AX239" s="12" t="s">
        <v>70</v>
      </c>
      <c r="AY239" s="199" t="s">
        <v>161</v>
      </c>
    </row>
    <row r="240" spans="2:51" s="12" customFormat="1" ht="13.5">
      <c r="B240" s="198"/>
      <c r="D240" s="193" t="s">
        <v>174</v>
      </c>
      <c r="E240" s="199" t="s">
        <v>5</v>
      </c>
      <c r="F240" s="200" t="s">
        <v>350</v>
      </c>
      <c r="H240" s="201">
        <v>547.767</v>
      </c>
      <c r="I240" s="202"/>
      <c r="L240" s="198"/>
      <c r="M240" s="203"/>
      <c r="N240" s="204"/>
      <c r="O240" s="204"/>
      <c r="P240" s="204"/>
      <c r="Q240" s="204"/>
      <c r="R240" s="204"/>
      <c r="S240" s="204"/>
      <c r="T240" s="205"/>
      <c r="AT240" s="199" t="s">
        <v>174</v>
      </c>
      <c r="AU240" s="199" t="s">
        <v>79</v>
      </c>
      <c r="AV240" s="12" t="s">
        <v>79</v>
      </c>
      <c r="AW240" s="12" t="s">
        <v>34</v>
      </c>
      <c r="AX240" s="12" t="s">
        <v>70</v>
      </c>
      <c r="AY240" s="199" t="s">
        <v>161</v>
      </c>
    </row>
    <row r="241" spans="2:51" s="12" customFormat="1" ht="13.5">
      <c r="B241" s="198"/>
      <c r="D241" s="193" t="s">
        <v>174</v>
      </c>
      <c r="E241" s="199" t="s">
        <v>5</v>
      </c>
      <c r="F241" s="200" t="s">
        <v>351</v>
      </c>
      <c r="H241" s="201">
        <v>24.299</v>
      </c>
      <c r="I241" s="202"/>
      <c r="L241" s="198"/>
      <c r="M241" s="203"/>
      <c r="N241" s="204"/>
      <c r="O241" s="204"/>
      <c r="P241" s="204"/>
      <c r="Q241" s="204"/>
      <c r="R241" s="204"/>
      <c r="S241" s="204"/>
      <c r="T241" s="205"/>
      <c r="AT241" s="199" t="s">
        <v>174</v>
      </c>
      <c r="AU241" s="199" t="s">
        <v>79</v>
      </c>
      <c r="AV241" s="12" t="s">
        <v>79</v>
      </c>
      <c r="AW241" s="12" t="s">
        <v>34</v>
      </c>
      <c r="AX241" s="12" t="s">
        <v>70</v>
      </c>
      <c r="AY241" s="199" t="s">
        <v>161</v>
      </c>
    </row>
    <row r="242" spans="2:51" s="13" customFormat="1" ht="13.5">
      <c r="B242" s="206"/>
      <c r="D242" s="193" t="s">
        <v>174</v>
      </c>
      <c r="E242" s="207" t="s">
        <v>5</v>
      </c>
      <c r="F242" s="208" t="s">
        <v>352</v>
      </c>
      <c r="H242" s="207" t="s">
        <v>5</v>
      </c>
      <c r="I242" s="209"/>
      <c r="L242" s="206"/>
      <c r="M242" s="210"/>
      <c r="N242" s="211"/>
      <c r="O242" s="211"/>
      <c r="P242" s="211"/>
      <c r="Q242" s="211"/>
      <c r="R242" s="211"/>
      <c r="S242" s="211"/>
      <c r="T242" s="212"/>
      <c r="AT242" s="207" t="s">
        <v>174</v>
      </c>
      <c r="AU242" s="207" t="s">
        <v>79</v>
      </c>
      <c r="AV242" s="13" t="s">
        <v>77</v>
      </c>
      <c r="AW242" s="13" t="s">
        <v>34</v>
      </c>
      <c r="AX242" s="13" t="s">
        <v>70</v>
      </c>
      <c r="AY242" s="207" t="s">
        <v>161</v>
      </c>
    </row>
    <row r="243" spans="2:51" s="12" customFormat="1" ht="13.5">
      <c r="B243" s="198"/>
      <c r="D243" s="193" t="s">
        <v>174</v>
      </c>
      <c r="E243" s="199" t="s">
        <v>5</v>
      </c>
      <c r="F243" s="200" t="s">
        <v>353</v>
      </c>
      <c r="H243" s="201">
        <v>300.472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174</v>
      </c>
      <c r="AU243" s="199" t="s">
        <v>79</v>
      </c>
      <c r="AV243" s="12" t="s">
        <v>79</v>
      </c>
      <c r="AW243" s="12" t="s">
        <v>34</v>
      </c>
      <c r="AX243" s="12" t="s">
        <v>70</v>
      </c>
      <c r="AY243" s="199" t="s">
        <v>161</v>
      </c>
    </row>
    <row r="244" spans="2:51" s="12" customFormat="1" ht="13.5">
      <c r="B244" s="198"/>
      <c r="D244" s="193" t="s">
        <v>174</v>
      </c>
      <c r="E244" s="199" t="s">
        <v>5</v>
      </c>
      <c r="F244" s="200" t="s">
        <v>354</v>
      </c>
      <c r="H244" s="201">
        <v>1308.879</v>
      </c>
      <c r="I244" s="202"/>
      <c r="L244" s="198"/>
      <c r="M244" s="203"/>
      <c r="N244" s="204"/>
      <c r="O244" s="204"/>
      <c r="P244" s="204"/>
      <c r="Q244" s="204"/>
      <c r="R244" s="204"/>
      <c r="S244" s="204"/>
      <c r="T244" s="205"/>
      <c r="AT244" s="199" t="s">
        <v>174</v>
      </c>
      <c r="AU244" s="199" t="s">
        <v>79</v>
      </c>
      <c r="AV244" s="12" t="s">
        <v>79</v>
      </c>
      <c r="AW244" s="12" t="s">
        <v>34</v>
      </c>
      <c r="AX244" s="12" t="s">
        <v>70</v>
      </c>
      <c r="AY244" s="199" t="s">
        <v>161</v>
      </c>
    </row>
    <row r="245" spans="2:51" s="12" customFormat="1" ht="13.5">
      <c r="B245" s="198"/>
      <c r="D245" s="193" t="s">
        <v>174</v>
      </c>
      <c r="E245" s="199" t="s">
        <v>5</v>
      </c>
      <c r="F245" s="200" t="s">
        <v>355</v>
      </c>
      <c r="H245" s="201">
        <v>588.633</v>
      </c>
      <c r="I245" s="202"/>
      <c r="L245" s="198"/>
      <c r="M245" s="203"/>
      <c r="N245" s="204"/>
      <c r="O245" s="204"/>
      <c r="P245" s="204"/>
      <c r="Q245" s="204"/>
      <c r="R245" s="204"/>
      <c r="S245" s="204"/>
      <c r="T245" s="205"/>
      <c r="AT245" s="199" t="s">
        <v>174</v>
      </c>
      <c r="AU245" s="199" t="s">
        <v>79</v>
      </c>
      <c r="AV245" s="12" t="s">
        <v>79</v>
      </c>
      <c r="AW245" s="12" t="s">
        <v>34</v>
      </c>
      <c r="AX245" s="12" t="s">
        <v>70</v>
      </c>
      <c r="AY245" s="199" t="s">
        <v>161</v>
      </c>
    </row>
    <row r="246" spans="2:51" s="12" customFormat="1" ht="13.5">
      <c r="B246" s="198"/>
      <c r="D246" s="193" t="s">
        <v>174</v>
      </c>
      <c r="E246" s="199" t="s">
        <v>5</v>
      </c>
      <c r="F246" s="200" t="s">
        <v>356</v>
      </c>
      <c r="H246" s="201">
        <v>1.835</v>
      </c>
      <c r="I246" s="202"/>
      <c r="L246" s="198"/>
      <c r="M246" s="203"/>
      <c r="N246" s="204"/>
      <c r="O246" s="204"/>
      <c r="P246" s="204"/>
      <c r="Q246" s="204"/>
      <c r="R246" s="204"/>
      <c r="S246" s="204"/>
      <c r="T246" s="205"/>
      <c r="AT246" s="199" t="s">
        <v>174</v>
      </c>
      <c r="AU246" s="199" t="s">
        <v>79</v>
      </c>
      <c r="AV246" s="12" t="s">
        <v>79</v>
      </c>
      <c r="AW246" s="12" t="s">
        <v>34</v>
      </c>
      <c r="AX246" s="12" t="s">
        <v>70</v>
      </c>
      <c r="AY246" s="199" t="s">
        <v>161</v>
      </c>
    </row>
    <row r="247" spans="2:51" s="12" customFormat="1" ht="13.5">
      <c r="B247" s="198"/>
      <c r="D247" s="193" t="s">
        <v>174</v>
      </c>
      <c r="E247" s="199" t="s">
        <v>5</v>
      </c>
      <c r="F247" s="200" t="s">
        <v>357</v>
      </c>
      <c r="H247" s="201">
        <v>51.957</v>
      </c>
      <c r="I247" s="202"/>
      <c r="L247" s="198"/>
      <c r="M247" s="203"/>
      <c r="N247" s="204"/>
      <c r="O247" s="204"/>
      <c r="P247" s="204"/>
      <c r="Q247" s="204"/>
      <c r="R247" s="204"/>
      <c r="S247" s="204"/>
      <c r="T247" s="205"/>
      <c r="AT247" s="199" t="s">
        <v>174</v>
      </c>
      <c r="AU247" s="199" t="s">
        <v>79</v>
      </c>
      <c r="AV247" s="12" t="s">
        <v>79</v>
      </c>
      <c r="AW247" s="12" t="s">
        <v>34</v>
      </c>
      <c r="AX247" s="12" t="s">
        <v>70</v>
      </c>
      <c r="AY247" s="199" t="s">
        <v>161</v>
      </c>
    </row>
    <row r="248" spans="2:51" s="13" customFormat="1" ht="13.5">
      <c r="B248" s="206"/>
      <c r="D248" s="193" t="s">
        <v>174</v>
      </c>
      <c r="E248" s="207" t="s">
        <v>5</v>
      </c>
      <c r="F248" s="208" t="s">
        <v>358</v>
      </c>
      <c r="H248" s="207" t="s">
        <v>5</v>
      </c>
      <c r="I248" s="209"/>
      <c r="L248" s="206"/>
      <c r="M248" s="210"/>
      <c r="N248" s="211"/>
      <c r="O248" s="211"/>
      <c r="P248" s="211"/>
      <c r="Q248" s="211"/>
      <c r="R248" s="211"/>
      <c r="S248" s="211"/>
      <c r="T248" s="212"/>
      <c r="AT248" s="207" t="s">
        <v>174</v>
      </c>
      <c r="AU248" s="207" t="s">
        <v>79</v>
      </c>
      <c r="AV248" s="13" t="s">
        <v>77</v>
      </c>
      <c r="AW248" s="13" t="s">
        <v>34</v>
      </c>
      <c r="AX248" s="13" t="s">
        <v>70</v>
      </c>
      <c r="AY248" s="207" t="s">
        <v>161</v>
      </c>
    </row>
    <row r="249" spans="2:51" s="12" customFormat="1" ht="13.5">
      <c r="B249" s="198"/>
      <c r="D249" s="193" t="s">
        <v>174</v>
      </c>
      <c r="E249" s="199" t="s">
        <v>5</v>
      </c>
      <c r="F249" s="200" t="s">
        <v>359</v>
      </c>
      <c r="H249" s="201">
        <v>474.045</v>
      </c>
      <c r="I249" s="202"/>
      <c r="L249" s="198"/>
      <c r="M249" s="203"/>
      <c r="N249" s="204"/>
      <c r="O249" s="204"/>
      <c r="P249" s="204"/>
      <c r="Q249" s="204"/>
      <c r="R249" s="204"/>
      <c r="S249" s="204"/>
      <c r="T249" s="205"/>
      <c r="AT249" s="199" t="s">
        <v>174</v>
      </c>
      <c r="AU249" s="199" t="s">
        <v>79</v>
      </c>
      <c r="AV249" s="12" t="s">
        <v>79</v>
      </c>
      <c r="AW249" s="12" t="s">
        <v>34</v>
      </c>
      <c r="AX249" s="12" t="s">
        <v>70</v>
      </c>
      <c r="AY249" s="199" t="s">
        <v>161</v>
      </c>
    </row>
    <row r="250" spans="2:51" s="13" customFormat="1" ht="13.5">
      <c r="B250" s="206"/>
      <c r="D250" s="193" t="s">
        <v>174</v>
      </c>
      <c r="E250" s="207" t="s">
        <v>5</v>
      </c>
      <c r="F250" s="208" t="s">
        <v>360</v>
      </c>
      <c r="H250" s="207" t="s">
        <v>5</v>
      </c>
      <c r="I250" s="209"/>
      <c r="L250" s="206"/>
      <c r="M250" s="210"/>
      <c r="N250" s="211"/>
      <c r="O250" s="211"/>
      <c r="P250" s="211"/>
      <c r="Q250" s="211"/>
      <c r="R250" s="211"/>
      <c r="S250" s="211"/>
      <c r="T250" s="212"/>
      <c r="AT250" s="207" t="s">
        <v>174</v>
      </c>
      <c r="AU250" s="207" t="s">
        <v>79</v>
      </c>
      <c r="AV250" s="13" t="s">
        <v>77</v>
      </c>
      <c r="AW250" s="13" t="s">
        <v>34</v>
      </c>
      <c r="AX250" s="13" t="s">
        <v>70</v>
      </c>
      <c r="AY250" s="207" t="s">
        <v>161</v>
      </c>
    </row>
    <row r="251" spans="2:51" s="12" customFormat="1" ht="13.5">
      <c r="B251" s="198"/>
      <c r="D251" s="193" t="s">
        <v>174</v>
      </c>
      <c r="E251" s="199" t="s">
        <v>5</v>
      </c>
      <c r="F251" s="200" t="s">
        <v>361</v>
      </c>
      <c r="H251" s="201">
        <v>7.15</v>
      </c>
      <c r="I251" s="202"/>
      <c r="L251" s="198"/>
      <c r="M251" s="203"/>
      <c r="N251" s="204"/>
      <c r="O251" s="204"/>
      <c r="P251" s="204"/>
      <c r="Q251" s="204"/>
      <c r="R251" s="204"/>
      <c r="S251" s="204"/>
      <c r="T251" s="205"/>
      <c r="AT251" s="199" t="s">
        <v>174</v>
      </c>
      <c r="AU251" s="199" t="s">
        <v>79</v>
      </c>
      <c r="AV251" s="12" t="s">
        <v>79</v>
      </c>
      <c r="AW251" s="12" t="s">
        <v>34</v>
      </c>
      <c r="AX251" s="12" t="s">
        <v>70</v>
      </c>
      <c r="AY251" s="199" t="s">
        <v>161</v>
      </c>
    </row>
    <row r="252" spans="2:51" s="13" customFormat="1" ht="13.5">
      <c r="B252" s="206"/>
      <c r="D252" s="193" t="s">
        <v>174</v>
      </c>
      <c r="E252" s="207" t="s">
        <v>5</v>
      </c>
      <c r="F252" s="208" t="s">
        <v>184</v>
      </c>
      <c r="H252" s="207" t="s">
        <v>5</v>
      </c>
      <c r="I252" s="209"/>
      <c r="L252" s="206"/>
      <c r="M252" s="210"/>
      <c r="N252" s="211"/>
      <c r="O252" s="211"/>
      <c r="P252" s="211"/>
      <c r="Q252" s="211"/>
      <c r="R252" s="211"/>
      <c r="S252" s="211"/>
      <c r="T252" s="212"/>
      <c r="AT252" s="207" t="s">
        <v>174</v>
      </c>
      <c r="AU252" s="207" t="s">
        <v>79</v>
      </c>
      <c r="AV252" s="13" t="s">
        <v>77</v>
      </c>
      <c r="AW252" s="13" t="s">
        <v>34</v>
      </c>
      <c r="AX252" s="13" t="s">
        <v>70</v>
      </c>
      <c r="AY252" s="207" t="s">
        <v>161</v>
      </c>
    </row>
    <row r="253" spans="2:51" s="12" customFormat="1" ht="13.5">
      <c r="B253" s="198"/>
      <c r="D253" s="193" t="s">
        <v>174</v>
      </c>
      <c r="E253" s="199" t="s">
        <v>5</v>
      </c>
      <c r="F253" s="200" t="s">
        <v>362</v>
      </c>
      <c r="H253" s="201">
        <v>275.4</v>
      </c>
      <c r="I253" s="202"/>
      <c r="L253" s="198"/>
      <c r="M253" s="203"/>
      <c r="N253" s="204"/>
      <c r="O253" s="204"/>
      <c r="P253" s="204"/>
      <c r="Q253" s="204"/>
      <c r="R253" s="204"/>
      <c r="S253" s="204"/>
      <c r="T253" s="205"/>
      <c r="AT253" s="199" t="s">
        <v>174</v>
      </c>
      <c r="AU253" s="199" t="s">
        <v>79</v>
      </c>
      <c r="AV253" s="12" t="s">
        <v>79</v>
      </c>
      <c r="AW253" s="12" t="s">
        <v>34</v>
      </c>
      <c r="AX253" s="12" t="s">
        <v>70</v>
      </c>
      <c r="AY253" s="199" t="s">
        <v>161</v>
      </c>
    </row>
    <row r="254" spans="2:51" s="15" customFormat="1" ht="13.5">
      <c r="B254" s="221"/>
      <c r="D254" s="193" t="s">
        <v>174</v>
      </c>
      <c r="E254" s="222" t="s">
        <v>5</v>
      </c>
      <c r="F254" s="223" t="s">
        <v>326</v>
      </c>
      <c r="H254" s="224">
        <v>5691.574</v>
      </c>
      <c r="I254" s="225"/>
      <c r="L254" s="221"/>
      <c r="M254" s="226"/>
      <c r="N254" s="227"/>
      <c r="O254" s="227"/>
      <c r="P254" s="227"/>
      <c r="Q254" s="227"/>
      <c r="R254" s="227"/>
      <c r="S254" s="227"/>
      <c r="T254" s="228"/>
      <c r="AT254" s="222" t="s">
        <v>174</v>
      </c>
      <c r="AU254" s="222" t="s">
        <v>79</v>
      </c>
      <c r="AV254" s="15" t="s">
        <v>87</v>
      </c>
      <c r="AW254" s="15" t="s">
        <v>34</v>
      </c>
      <c r="AX254" s="15" t="s">
        <v>70</v>
      </c>
      <c r="AY254" s="222" t="s">
        <v>161</v>
      </c>
    </row>
    <row r="255" spans="2:51" s="12" customFormat="1" ht="13.5">
      <c r="B255" s="198"/>
      <c r="D255" s="193" t="s">
        <v>174</v>
      </c>
      <c r="E255" s="199" t="s">
        <v>5</v>
      </c>
      <c r="F255" s="200" t="s">
        <v>363</v>
      </c>
      <c r="H255" s="201">
        <v>2845.787</v>
      </c>
      <c r="I255" s="202"/>
      <c r="L255" s="198"/>
      <c r="M255" s="203"/>
      <c r="N255" s="204"/>
      <c r="O255" s="204"/>
      <c r="P255" s="204"/>
      <c r="Q255" s="204"/>
      <c r="R255" s="204"/>
      <c r="S255" s="204"/>
      <c r="T255" s="205"/>
      <c r="AT255" s="199" t="s">
        <v>174</v>
      </c>
      <c r="AU255" s="199" t="s">
        <v>79</v>
      </c>
      <c r="AV255" s="12" t="s">
        <v>79</v>
      </c>
      <c r="AW255" s="12" t="s">
        <v>34</v>
      </c>
      <c r="AX255" s="12" t="s">
        <v>77</v>
      </c>
      <c r="AY255" s="199" t="s">
        <v>161</v>
      </c>
    </row>
    <row r="256" spans="2:65" s="1" customFormat="1" ht="16.5" customHeight="1">
      <c r="B256" s="180"/>
      <c r="C256" s="181" t="s">
        <v>364</v>
      </c>
      <c r="D256" s="181" t="s">
        <v>163</v>
      </c>
      <c r="E256" s="182" t="s">
        <v>365</v>
      </c>
      <c r="F256" s="183" t="s">
        <v>366</v>
      </c>
      <c r="G256" s="184" t="s">
        <v>301</v>
      </c>
      <c r="H256" s="185">
        <v>2845.787</v>
      </c>
      <c r="I256" s="186"/>
      <c r="J256" s="187">
        <f>ROUND(I256*H256,2)</f>
        <v>0</v>
      </c>
      <c r="K256" s="183" t="s">
        <v>167</v>
      </c>
      <c r="L256" s="41"/>
      <c r="M256" s="188" t="s">
        <v>5</v>
      </c>
      <c r="N256" s="189" t="s">
        <v>41</v>
      </c>
      <c r="O256" s="42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AR256" s="25" t="s">
        <v>168</v>
      </c>
      <c r="AT256" s="25" t="s">
        <v>163</v>
      </c>
      <c r="AU256" s="25" t="s">
        <v>79</v>
      </c>
      <c r="AY256" s="25" t="s">
        <v>161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25" t="s">
        <v>77</v>
      </c>
      <c r="BK256" s="192">
        <f>ROUND(I256*H256,2)</f>
        <v>0</v>
      </c>
      <c r="BL256" s="25" t="s">
        <v>168</v>
      </c>
      <c r="BM256" s="25" t="s">
        <v>367</v>
      </c>
    </row>
    <row r="257" spans="2:47" s="1" customFormat="1" ht="27">
      <c r="B257" s="41"/>
      <c r="D257" s="193" t="s">
        <v>170</v>
      </c>
      <c r="F257" s="194" t="s">
        <v>368</v>
      </c>
      <c r="I257" s="195"/>
      <c r="L257" s="41"/>
      <c r="M257" s="196"/>
      <c r="N257" s="42"/>
      <c r="O257" s="42"/>
      <c r="P257" s="42"/>
      <c r="Q257" s="42"/>
      <c r="R257" s="42"/>
      <c r="S257" s="42"/>
      <c r="T257" s="70"/>
      <c r="AT257" s="25" t="s">
        <v>170</v>
      </c>
      <c r="AU257" s="25" t="s">
        <v>79</v>
      </c>
    </row>
    <row r="258" spans="2:47" s="1" customFormat="1" ht="40.5">
      <c r="B258" s="41"/>
      <c r="D258" s="193" t="s">
        <v>172</v>
      </c>
      <c r="F258" s="197" t="s">
        <v>369</v>
      </c>
      <c r="I258" s="195"/>
      <c r="L258" s="41"/>
      <c r="M258" s="196"/>
      <c r="N258" s="42"/>
      <c r="O258" s="42"/>
      <c r="P258" s="42"/>
      <c r="Q258" s="42"/>
      <c r="R258" s="42"/>
      <c r="S258" s="42"/>
      <c r="T258" s="70"/>
      <c r="AT258" s="25" t="s">
        <v>172</v>
      </c>
      <c r="AU258" s="25" t="s">
        <v>79</v>
      </c>
    </row>
    <row r="259" spans="2:51" s="13" customFormat="1" ht="13.5">
      <c r="B259" s="206"/>
      <c r="D259" s="193" t="s">
        <v>174</v>
      </c>
      <c r="E259" s="207" t="s">
        <v>5</v>
      </c>
      <c r="F259" s="208" t="s">
        <v>370</v>
      </c>
      <c r="H259" s="207" t="s">
        <v>5</v>
      </c>
      <c r="I259" s="209"/>
      <c r="L259" s="206"/>
      <c r="M259" s="210"/>
      <c r="N259" s="211"/>
      <c r="O259" s="211"/>
      <c r="P259" s="211"/>
      <c r="Q259" s="211"/>
      <c r="R259" s="211"/>
      <c r="S259" s="211"/>
      <c r="T259" s="212"/>
      <c r="AT259" s="207" t="s">
        <v>174</v>
      </c>
      <c r="AU259" s="207" t="s">
        <v>79</v>
      </c>
      <c r="AV259" s="13" t="s">
        <v>77</v>
      </c>
      <c r="AW259" s="13" t="s">
        <v>34</v>
      </c>
      <c r="AX259" s="13" t="s">
        <v>70</v>
      </c>
      <c r="AY259" s="207" t="s">
        <v>161</v>
      </c>
    </row>
    <row r="260" spans="2:51" s="12" customFormat="1" ht="13.5">
      <c r="B260" s="198"/>
      <c r="D260" s="193" t="s">
        <v>174</v>
      </c>
      <c r="E260" s="199" t="s">
        <v>5</v>
      </c>
      <c r="F260" s="200" t="s">
        <v>363</v>
      </c>
      <c r="H260" s="201">
        <v>2845.787</v>
      </c>
      <c r="I260" s="202"/>
      <c r="L260" s="198"/>
      <c r="M260" s="203"/>
      <c r="N260" s="204"/>
      <c r="O260" s="204"/>
      <c r="P260" s="204"/>
      <c r="Q260" s="204"/>
      <c r="R260" s="204"/>
      <c r="S260" s="204"/>
      <c r="T260" s="205"/>
      <c r="AT260" s="199" t="s">
        <v>174</v>
      </c>
      <c r="AU260" s="199" t="s">
        <v>79</v>
      </c>
      <c r="AV260" s="12" t="s">
        <v>79</v>
      </c>
      <c r="AW260" s="12" t="s">
        <v>34</v>
      </c>
      <c r="AX260" s="12" t="s">
        <v>77</v>
      </c>
      <c r="AY260" s="199" t="s">
        <v>161</v>
      </c>
    </row>
    <row r="261" spans="2:65" s="1" customFormat="1" ht="16.5" customHeight="1">
      <c r="B261" s="180"/>
      <c r="C261" s="181" t="s">
        <v>371</v>
      </c>
      <c r="D261" s="181" t="s">
        <v>163</v>
      </c>
      <c r="E261" s="182" t="s">
        <v>372</v>
      </c>
      <c r="F261" s="183" t="s">
        <v>373</v>
      </c>
      <c r="G261" s="184" t="s">
        <v>301</v>
      </c>
      <c r="H261" s="185">
        <v>1422.894</v>
      </c>
      <c r="I261" s="186"/>
      <c r="J261" s="187">
        <f>ROUND(I261*H261,2)</f>
        <v>0</v>
      </c>
      <c r="K261" s="183" t="s">
        <v>167</v>
      </c>
      <c r="L261" s="41"/>
      <c r="M261" s="188" t="s">
        <v>5</v>
      </c>
      <c r="N261" s="189" t="s">
        <v>41</v>
      </c>
      <c r="O261" s="42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AR261" s="25" t="s">
        <v>168</v>
      </c>
      <c r="AT261" s="25" t="s">
        <v>163</v>
      </c>
      <c r="AU261" s="25" t="s">
        <v>79</v>
      </c>
      <c r="AY261" s="25" t="s">
        <v>161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25" t="s">
        <v>77</v>
      </c>
      <c r="BK261" s="192">
        <f>ROUND(I261*H261,2)</f>
        <v>0</v>
      </c>
      <c r="BL261" s="25" t="s">
        <v>168</v>
      </c>
      <c r="BM261" s="25" t="s">
        <v>374</v>
      </c>
    </row>
    <row r="262" spans="2:47" s="1" customFormat="1" ht="27">
      <c r="B262" s="41"/>
      <c r="D262" s="193" t="s">
        <v>170</v>
      </c>
      <c r="F262" s="194" t="s">
        <v>375</v>
      </c>
      <c r="I262" s="195"/>
      <c r="L262" s="41"/>
      <c r="M262" s="196"/>
      <c r="N262" s="42"/>
      <c r="O262" s="42"/>
      <c r="P262" s="42"/>
      <c r="Q262" s="42"/>
      <c r="R262" s="42"/>
      <c r="S262" s="42"/>
      <c r="T262" s="70"/>
      <c r="AT262" s="25" t="s">
        <v>170</v>
      </c>
      <c r="AU262" s="25" t="s">
        <v>79</v>
      </c>
    </row>
    <row r="263" spans="2:51" s="12" customFormat="1" ht="13.5">
      <c r="B263" s="198"/>
      <c r="D263" s="193" t="s">
        <v>174</v>
      </c>
      <c r="E263" s="199" t="s">
        <v>5</v>
      </c>
      <c r="F263" s="200" t="s">
        <v>376</v>
      </c>
      <c r="H263" s="201">
        <v>1422.894</v>
      </c>
      <c r="I263" s="202"/>
      <c r="L263" s="198"/>
      <c r="M263" s="203"/>
      <c r="N263" s="204"/>
      <c r="O263" s="204"/>
      <c r="P263" s="204"/>
      <c r="Q263" s="204"/>
      <c r="R263" s="204"/>
      <c r="S263" s="204"/>
      <c r="T263" s="205"/>
      <c r="AT263" s="199" t="s">
        <v>174</v>
      </c>
      <c r="AU263" s="199" t="s">
        <v>79</v>
      </c>
      <c r="AV263" s="12" t="s">
        <v>79</v>
      </c>
      <c r="AW263" s="12" t="s">
        <v>34</v>
      </c>
      <c r="AX263" s="12" t="s">
        <v>77</v>
      </c>
      <c r="AY263" s="199" t="s">
        <v>161</v>
      </c>
    </row>
    <row r="264" spans="2:65" s="1" customFormat="1" ht="25.5" customHeight="1">
      <c r="B264" s="180"/>
      <c r="C264" s="181" t="s">
        <v>377</v>
      </c>
      <c r="D264" s="181" t="s">
        <v>163</v>
      </c>
      <c r="E264" s="182" t="s">
        <v>378</v>
      </c>
      <c r="F264" s="183" t="s">
        <v>379</v>
      </c>
      <c r="G264" s="184" t="s">
        <v>224</v>
      </c>
      <c r="H264" s="185">
        <v>25.5</v>
      </c>
      <c r="I264" s="186"/>
      <c r="J264" s="187">
        <f>ROUND(I264*H264,2)</f>
        <v>0</v>
      </c>
      <c r="K264" s="183" t="s">
        <v>5</v>
      </c>
      <c r="L264" s="41"/>
      <c r="M264" s="188" t="s">
        <v>5</v>
      </c>
      <c r="N264" s="189" t="s">
        <v>41</v>
      </c>
      <c r="O264" s="42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AR264" s="25" t="s">
        <v>168</v>
      </c>
      <c r="AT264" s="25" t="s">
        <v>163</v>
      </c>
      <c r="AU264" s="25" t="s">
        <v>79</v>
      </c>
      <c r="AY264" s="25" t="s">
        <v>161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25" t="s">
        <v>77</v>
      </c>
      <c r="BK264" s="192">
        <f>ROUND(I264*H264,2)</f>
        <v>0</v>
      </c>
      <c r="BL264" s="25" t="s">
        <v>168</v>
      </c>
      <c r="BM264" s="25" t="s">
        <v>380</v>
      </c>
    </row>
    <row r="265" spans="2:47" s="1" customFormat="1" ht="27">
      <c r="B265" s="41"/>
      <c r="D265" s="193" t="s">
        <v>170</v>
      </c>
      <c r="F265" s="194" t="s">
        <v>381</v>
      </c>
      <c r="I265" s="195"/>
      <c r="L265" s="41"/>
      <c r="M265" s="196"/>
      <c r="N265" s="42"/>
      <c r="O265" s="42"/>
      <c r="P265" s="42"/>
      <c r="Q265" s="42"/>
      <c r="R265" s="42"/>
      <c r="S265" s="42"/>
      <c r="T265" s="70"/>
      <c r="AT265" s="25" t="s">
        <v>170</v>
      </c>
      <c r="AU265" s="25" t="s">
        <v>79</v>
      </c>
    </row>
    <row r="266" spans="2:47" s="1" customFormat="1" ht="27">
      <c r="B266" s="41"/>
      <c r="D266" s="193" t="s">
        <v>172</v>
      </c>
      <c r="F266" s="197" t="s">
        <v>173</v>
      </c>
      <c r="I266" s="195"/>
      <c r="L266" s="41"/>
      <c r="M266" s="196"/>
      <c r="N266" s="42"/>
      <c r="O266" s="42"/>
      <c r="P266" s="42"/>
      <c r="Q266" s="42"/>
      <c r="R266" s="42"/>
      <c r="S266" s="42"/>
      <c r="T266" s="70"/>
      <c r="AT266" s="25" t="s">
        <v>172</v>
      </c>
      <c r="AU266" s="25" t="s">
        <v>79</v>
      </c>
    </row>
    <row r="267" spans="2:51" s="12" customFormat="1" ht="13.5">
      <c r="B267" s="198"/>
      <c r="D267" s="193" t="s">
        <v>174</v>
      </c>
      <c r="E267" s="199" t="s">
        <v>5</v>
      </c>
      <c r="F267" s="200" t="s">
        <v>382</v>
      </c>
      <c r="H267" s="201">
        <v>25.5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199" t="s">
        <v>174</v>
      </c>
      <c r="AU267" s="199" t="s">
        <v>79</v>
      </c>
      <c r="AV267" s="12" t="s">
        <v>79</v>
      </c>
      <c r="AW267" s="12" t="s">
        <v>34</v>
      </c>
      <c r="AX267" s="12" t="s">
        <v>77</v>
      </c>
      <c r="AY267" s="199" t="s">
        <v>161</v>
      </c>
    </row>
    <row r="268" spans="2:65" s="1" customFormat="1" ht="16.5" customHeight="1">
      <c r="B268" s="180"/>
      <c r="C268" s="229" t="s">
        <v>383</v>
      </c>
      <c r="D268" s="229" t="s">
        <v>384</v>
      </c>
      <c r="E268" s="230" t="s">
        <v>385</v>
      </c>
      <c r="F268" s="231" t="s">
        <v>386</v>
      </c>
      <c r="G268" s="232" t="s">
        <v>224</v>
      </c>
      <c r="H268" s="233">
        <v>25.5</v>
      </c>
      <c r="I268" s="234"/>
      <c r="J268" s="235">
        <f>ROUND(I268*H268,2)</f>
        <v>0</v>
      </c>
      <c r="K268" s="231" t="s">
        <v>5</v>
      </c>
      <c r="L268" s="236"/>
      <c r="M268" s="237" t="s">
        <v>5</v>
      </c>
      <c r="N268" s="238" t="s">
        <v>41</v>
      </c>
      <c r="O268" s="42"/>
      <c r="P268" s="190">
        <f>O268*H268</f>
        <v>0</v>
      </c>
      <c r="Q268" s="190">
        <v>0.0624</v>
      </c>
      <c r="R268" s="190">
        <f>Q268*H268</f>
        <v>1.5912</v>
      </c>
      <c r="S268" s="190">
        <v>0</v>
      </c>
      <c r="T268" s="191">
        <f>S268*H268</f>
        <v>0</v>
      </c>
      <c r="AR268" s="25" t="s">
        <v>221</v>
      </c>
      <c r="AT268" s="25" t="s">
        <v>384</v>
      </c>
      <c r="AU268" s="25" t="s">
        <v>79</v>
      </c>
      <c r="AY268" s="25" t="s">
        <v>161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25" t="s">
        <v>77</v>
      </c>
      <c r="BK268" s="192">
        <f>ROUND(I268*H268,2)</f>
        <v>0</v>
      </c>
      <c r="BL268" s="25" t="s">
        <v>168</v>
      </c>
      <c r="BM268" s="25" t="s">
        <v>387</v>
      </c>
    </row>
    <row r="269" spans="2:47" s="1" customFormat="1" ht="13.5">
      <c r="B269" s="41"/>
      <c r="D269" s="193" t="s">
        <v>170</v>
      </c>
      <c r="F269" s="194" t="s">
        <v>386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5" t="s">
        <v>170</v>
      </c>
      <c r="AU269" s="25" t="s">
        <v>79</v>
      </c>
    </row>
    <row r="270" spans="2:65" s="1" customFormat="1" ht="25.5" customHeight="1">
      <c r="B270" s="180"/>
      <c r="C270" s="181" t="s">
        <v>388</v>
      </c>
      <c r="D270" s="181" t="s">
        <v>163</v>
      </c>
      <c r="E270" s="182" t="s">
        <v>389</v>
      </c>
      <c r="F270" s="183" t="s">
        <v>390</v>
      </c>
      <c r="G270" s="184" t="s">
        <v>166</v>
      </c>
      <c r="H270" s="185">
        <v>1458</v>
      </c>
      <c r="I270" s="186"/>
      <c r="J270" s="187">
        <f>ROUND(I270*H270,2)</f>
        <v>0</v>
      </c>
      <c r="K270" s="183" t="s">
        <v>167</v>
      </c>
      <c r="L270" s="41"/>
      <c r="M270" s="188" t="s">
        <v>5</v>
      </c>
      <c r="N270" s="189" t="s">
        <v>41</v>
      </c>
      <c r="O270" s="42"/>
      <c r="P270" s="190">
        <f>O270*H270</f>
        <v>0</v>
      </c>
      <c r="Q270" s="190">
        <v>0.00084</v>
      </c>
      <c r="R270" s="190">
        <f>Q270*H270</f>
        <v>1.22472</v>
      </c>
      <c r="S270" s="190">
        <v>0</v>
      </c>
      <c r="T270" s="191">
        <f>S270*H270</f>
        <v>0</v>
      </c>
      <c r="AR270" s="25" t="s">
        <v>168</v>
      </c>
      <c r="AT270" s="25" t="s">
        <v>163</v>
      </c>
      <c r="AU270" s="25" t="s">
        <v>79</v>
      </c>
      <c r="AY270" s="25" t="s">
        <v>161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25" t="s">
        <v>77</v>
      </c>
      <c r="BK270" s="192">
        <f>ROUND(I270*H270,2)</f>
        <v>0</v>
      </c>
      <c r="BL270" s="25" t="s">
        <v>168</v>
      </c>
      <c r="BM270" s="25" t="s">
        <v>391</v>
      </c>
    </row>
    <row r="271" spans="2:47" s="1" customFormat="1" ht="27">
      <c r="B271" s="41"/>
      <c r="D271" s="193" t="s">
        <v>170</v>
      </c>
      <c r="F271" s="194" t="s">
        <v>392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5" t="s">
        <v>170</v>
      </c>
      <c r="AU271" s="25" t="s">
        <v>79</v>
      </c>
    </row>
    <row r="272" spans="2:47" s="1" customFormat="1" ht="40.5">
      <c r="B272" s="41"/>
      <c r="D272" s="193" t="s">
        <v>172</v>
      </c>
      <c r="F272" s="197" t="s">
        <v>393</v>
      </c>
      <c r="I272" s="195"/>
      <c r="L272" s="41"/>
      <c r="M272" s="196"/>
      <c r="N272" s="42"/>
      <c r="O272" s="42"/>
      <c r="P272" s="42"/>
      <c r="Q272" s="42"/>
      <c r="R272" s="42"/>
      <c r="S272" s="42"/>
      <c r="T272" s="70"/>
      <c r="AT272" s="25" t="s">
        <v>172</v>
      </c>
      <c r="AU272" s="25" t="s">
        <v>79</v>
      </c>
    </row>
    <row r="273" spans="2:51" s="12" customFormat="1" ht="13.5">
      <c r="B273" s="198"/>
      <c r="D273" s="193" t="s">
        <v>174</v>
      </c>
      <c r="E273" s="199" t="s">
        <v>5</v>
      </c>
      <c r="F273" s="200" t="s">
        <v>394</v>
      </c>
      <c r="H273" s="201">
        <v>367.2</v>
      </c>
      <c r="I273" s="202"/>
      <c r="L273" s="198"/>
      <c r="M273" s="203"/>
      <c r="N273" s="204"/>
      <c r="O273" s="204"/>
      <c r="P273" s="204"/>
      <c r="Q273" s="204"/>
      <c r="R273" s="204"/>
      <c r="S273" s="204"/>
      <c r="T273" s="205"/>
      <c r="AT273" s="199" t="s">
        <v>174</v>
      </c>
      <c r="AU273" s="199" t="s">
        <v>79</v>
      </c>
      <c r="AV273" s="12" t="s">
        <v>79</v>
      </c>
      <c r="AW273" s="12" t="s">
        <v>34</v>
      </c>
      <c r="AX273" s="12" t="s">
        <v>70</v>
      </c>
      <c r="AY273" s="199" t="s">
        <v>161</v>
      </c>
    </row>
    <row r="274" spans="2:51" s="12" customFormat="1" ht="13.5">
      <c r="B274" s="198"/>
      <c r="D274" s="193" t="s">
        <v>174</v>
      </c>
      <c r="E274" s="199" t="s">
        <v>5</v>
      </c>
      <c r="F274" s="200" t="s">
        <v>395</v>
      </c>
      <c r="H274" s="201">
        <v>1090.8</v>
      </c>
      <c r="I274" s="202"/>
      <c r="L274" s="198"/>
      <c r="M274" s="203"/>
      <c r="N274" s="204"/>
      <c r="O274" s="204"/>
      <c r="P274" s="204"/>
      <c r="Q274" s="204"/>
      <c r="R274" s="204"/>
      <c r="S274" s="204"/>
      <c r="T274" s="205"/>
      <c r="AT274" s="199" t="s">
        <v>174</v>
      </c>
      <c r="AU274" s="199" t="s">
        <v>79</v>
      </c>
      <c r="AV274" s="12" t="s">
        <v>79</v>
      </c>
      <c r="AW274" s="12" t="s">
        <v>34</v>
      </c>
      <c r="AX274" s="12" t="s">
        <v>70</v>
      </c>
      <c r="AY274" s="199" t="s">
        <v>161</v>
      </c>
    </row>
    <row r="275" spans="2:51" s="14" customFormat="1" ht="13.5">
      <c r="B275" s="213"/>
      <c r="D275" s="193" t="s">
        <v>174</v>
      </c>
      <c r="E275" s="214" t="s">
        <v>5</v>
      </c>
      <c r="F275" s="215" t="s">
        <v>188</v>
      </c>
      <c r="H275" s="216">
        <v>1458</v>
      </c>
      <c r="I275" s="217"/>
      <c r="L275" s="213"/>
      <c r="M275" s="218"/>
      <c r="N275" s="219"/>
      <c r="O275" s="219"/>
      <c r="P275" s="219"/>
      <c r="Q275" s="219"/>
      <c r="R275" s="219"/>
      <c r="S275" s="219"/>
      <c r="T275" s="220"/>
      <c r="AT275" s="214" t="s">
        <v>174</v>
      </c>
      <c r="AU275" s="214" t="s">
        <v>79</v>
      </c>
      <c r="AV275" s="14" t="s">
        <v>168</v>
      </c>
      <c r="AW275" s="14" t="s">
        <v>34</v>
      </c>
      <c r="AX275" s="14" t="s">
        <v>77</v>
      </c>
      <c r="AY275" s="214" t="s">
        <v>161</v>
      </c>
    </row>
    <row r="276" spans="2:65" s="1" customFormat="1" ht="25.5" customHeight="1">
      <c r="B276" s="180"/>
      <c r="C276" s="181" t="s">
        <v>396</v>
      </c>
      <c r="D276" s="181" t="s">
        <v>163</v>
      </c>
      <c r="E276" s="182" t="s">
        <v>397</v>
      </c>
      <c r="F276" s="183" t="s">
        <v>398</v>
      </c>
      <c r="G276" s="184" t="s">
        <v>166</v>
      </c>
      <c r="H276" s="185">
        <v>7840.8</v>
      </c>
      <c r="I276" s="186"/>
      <c r="J276" s="187">
        <f>ROUND(I276*H276,2)</f>
        <v>0</v>
      </c>
      <c r="K276" s="183" t="s">
        <v>167</v>
      </c>
      <c r="L276" s="41"/>
      <c r="M276" s="188" t="s">
        <v>5</v>
      </c>
      <c r="N276" s="189" t="s">
        <v>41</v>
      </c>
      <c r="O276" s="42"/>
      <c r="P276" s="190">
        <f>O276*H276</f>
        <v>0</v>
      </c>
      <c r="Q276" s="190">
        <v>0.00085</v>
      </c>
      <c r="R276" s="190">
        <f>Q276*H276</f>
        <v>6.66468</v>
      </c>
      <c r="S276" s="190">
        <v>0</v>
      </c>
      <c r="T276" s="191">
        <f>S276*H276</f>
        <v>0</v>
      </c>
      <c r="AR276" s="25" t="s">
        <v>168</v>
      </c>
      <c r="AT276" s="25" t="s">
        <v>163</v>
      </c>
      <c r="AU276" s="25" t="s">
        <v>79</v>
      </c>
      <c r="AY276" s="25" t="s">
        <v>161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25" t="s">
        <v>77</v>
      </c>
      <c r="BK276" s="192">
        <f>ROUND(I276*H276,2)</f>
        <v>0</v>
      </c>
      <c r="BL276" s="25" t="s">
        <v>168</v>
      </c>
      <c r="BM276" s="25" t="s">
        <v>399</v>
      </c>
    </row>
    <row r="277" spans="2:47" s="1" customFormat="1" ht="27">
      <c r="B277" s="41"/>
      <c r="D277" s="193" t="s">
        <v>170</v>
      </c>
      <c r="F277" s="194" t="s">
        <v>400</v>
      </c>
      <c r="I277" s="195"/>
      <c r="L277" s="41"/>
      <c r="M277" s="196"/>
      <c r="N277" s="42"/>
      <c r="O277" s="42"/>
      <c r="P277" s="42"/>
      <c r="Q277" s="42"/>
      <c r="R277" s="42"/>
      <c r="S277" s="42"/>
      <c r="T277" s="70"/>
      <c r="AT277" s="25" t="s">
        <v>170</v>
      </c>
      <c r="AU277" s="25" t="s">
        <v>79</v>
      </c>
    </row>
    <row r="278" spans="2:47" s="1" customFormat="1" ht="40.5">
      <c r="B278" s="41"/>
      <c r="D278" s="193" t="s">
        <v>172</v>
      </c>
      <c r="F278" s="197" t="s">
        <v>393</v>
      </c>
      <c r="I278" s="195"/>
      <c r="L278" s="41"/>
      <c r="M278" s="196"/>
      <c r="N278" s="42"/>
      <c r="O278" s="42"/>
      <c r="P278" s="42"/>
      <c r="Q278" s="42"/>
      <c r="R278" s="42"/>
      <c r="S278" s="42"/>
      <c r="T278" s="70"/>
      <c r="AT278" s="25" t="s">
        <v>172</v>
      </c>
      <c r="AU278" s="25" t="s">
        <v>79</v>
      </c>
    </row>
    <row r="279" spans="2:51" s="12" customFormat="1" ht="13.5">
      <c r="B279" s="198"/>
      <c r="D279" s="193" t="s">
        <v>174</v>
      </c>
      <c r="E279" s="199" t="s">
        <v>5</v>
      </c>
      <c r="F279" s="200" t="s">
        <v>401</v>
      </c>
      <c r="H279" s="201">
        <v>2331</v>
      </c>
      <c r="I279" s="202"/>
      <c r="L279" s="198"/>
      <c r="M279" s="203"/>
      <c r="N279" s="204"/>
      <c r="O279" s="204"/>
      <c r="P279" s="204"/>
      <c r="Q279" s="204"/>
      <c r="R279" s="204"/>
      <c r="S279" s="204"/>
      <c r="T279" s="205"/>
      <c r="AT279" s="199" t="s">
        <v>174</v>
      </c>
      <c r="AU279" s="199" t="s">
        <v>79</v>
      </c>
      <c r="AV279" s="12" t="s">
        <v>79</v>
      </c>
      <c r="AW279" s="12" t="s">
        <v>34</v>
      </c>
      <c r="AX279" s="12" t="s">
        <v>70</v>
      </c>
      <c r="AY279" s="199" t="s">
        <v>161</v>
      </c>
    </row>
    <row r="280" spans="2:51" s="12" customFormat="1" ht="13.5">
      <c r="B280" s="198"/>
      <c r="D280" s="193" t="s">
        <v>174</v>
      </c>
      <c r="E280" s="199" t="s">
        <v>5</v>
      </c>
      <c r="F280" s="200" t="s">
        <v>402</v>
      </c>
      <c r="H280" s="201">
        <v>1384.6</v>
      </c>
      <c r="I280" s="202"/>
      <c r="L280" s="198"/>
      <c r="M280" s="203"/>
      <c r="N280" s="204"/>
      <c r="O280" s="204"/>
      <c r="P280" s="204"/>
      <c r="Q280" s="204"/>
      <c r="R280" s="204"/>
      <c r="S280" s="204"/>
      <c r="T280" s="205"/>
      <c r="AT280" s="199" t="s">
        <v>174</v>
      </c>
      <c r="AU280" s="199" t="s">
        <v>79</v>
      </c>
      <c r="AV280" s="12" t="s">
        <v>79</v>
      </c>
      <c r="AW280" s="12" t="s">
        <v>34</v>
      </c>
      <c r="AX280" s="12" t="s">
        <v>70</v>
      </c>
      <c r="AY280" s="199" t="s">
        <v>161</v>
      </c>
    </row>
    <row r="281" spans="2:51" s="12" customFormat="1" ht="13.5">
      <c r="B281" s="198"/>
      <c r="D281" s="193" t="s">
        <v>174</v>
      </c>
      <c r="E281" s="199" t="s">
        <v>5</v>
      </c>
      <c r="F281" s="200" t="s">
        <v>403</v>
      </c>
      <c r="H281" s="201">
        <v>1086.8</v>
      </c>
      <c r="I281" s="202"/>
      <c r="L281" s="198"/>
      <c r="M281" s="203"/>
      <c r="N281" s="204"/>
      <c r="O281" s="204"/>
      <c r="P281" s="204"/>
      <c r="Q281" s="204"/>
      <c r="R281" s="204"/>
      <c r="S281" s="204"/>
      <c r="T281" s="205"/>
      <c r="AT281" s="199" t="s">
        <v>174</v>
      </c>
      <c r="AU281" s="199" t="s">
        <v>79</v>
      </c>
      <c r="AV281" s="12" t="s">
        <v>79</v>
      </c>
      <c r="AW281" s="12" t="s">
        <v>34</v>
      </c>
      <c r="AX281" s="12" t="s">
        <v>70</v>
      </c>
      <c r="AY281" s="199" t="s">
        <v>161</v>
      </c>
    </row>
    <row r="282" spans="2:51" s="12" customFormat="1" ht="13.5">
      <c r="B282" s="198"/>
      <c r="D282" s="193" t="s">
        <v>174</v>
      </c>
      <c r="E282" s="199" t="s">
        <v>5</v>
      </c>
      <c r="F282" s="200" t="s">
        <v>404</v>
      </c>
      <c r="H282" s="201">
        <v>2878.4</v>
      </c>
      <c r="I282" s="202"/>
      <c r="L282" s="198"/>
      <c r="M282" s="203"/>
      <c r="N282" s="204"/>
      <c r="O282" s="204"/>
      <c r="P282" s="204"/>
      <c r="Q282" s="204"/>
      <c r="R282" s="204"/>
      <c r="S282" s="204"/>
      <c r="T282" s="205"/>
      <c r="AT282" s="199" t="s">
        <v>174</v>
      </c>
      <c r="AU282" s="199" t="s">
        <v>79</v>
      </c>
      <c r="AV282" s="12" t="s">
        <v>79</v>
      </c>
      <c r="AW282" s="12" t="s">
        <v>34</v>
      </c>
      <c r="AX282" s="12" t="s">
        <v>70</v>
      </c>
      <c r="AY282" s="199" t="s">
        <v>161</v>
      </c>
    </row>
    <row r="283" spans="2:51" s="12" customFormat="1" ht="13.5">
      <c r="B283" s="198"/>
      <c r="D283" s="193" t="s">
        <v>174</v>
      </c>
      <c r="E283" s="199" t="s">
        <v>5</v>
      </c>
      <c r="F283" s="200" t="s">
        <v>405</v>
      </c>
      <c r="H283" s="201">
        <v>160</v>
      </c>
      <c r="I283" s="202"/>
      <c r="L283" s="198"/>
      <c r="M283" s="203"/>
      <c r="N283" s="204"/>
      <c r="O283" s="204"/>
      <c r="P283" s="204"/>
      <c r="Q283" s="204"/>
      <c r="R283" s="204"/>
      <c r="S283" s="204"/>
      <c r="T283" s="205"/>
      <c r="AT283" s="199" t="s">
        <v>174</v>
      </c>
      <c r="AU283" s="199" t="s">
        <v>79</v>
      </c>
      <c r="AV283" s="12" t="s">
        <v>79</v>
      </c>
      <c r="AW283" s="12" t="s">
        <v>34</v>
      </c>
      <c r="AX283" s="12" t="s">
        <v>70</v>
      </c>
      <c r="AY283" s="199" t="s">
        <v>161</v>
      </c>
    </row>
    <row r="284" spans="2:51" s="14" customFormat="1" ht="13.5">
      <c r="B284" s="213"/>
      <c r="D284" s="193" t="s">
        <v>174</v>
      </c>
      <c r="E284" s="214" t="s">
        <v>5</v>
      </c>
      <c r="F284" s="215" t="s">
        <v>188</v>
      </c>
      <c r="H284" s="216">
        <v>7840.8</v>
      </c>
      <c r="I284" s="217"/>
      <c r="L284" s="213"/>
      <c r="M284" s="218"/>
      <c r="N284" s="219"/>
      <c r="O284" s="219"/>
      <c r="P284" s="219"/>
      <c r="Q284" s="219"/>
      <c r="R284" s="219"/>
      <c r="S284" s="219"/>
      <c r="T284" s="220"/>
      <c r="AT284" s="214" t="s">
        <v>174</v>
      </c>
      <c r="AU284" s="214" t="s">
        <v>79</v>
      </c>
      <c r="AV284" s="14" t="s">
        <v>168</v>
      </c>
      <c r="AW284" s="14" t="s">
        <v>34</v>
      </c>
      <c r="AX284" s="14" t="s">
        <v>77</v>
      </c>
      <c r="AY284" s="214" t="s">
        <v>161</v>
      </c>
    </row>
    <row r="285" spans="2:65" s="1" customFormat="1" ht="25.5" customHeight="1">
      <c r="B285" s="180"/>
      <c r="C285" s="181" t="s">
        <v>406</v>
      </c>
      <c r="D285" s="181" t="s">
        <v>163</v>
      </c>
      <c r="E285" s="182" t="s">
        <v>407</v>
      </c>
      <c r="F285" s="183" t="s">
        <v>408</v>
      </c>
      <c r="G285" s="184" t="s">
        <v>166</v>
      </c>
      <c r="H285" s="185">
        <v>2001</v>
      </c>
      <c r="I285" s="186"/>
      <c r="J285" s="187">
        <f>ROUND(I285*H285,2)</f>
        <v>0</v>
      </c>
      <c r="K285" s="183" t="s">
        <v>167</v>
      </c>
      <c r="L285" s="41"/>
      <c r="M285" s="188" t="s">
        <v>5</v>
      </c>
      <c r="N285" s="189" t="s">
        <v>41</v>
      </c>
      <c r="O285" s="42"/>
      <c r="P285" s="190">
        <f>O285*H285</f>
        <v>0</v>
      </c>
      <c r="Q285" s="190">
        <v>0.00119</v>
      </c>
      <c r="R285" s="190">
        <f>Q285*H285</f>
        <v>2.38119</v>
      </c>
      <c r="S285" s="190">
        <v>0</v>
      </c>
      <c r="T285" s="191">
        <f>S285*H285</f>
        <v>0</v>
      </c>
      <c r="AR285" s="25" t="s">
        <v>168</v>
      </c>
      <c r="AT285" s="25" t="s">
        <v>163</v>
      </c>
      <c r="AU285" s="25" t="s">
        <v>79</v>
      </c>
      <c r="AY285" s="25" t="s">
        <v>161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25" t="s">
        <v>77</v>
      </c>
      <c r="BK285" s="192">
        <f>ROUND(I285*H285,2)</f>
        <v>0</v>
      </c>
      <c r="BL285" s="25" t="s">
        <v>168</v>
      </c>
      <c r="BM285" s="25" t="s">
        <v>409</v>
      </c>
    </row>
    <row r="286" spans="2:47" s="1" customFormat="1" ht="27">
      <c r="B286" s="41"/>
      <c r="D286" s="193" t="s">
        <v>170</v>
      </c>
      <c r="F286" s="194" t="s">
        <v>410</v>
      </c>
      <c r="I286" s="195"/>
      <c r="L286" s="41"/>
      <c r="M286" s="196"/>
      <c r="N286" s="42"/>
      <c r="O286" s="42"/>
      <c r="P286" s="42"/>
      <c r="Q286" s="42"/>
      <c r="R286" s="42"/>
      <c r="S286" s="42"/>
      <c r="T286" s="70"/>
      <c r="AT286" s="25" t="s">
        <v>170</v>
      </c>
      <c r="AU286" s="25" t="s">
        <v>79</v>
      </c>
    </row>
    <row r="287" spans="2:47" s="1" customFormat="1" ht="27">
      <c r="B287" s="41"/>
      <c r="D287" s="193" t="s">
        <v>172</v>
      </c>
      <c r="F287" s="197" t="s">
        <v>173</v>
      </c>
      <c r="I287" s="195"/>
      <c r="L287" s="41"/>
      <c r="M287" s="196"/>
      <c r="N287" s="42"/>
      <c r="O287" s="42"/>
      <c r="P287" s="42"/>
      <c r="Q287" s="42"/>
      <c r="R287" s="42"/>
      <c r="S287" s="42"/>
      <c r="T287" s="70"/>
      <c r="AT287" s="25" t="s">
        <v>172</v>
      </c>
      <c r="AU287" s="25" t="s">
        <v>79</v>
      </c>
    </row>
    <row r="288" spans="2:51" s="12" customFormat="1" ht="13.5">
      <c r="B288" s="198"/>
      <c r="D288" s="193" t="s">
        <v>174</v>
      </c>
      <c r="E288" s="199" t="s">
        <v>5</v>
      </c>
      <c r="F288" s="200" t="s">
        <v>411</v>
      </c>
      <c r="H288" s="201">
        <v>129</v>
      </c>
      <c r="I288" s="202"/>
      <c r="L288" s="198"/>
      <c r="M288" s="203"/>
      <c r="N288" s="204"/>
      <c r="O288" s="204"/>
      <c r="P288" s="204"/>
      <c r="Q288" s="204"/>
      <c r="R288" s="204"/>
      <c r="S288" s="204"/>
      <c r="T288" s="205"/>
      <c r="AT288" s="199" t="s">
        <v>174</v>
      </c>
      <c r="AU288" s="199" t="s">
        <v>79</v>
      </c>
      <c r="AV288" s="12" t="s">
        <v>79</v>
      </c>
      <c r="AW288" s="12" t="s">
        <v>34</v>
      </c>
      <c r="AX288" s="12" t="s">
        <v>70</v>
      </c>
      <c r="AY288" s="199" t="s">
        <v>161</v>
      </c>
    </row>
    <row r="289" spans="2:51" s="12" customFormat="1" ht="13.5">
      <c r="B289" s="198"/>
      <c r="D289" s="193" t="s">
        <v>174</v>
      </c>
      <c r="E289" s="199" t="s">
        <v>5</v>
      </c>
      <c r="F289" s="200" t="s">
        <v>412</v>
      </c>
      <c r="H289" s="201">
        <v>1872</v>
      </c>
      <c r="I289" s="202"/>
      <c r="L289" s="198"/>
      <c r="M289" s="203"/>
      <c r="N289" s="204"/>
      <c r="O289" s="204"/>
      <c r="P289" s="204"/>
      <c r="Q289" s="204"/>
      <c r="R289" s="204"/>
      <c r="S289" s="204"/>
      <c r="T289" s="205"/>
      <c r="AT289" s="199" t="s">
        <v>174</v>
      </c>
      <c r="AU289" s="199" t="s">
        <v>79</v>
      </c>
      <c r="AV289" s="12" t="s">
        <v>79</v>
      </c>
      <c r="AW289" s="12" t="s">
        <v>34</v>
      </c>
      <c r="AX289" s="12" t="s">
        <v>70</v>
      </c>
      <c r="AY289" s="199" t="s">
        <v>161</v>
      </c>
    </row>
    <row r="290" spans="2:51" s="14" customFormat="1" ht="13.5">
      <c r="B290" s="213"/>
      <c r="D290" s="193" t="s">
        <v>174</v>
      </c>
      <c r="E290" s="214" t="s">
        <v>5</v>
      </c>
      <c r="F290" s="215" t="s">
        <v>188</v>
      </c>
      <c r="H290" s="216">
        <v>2001</v>
      </c>
      <c r="I290" s="217"/>
      <c r="L290" s="213"/>
      <c r="M290" s="218"/>
      <c r="N290" s="219"/>
      <c r="O290" s="219"/>
      <c r="P290" s="219"/>
      <c r="Q290" s="219"/>
      <c r="R290" s="219"/>
      <c r="S290" s="219"/>
      <c r="T290" s="220"/>
      <c r="AT290" s="214" t="s">
        <v>174</v>
      </c>
      <c r="AU290" s="214" t="s">
        <v>79</v>
      </c>
      <c r="AV290" s="14" t="s">
        <v>168</v>
      </c>
      <c r="AW290" s="14" t="s">
        <v>34</v>
      </c>
      <c r="AX290" s="14" t="s">
        <v>77</v>
      </c>
      <c r="AY290" s="214" t="s">
        <v>161</v>
      </c>
    </row>
    <row r="291" spans="2:65" s="1" customFormat="1" ht="25.5" customHeight="1">
      <c r="B291" s="180"/>
      <c r="C291" s="181" t="s">
        <v>413</v>
      </c>
      <c r="D291" s="181" t="s">
        <v>163</v>
      </c>
      <c r="E291" s="182" t="s">
        <v>414</v>
      </c>
      <c r="F291" s="183" t="s">
        <v>415</v>
      </c>
      <c r="G291" s="184" t="s">
        <v>166</v>
      </c>
      <c r="H291" s="185">
        <v>1458</v>
      </c>
      <c r="I291" s="186"/>
      <c r="J291" s="187">
        <f>ROUND(I291*H291,2)</f>
        <v>0</v>
      </c>
      <c r="K291" s="183" t="s">
        <v>167</v>
      </c>
      <c r="L291" s="41"/>
      <c r="M291" s="188" t="s">
        <v>5</v>
      </c>
      <c r="N291" s="189" t="s">
        <v>41</v>
      </c>
      <c r="O291" s="42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AR291" s="25" t="s">
        <v>168</v>
      </c>
      <c r="AT291" s="25" t="s">
        <v>163</v>
      </c>
      <c r="AU291" s="25" t="s">
        <v>79</v>
      </c>
      <c r="AY291" s="25" t="s">
        <v>161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25" t="s">
        <v>77</v>
      </c>
      <c r="BK291" s="192">
        <f>ROUND(I291*H291,2)</f>
        <v>0</v>
      </c>
      <c r="BL291" s="25" t="s">
        <v>168</v>
      </c>
      <c r="BM291" s="25" t="s">
        <v>416</v>
      </c>
    </row>
    <row r="292" spans="2:47" s="1" customFormat="1" ht="27">
      <c r="B292" s="41"/>
      <c r="D292" s="193" t="s">
        <v>170</v>
      </c>
      <c r="F292" s="194" t="s">
        <v>417</v>
      </c>
      <c r="I292" s="195"/>
      <c r="L292" s="41"/>
      <c r="M292" s="196"/>
      <c r="N292" s="42"/>
      <c r="O292" s="42"/>
      <c r="P292" s="42"/>
      <c r="Q292" s="42"/>
      <c r="R292" s="42"/>
      <c r="S292" s="42"/>
      <c r="T292" s="70"/>
      <c r="AT292" s="25" t="s">
        <v>170</v>
      </c>
      <c r="AU292" s="25" t="s">
        <v>79</v>
      </c>
    </row>
    <row r="293" spans="2:65" s="1" customFormat="1" ht="25.5" customHeight="1">
      <c r="B293" s="180"/>
      <c r="C293" s="181" t="s">
        <v>418</v>
      </c>
      <c r="D293" s="181" t="s">
        <v>163</v>
      </c>
      <c r="E293" s="182" t="s">
        <v>419</v>
      </c>
      <c r="F293" s="183" t="s">
        <v>420</v>
      </c>
      <c r="G293" s="184" t="s">
        <v>166</v>
      </c>
      <c r="H293" s="185">
        <v>7840.8</v>
      </c>
      <c r="I293" s="186"/>
      <c r="J293" s="187">
        <f>ROUND(I293*H293,2)</f>
        <v>0</v>
      </c>
      <c r="K293" s="183" t="s">
        <v>167</v>
      </c>
      <c r="L293" s="41"/>
      <c r="M293" s="188" t="s">
        <v>5</v>
      </c>
      <c r="N293" s="189" t="s">
        <v>41</v>
      </c>
      <c r="O293" s="42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25" t="s">
        <v>168</v>
      </c>
      <c r="AT293" s="25" t="s">
        <v>163</v>
      </c>
      <c r="AU293" s="25" t="s">
        <v>79</v>
      </c>
      <c r="AY293" s="25" t="s">
        <v>161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25" t="s">
        <v>77</v>
      </c>
      <c r="BK293" s="192">
        <f>ROUND(I293*H293,2)</f>
        <v>0</v>
      </c>
      <c r="BL293" s="25" t="s">
        <v>168</v>
      </c>
      <c r="BM293" s="25" t="s">
        <v>421</v>
      </c>
    </row>
    <row r="294" spans="2:47" s="1" customFormat="1" ht="27">
      <c r="B294" s="41"/>
      <c r="D294" s="193" t="s">
        <v>170</v>
      </c>
      <c r="F294" s="194" t="s">
        <v>422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5" t="s">
        <v>170</v>
      </c>
      <c r="AU294" s="25" t="s">
        <v>79</v>
      </c>
    </row>
    <row r="295" spans="2:65" s="1" customFormat="1" ht="25.5" customHeight="1">
      <c r="B295" s="180"/>
      <c r="C295" s="181" t="s">
        <v>423</v>
      </c>
      <c r="D295" s="181" t="s">
        <v>163</v>
      </c>
      <c r="E295" s="182" t="s">
        <v>424</v>
      </c>
      <c r="F295" s="183" t="s">
        <v>425</v>
      </c>
      <c r="G295" s="184" t="s">
        <v>166</v>
      </c>
      <c r="H295" s="185">
        <v>2001</v>
      </c>
      <c r="I295" s="186"/>
      <c r="J295" s="187">
        <f>ROUND(I295*H295,2)</f>
        <v>0</v>
      </c>
      <c r="K295" s="183" t="s">
        <v>167</v>
      </c>
      <c r="L295" s="41"/>
      <c r="M295" s="188" t="s">
        <v>5</v>
      </c>
      <c r="N295" s="189" t="s">
        <v>41</v>
      </c>
      <c r="O295" s="4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AR295" s="25" t="s">
        <v>168</v>
      </c>
      <c r="AT295" s="25" t="s">
        <v>163</v>
      </c>
      <c r="AU295" s="25" t="s">
        <v>79</v>
      </c>
      <c r="AY295" s="25" t="s">
        <v>161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168</v>
      </c>
      <c r="BM295" s="25" t="s">
        <v>426</v>
      </c>
    </row>
    <row r="296" spans="2:47" s="1" customFormat="1" ht="27">
      <c r="B296" s="41"/>
      <c r="D296" s="193" t="s">
        <v>170</v>
      </c>
      <c r="F296" s="194" t="s">
        <v>427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170</v>
      </c>
      <c r="AU296" s="25" t="s">
        <v>79</v>
      </c>
    </row>
    <row r="297" spans="2:65" s="1" customFormat="1" ht="16.5" customHeight="1">
      <c r="B297" s="180"/>
      <c r="C297" s="181" t="s">
        <v>428</v>
      </c>
      <c r="D297" s="181" t="s">
        <v>163</v>
      </c>
      <c r="E297" s="182" t="s">
        <v>429</v>
      </c>
      <c r="F297" s="183" t="s">
        <v>430</v>
      </c>
      <c r="G297" s="184" t="s">
        <v>166</v>
      </c>
      <c r="H297" s="185">
        <v>97.6</v>
      </c>
      <c r="I297" s="186"/>
      <c r="J297" s="187">
        <f>ROUND(I297*H297,2)</f>
        <v>0</v>
      </c>
      <c r="K297" s="183" t="s">
        <v>167</v>
      </c>
      <c r="L297" s="41"/>
      <c r="M297" s="188" t="s">
        <v>5</v>
      </c>
      <c r="N297" s="189" t="s">
        <v>41</v>
      </c>
      <c r="O297" s="42"/>
      <c r="P297" s="190">
        <f>O297*H297</f>
        <v>0</v>
      </c>
      <c r="Q297" s="190">
        <v>0.00201</v>
      </c>
      <c r="R297" s="190">
        <f>Q297*H297</f>
        <v>0.196176</v>
      </c>
      <c r="S297" s="190">
        <v>0</v>
      </c>
      <c r="T297" s="191">
        <f>S297*H297</f>
        <v>0</v>
      </c>
      <c r="AR297" s="25" t="s">
        <v>168</v>
      </c>
      <c r="AT297" s="25" t="s">
        <v>163</v>
      </c>
      <c r="AU297" s="25" t="s">
        <v>79</v>
      </c>
      <c r="AY297" s="25" t="s">
        <v>161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25" t="s">
        <v>77</v>
      </c>
      <c r="BK297" s="192">
        <f>ROUND(I297*H297,2)</f>
        <v>0</v>
      </c>
      <c r="BL297" s="25" t="s">
        <v>168</v>
      </c>
      <c r="BM297" s="25" t="s">
        <v>431</v>
      </c>
    </row>
    <row r="298" spans="2:47" s="1" customFormat="1" ht="27">
      <c r="B298" s="41"/>
      <c r="D298" s="193" t="s">
        <v>170</v>
      </c>
      <c r="F298" s="194" t="s">
        <v>432</v>
      </c>
      <c r="I298" s="195"/>
      <c r="L298" s="41"/>
      <c r="M298" s="196"/>
      <c r="N298" s="42"/>
      <c r="O298" s="42"/>
      <c r="P298" s="42"/>
      <c r="Q298" s="42"/>
      <c r="R298" s="42"/>
      <c r="S298" s="42"/>
      <c r="T298" s="70"/>
      <c r="AT298" s="25" t="s">
        <v>170</v>
      </c>
      <c r="AU298" s="25" t="s">
        <v>79</v>
      </c>
    </row>
    <row r="299" spans="2:47" s="1" customFormat="1" ht="27">
      <c r="B299" s="41"/>
      <c r="D299" s="193" t="s">
        <v>172</v>
      </c>
      <c r="F299" s="197" t="s">
        <v>173</v>
      </c>
      <c r="I299" s="195"/>
      <c r="L299" s="41"/>
      <c r="M299" s="196"/>
      <c r="N299" s="42"/>
      <c r="O299" s="42"/>
      <c r="P299" s="42"/>
      <c r="Q299" s="42"/>
      <c r="R299" s="42"/>
      <c r="S299" s="42"/>
      <c r="T299" s="70"/>
      <c r="AT299" s="25" t="s">
        <v>172</v>
      </c>
      <c r="AU299" s="25" t="s">
        <v>79</v>
      </c>
    </row>
    <row r="300" spans="2:51" s="13" customFormat="1" ht="13.5">
      <c r="B300" s="206"/>
      <c r="D300" s="193" t="s">
        <v>174</v>
      </c>
      <c r="E300" s="207" t="s">
        <v>5</v>
      </c>
      <c r="F300" s="208" t="s">
        <v>433</v>
      </c>
      <c r="H300" s="207" t="s">
        <v>5</v>
      </c>
      <c r="I300" s="209"/>
      <c r="L300" s="206"/>
      <c r="M300" s="210"/>
      <c r="N300" s="211"/>
      <c r="O300" s="211"/>
      <c r="P300" s="211"/>
      <c r="Q300" s="211"/>
      <c r="R300" s="211"/>
      <c r="S300" s="211"/>
      <c r="T300" s="212"/>
      <c r="AT300" s="207" t="s">
        <v>174</v>
      </c>
      <c r="AU300" s="207" t="s">
        <v>79</v>
      </c>
      <c r="AV300" s="13" t="s">
        <v>77</v>
      </c>
      <c r="AW300" s="13" t="s">
        <v>34</v>
      </c>
      <c r="AX300" s="13" t="s">
        <v>70</v>
      </c>
      <c r="AY300" s="207" t="s">
        <v>161</v>
      </c>
    </row>
    <row r="301" spans="2:51" s="12" customFormat="1" ht="13.5">
      <c r="B301" s="198"/>
      <c r="D301" s="193" t="s">
        <v>174</v>
      </c>
      <c r="E301" s="199" t="s">
        <v>5</v>
      </c>
      <c r="F301" s="200" t="s">
        <v>434</v>
      </c>
      <c r="H301" s="201">
        <v>75.6</v>
      </c>
      <c r="I301" s="202"/>
      <c r="L301" s="198"/>
      <c r="M301" s="203"/>
      <c r="N301" s="204"/>
      <c r="O301" s="204"/>
      <c r="P301" s="204"/>
      <c r="Q301" s="204"/>
      <c r="R301" s="204"/>
      <c r="S301" s="204"/>
      <c r="T301" s="205"/>
      <c r="AT301" s="199" t="s">
        <v>174</v>
      </c>
      <c r="AU301" s="199" t="s">
        <v>79</v>
      </c>
      <c r="AV301" s="12" t="s">
        <v>79</v>
      </c>
      <c r="AW301" s="12" t="s">
        <v>34</v>
      </c>
      <c r="AX301" s="12" t="s">
        <v>70</v>
      </c>
      <c r="AY301" s="199" t="s">
        <v>161</v>
      </c>
    </row>
    <row r="302" spans="2:51" s="13" customFormat="1" ht="13.5">
      <c r="B302" s="206"/>
      <c r="D302" s="193" t="s">
        <v>174</v>
      </c>
      <c r="E302" s="207" t="s">
        <v>5</v>
      </c>
      <c r="F302" s="208" t="s">
        <v>435</v>
      </c>
      <c r="H302" s="207" t="s">
        <v>5</v>
      </c>
      <c r="I302" s="209"/>
      <c r="L302" s="206"/>
      <c r="M302" s="210"/>
      <c r="N302" s="211"/>
      <c r="O302" s="211"/>
      <c r="P302" s="211"/>
      <c r="Q302" s="211"/>
      <c r="R302" s="211"/>
      <c r="S302" s="211"/>
      <c r="T302" s="212"/>
      <c r="AT302" s="207" t="s">
        <v>174</v>
      </c>
      <c r="AU302" s="207" t="s">
        <v>79</v>
      </c>
      <c r="AV302" s="13" t="s">
        <v>77</v>
      </c>
      <c r="AW302" s="13" t="s">
        <v>34</v>
      </c>
      <c r="AX302" s="13" t="s">
        <v>70</v>
      </c>
      <c r="AY302" s="207" t="s">
        <v>161</v>
      </c>
    </row>
    <row r="303" spans="2:51" s="12" customFormat="1" ht="13.5">
      <c r="B303" s="198"/>
      <c r="D303" s="193" t="s">
        <v>174</v>
      </c>
      <c r="E303" s="199" t="s">
        <v>5</v>
      </c>
      <c r="F303" s="200" t="s">
        <v>436</v>
      </c>
      <c r="H303" s="201">
        <v>22</v>
      </c>
      <c r="I303" s="202"/>
      <c r="L303" s="198"/>
      <c r="M303" s="203"/>
      <c r="N303" s="204"/>
      <c r="O303" s="204"/>
      <c r="P303" s="204"/>
      <c r="Q303" s="204"/>
      <c r="R303" s="204"/>
      <c r="S303" s="204"/>
      <c r="T303" s="205"/>
      <c r="AT303" s="199" t="s">
        <v>174</v>
      </c>
      <c r="AU303" s="199" t="s">
        <v>79</v>
      </c>
      <c r="AV303" s="12" t="s">
        <v>79</v>
      </c>
      <c r="AW303" s="12" t="s">
        <v>34</v>
      </c>
      <c r="AX303" s="12" t="s">
        <v>70</v>
      </c>
      <c r="AY303" s="199" t="s">
        <v>161</v>
      </c>
    </row>
    <row r="304" spans="2:51" s="14" customFormat="1" ht="13.5">
      <c r="B304" s="213"/>
      <c r="D304" s="193" t="s">
        <v>174</v>
      </c>
      <c r="E304" s="214" t="s">
        <v>5</v>
      </c>
      <c r="F304" s="215" t="s">
        <v>188</v>
      </c>
      <c r="H304" s="216">
        <v>97.6</v>
      </c>
      <c r="I304" s="217"/>
      <c r="L304" s="213"/>
      <c r="M304" s="218"/>
      <c r="N304" s="219"/>
      <c r="O304" s="219"/>
      <c r="P304" s="219"/>
      <c r="Q304" s="219"/>
      <c r="R304" s="219"/>
      <c r="S304" s="219"/>
      <c r="T304" s="220"/>
      <c r="AT304" s="214" t="s">
        <v>174</v>
      </c>
      <c r="AU304" s="214" t="s">
        <v>79</v>
      </c>
      <c r="AV304" s="14" t="s">
        <v>168</v>
      </c>
      <c r="AW304" s="14" t="s">
        <v>34</v>
      </c>
      <c r="AX304" s="14" t="s">
        <v>77</v>
      </c>
      <c r="AY304" s="214" t="s">
        <v>161</v>
      </c>
    </row>
    <row r="305" spans="2:65" s="1" customFormat="1" ht="16.5" customHeight="1">
      <c r="B305" s="180"/>
      <c r="C305" s="181" t="s">
        <v>437</v>
      </c>
      <c r="D305" s="181" t="s">
        <v>163</v>
      </c>
      <c r="E305" s="182" t="s">
        <v>438</v>
      </c>
      <c r="F305" s="183" t="s">
        <v>439</v>
      </c>
      <c r="G305" s="184" t="s">
        <v>166</v>
      </c>
      <c r="H305" s="185">
        <v>97.6</v>
      </c>
      <c r="I305" s="186"/>
      <c r="J305" s="187">
        <f>ROUND(I305*H305,2)</f>
        <v>0</v>
      </c>
      <c r="K305" s="183" t="s">
        <v>167</v>
      </c>
      <c r="L305" s="41"/>
      <c r="M305" s="188" t="s">
        <v>5</v>
      </c>
      <c r="N305" s="189" t="s">
        <v>41</v>
      </c>
      <c r="O305" s="42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AR305" s="25" t="s">
        <v>168</v>
      </c>
      <c r="AT305" s="25" t="s">
        <v>163</v>
      </c>
      <c r="AU305" s="25" t="s">
        <v>79</v>
      </c>
      <c r="AY305" s="25" t="s">
        <v>161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25" t="s">
        <v>77</v>
      </c>
      <c r="BK305" s="192">
        <f>ROUND(I305*H305,2)</f>
        <v>0</v>
      </c>
      <c r="BL305" s="25" t="s">
        <v>168</v>
      </c>
      <c r="BM305" s="25" t="s">
        <v>440</v>
      </c>
    </row>
    <row r="306" spans="2:47" s="1" customFormat="1" ht="27">
      <c r="B306" s="41"/>
      <c r="D306" s="193" t="s">
        <v>170</v>
      </c>
      <c r="F306" s="194" t="s">
        <v>441</v>
      </c>
      <c r="I306" s="195"/>
      <c r="L306" s="41"/>
      <c r="M306" s="196"/>
      <c r="N306" s="42"/>
      <c r="O306" s="42"/>
      <c r="P306" s="42"/>
      <c r="Q306" s="42"/>
      <c r="R306" s="42"/>
      <c r="S306" s="42"/>
      <c r="T306" s="70"/>
      <c r="AT306" s="25" t="s">
        <v>170</v>
      </c>
      <c r="AU306" s="25" t="s">
        <v>79</v>
      </c>
    </row>
    <row r="307" spans="2:65" s="1" customFormat="1" ht="16.5" customHeight="1">
      <c r="B307" s="180"/>
      <c r="C307" s="181" t="s">
        <v>442</v>
      </c>
      <c r="D307" s="181" t="s">
        <v>163</v>
      </c>
      <c r="E307" s="182" t="s">
        <v>443</v>
      </c>
      <c r="F307" s="183" t="s">
        <v>444</v>
      </c>
      <c r="G307" s="184" t="s">
        <v>166</v>
      </c>
      <c r="H307" s="185">
        <v>97.6</v>
      </c>
      <c r="I307" s="186"/>
      <c r="J307" s="187">
        <f>ROUND(I307*H307,2)</f>
        <v>0</v>
      </c>
      <c r="K307" s="183" t="s">
        <v>167</v>
      </c>
      <c r="L307" s="41"/>
      <c r="M307" s="188" t="s">
        <v>5</v>
      </c>
      <c r="N307" s="189" t="s">
        <v>41</v>
      </c>
      <c r="O307" s="42"/>
      <c r="P307" s="190">
        <f>O307*H307</f>
        <v>0</v>
      </c>
      <c r="Q307" s="190">
        <v>0.00496</v>
      </c>
      <c r="R307" s="190">
        <f>Q307*H307</f>
        <v>0.48409599999999997</v>
      </c>
      <c r="S307" s="190">
        <v>0</v>
      </c>
      <c r="T307" s="191">
        <f>S307*H307</f>
        <v>0</v>
      </c>
      <c r="AR307" s="25" t="s">
        <v>168</v>
      </c>
      <c r="AT307" s="25" t="s">
        <v>163</v>
      </c>
      <c r="AU307" s="25" t="s">
        <v>79</v>
      </c>
      <c r="AY307" s="25" t="s">
        <v>161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25" t="s">
        <v>77</v>
      </c>
      <c r="BK307" s="192">
        <f>ROUND(I307*H307,2)</f>
        <v>0</v>
      </c>
      <c r="BL307" s="25" t="s">
        <v>168</v>
      </c>
      <c r="BM307" s="25" t="s">
        <v>445</v>
      </c>
    </row>
    <row r="308" spans="2:47" s="1" customFormat="1" ht="27">
      <c r="B308" s="41"/>
      <c r="D308" s="193" t="s">
        <v>170</v>
      </c>
      <c r="F308" s="194" t="s">
        <v>446</v>
      </c>
      <c r="I308" s="195"/>
      <c r="L308" s="41"/>
      <c r="M308" s="196"/>
      <c r="N308" s="42"/>
      <c r="O308" s="42"/>
      <c r="P308" s="42"/>
      <c r="Q308" s="42"/>
      <c r="R308" s="42"/>
      <c r="S308" s="42"/>
      <c r="T308" s="70"/>
      <c r="AT308" s="25" t="s">
        <v>170</v>
      </c>
      <c r="AU308" s="25" t="s">
        <v>79</v>
      </c>
    </row>
    <row r="309" spans="2:47" s="1" customFormat="1" ht="27">
      <c r="B309" s="41"/>
      <c r="D309" s="193" t="s">
        <v>172</v>
      </c>
      <c r="F309" s="197" t="s">
        <v>447</v>
      </c>
      <c r="I309" s="195"/>
      <c r="L309" s="41"/>
      <c r="M309" s="196"/>
      <c r="N309" s="42"/>
      <c r="O309" s="42"/>
      <c r="P309" s="42"/>
      <c r="Q309" s="42"/>
      <c r="R309" s="42"/>
      <c r="S309" s="42"/>
      <c r="T309" s="70"/>
      <c r="AT309" s="25" t="s">
        <v>172</v>
      </c>
      <c r="AU309" s="25" t="s">
        <v>79</v>
      </c>
    </row>
    <row r="310" spans="2:65" s="1" customFormat="1" ht="16.5" customHeight="1">
      <c r="B310" s="180"/>
      <c r="C310" s="181" t="s">
        <v>448</v>
      </c>
      <c r="D310" s="181" t="s">
        <v>163</v>
      </c>
      <c r="E310" s="182" t="s">
        <v>449</v>
      </c>
      <c r="F310" s="183" t="s">
        <v>450</v>
      </c>
      <c r="G310" s="184" t="s">
        <v>166</v>
      </c>
      <c r="H310" s="185">
        <v>97.6</v>
      </c>
      <c r="I310" s="186"/>
      <c r="J310" s="187">
        <f>ROUND(I310*H310,2)</f>
        <v>0</v>
      </c>
      <c r="K310" s="183" t="s">
        <v>5</v>
      </c>
      <c r="L310" s="41"/>
      <c r="M310" s="188" t="s">
        <v>5</v>
      </c>
      <c r="N310" s="189" t="s">
        <v>41</v>
      </c>
      <c r="O310" s="42"/>
      <c r="P310" s="190">
        <f>O310*H310</f>
        <v>0</v>
      </c>
      <c r="Q310" s="190">
        <v>0</v>
      </c>
      <c r="R310" s="190">
        <f>Q310*H310</f>
        <v>0</v>
      </c>
      <c r="S310" s="190">
        <v>0</v>
      </c>
      <c r="T310" s="191">
        <f>S310*H310</f>
        <v>0</v>
      </c>
      <c r="AR310" s="25" t="s">
        <v>168</v>
      </c>
      <c r="AT310" s="25" t="s">
        <v>163</v>
      </c>
      <c r="AU310" s="25" t="s">
        <v>79</v>
      </c>
      <c r="AY310" s="25" t="s">
        <v>161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25" t="s">
        <v>77</v>
      </c>
      <c r="BK310" s="192">
        <f>ROUND(I310*H310,2)</f>
        <v>0</v>
      </c>
      <c r="BL310" s="25" t="s">
        <v>168</v>
      </c>
      <c r="BM310" s="25" t="s">
        <v>451</v>
      </c>
    </row>
    <row r="311" spans="2:47" s="1" customFormat="1" ht="27">
      <c r="B311" s="41"/>
      <c r="D311" s="193" t="s">
        <v>170</v>
      </c>
      <c r="F311" s="194" t="s">
        <v>452</v>
      </c>
      <c r="I311" s="195"/>
      <c r="L311" s="41"/>
      <c r="M311" s="196"/>
      <c r="N311" s="42"/>
      <c r="O311" s="42"/>
      <c r="P311" s="42"/>
      <c r="Q311" s="42"/>
      <c r="R311" s="42"/>
      <c r="S311" s="42"/>
      <c r="T311" s="70"/>
      <c r="AT311" s="25" t="s">
        <v>170</v>
      </c>
      <c r="AU311" s="25" t="s">
        <v>79</v>
      </c>
    </row>
    <row r="312" spans="2:65" s="1" customFormat="1" ht="16.5" customHeight="1">
      <c r="B312" s="180"/>
      <c r="C312" s="181" t="s">
        <v>453</v>
      </c>
      <c r="D312" s="181" t="s">
        <v>163</v>
      </c>
      <c r="E312" s="182" t="s">
        <v>454</v>
      </c>
      <c r="F312" s="183" t="s">
        <v>455</v>
      </c>
      <c r="G312" s="184" t="s">
        <v>301</v>
      </c>
      <c r="H312" s="185">
        <v>3164.911</v>
      </c>
      <c r="I312" s="186"/>
      <c r="J312" s="187">
        <f>ROUND(I312*H312,2)</f>
        <v>0</v>
      </c>
      <c r="K312" s="183" t="s">
        <v>167</v>
      </c>
      <c r="L312" s="41"/>
      <c r="M312" s="188" t="s">
        <v>5</v>
      </c>
      <c r="N312" s="189" t="s">
        <v>41</v>
      </c>
      <c r="O312" s="42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AR312" s="25" t="s">
        <v>168</v>
      </c>
      <c r="AT312" s="25" t="s">
        <v>163</v>
      </c>
      <c r="AU312" s="25" t="s">
        <v>79</v>
      </c>
      <c r="AY312" s="25" t="s">
        <v>161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25" t="s">
        <v>77</v>
      </c>
      <c r="BK312" s="192">
        <f>ROUND(I312*H312,2)</f>
        <v>0</v>
      </c>
      <c r="BL312" s="25" t="s">
        <v>168</v>
      </c>
      <c r="BM312" s="25" t="s">
        <v>456</v>
      </c>
    </row>
    <row r="313" spans="2:47" s="1" customFormat="1" ht="40.5">
      <c r="B313" s="41"/>
      <c r="D313" s="193" t="s">
        <v>170</v>
      </c>
      <c r="F313" s="194" t="s">
        <v>457</v>
      </c>
      <c r="I313" s="195"/>
      <c r="L313" s="41"/>
      <c r="M313" s="196"/>
      <c r="N313" s="42"/>
      <c r="O313" s="42"/>
      <c r="P313" s="42"/>
      <c r="Q313" s="42"/>
      <c r="R313" s="42"/>
      <c r="S313" s="42"/>
      <c r="T313" s="70"/>
      <c r="AT313" s="25" t="s">
        <v>170</v>
      </c>
      <c r="AU313" s="25" t="s">
        <v>79</v>
      </c>
    </row>
    <row r="314" spans="2:51" s="13" customFormat="1" ht="13.5">
      <c r="B314" s="206"/>
      <c r="D314" s="193" t="s">
        <v>174</v>
      </c>
      <c r="E314" s="207" t="s">
        <v>5</v>
      </c>
      <c r="F314" s="208" t="s">
        <v>458</v>
      </c>
      <c r="H314" s="207" t="s">
        <v>5</v>
      </c>
      <c r="I314" s="209"/>
      <c r="L314" s="206"/>
      <c r="M314" s="210"/>
      <c r="N314" s="211"/>
      <c r="O314" s="211"/>
      <c r="P314" s="211"/>
      <c r="Q314" s="211"/>
      <c r="R314" s="211"/>
      <c r="S314" s="211"/>
      <c r="T314" s="212"/>
      <c r="AT314" s="207" t="s">
        <v>174</v>
      </c>
      <c r="AU314" s="207" t="s">
        <v>79</v>
      </c>
      <c r="AV314" s="13" t="s">
        <v>77</v>
      </c>
      <c r="AW314" s="13" t="s">
        <v>34</v>
      </c>
      <c r="AX314" s="13" t="s">
        <v>70</v>
      </c>
      <c r="AY314" s="207" t="s">
        <v>161</v>
      </c>
    </row>
    <row r="315" spans="2:51" s="12" customFormat="1" ht="13.5">
      <c r="B315" s="198"/>
      <c r="D315" s="193" t="s">
        <v>174</v>
      </c>
      <c r="E315" s="199" t="s">
        <v>5</v>
      </c>
      <c r="F315" s="200" t="s">
        <v>459</v>
      </c>
      <c r="H315" s="201">
        <v>3164.911</v>
      </c>
      <c r="I315" s="202"/>
      <c r="L315" s="198"/>
      <c r="M315" s="203"/>
      <c r="N315" s="204"/>
      <c r="O315" s="204"/>
      <c r="P315" s="204"/>
      <c r="Q315" s="204"/>
      <c r="R315" s="204"/>
      <c r="S315" s="204"/>
      <c r="T315" s="205"/>
      <c r="AT315" s="199" t="s">
        <v>174</v>
      </c>
      <c r="AU315" s="199" t="s">
        <v>79</v>
      </c>
      <c r="AV315" s="12" t="s">
        <v>79</v>
      </c>
      <c r="AW315" s="12" t="s">
        <v>34</v>
      </c>
      <c r="AX315" s="12" t="s">
        <v>77</v>
      </c>
      <c r="AY315" s="199" t="s">
        <v>161</v>
      </c>
    </row>
    <row r="316" spans="2:65" s="1" customFormat="1" ht="25.5" customHeight="1">
      <c r="B316" s="180"/>
      <c r="C316" s="181" t="s">
        <v>460</v>
      </c>
      <c r="D316" s="181" t="s">
        <v>163</v>
      </c>
      <c r="E316" s="182" t="s">
        <v>461</v>
      </c>
      <c r="F316" s="183" t="s">
        <v>462</v>
      </c>
      <c r="G316" s="184" t="s">
        <v>301</v>
      </c>
      <c r="H316" s="185">
        <v>496.935</v>
      </c>
      <c r="I316" s="186"/>
      <c r="J316" s="187">
        <f>ROUND(I316*H316,2)</f>
        <v>0</v>
      </c>
      <c r="K316" s="183" t="s">
        <v>167</v>
      </c>
      <c r="L316" s="41"/>
      <c r="M316" s="188" t="s">
        <v>5</v>
      </c>
      <c r="N316" s="189" t="s">
        <v>41</v>
      </c>
      <c r="O316" s="42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AR316" s="25" t="s">
        <v>168</v>
      </c>
      <c r="AT316" s="25" t="s">
        <v>163</v>
      </c>
      <c r="AU316" s="25" t="s">
        <v>79</v>
      </c>
      <c r="AY316" s="25" t="s">
        <v>161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25" t="s">
        <v>77</v>
      </c>
      <c r="BK316" s="192">
        <f>ROUND(I316*H316,2)</f>
        <v>0</v>
      </c>
      <c r="BL316" s="25" t="s">
        <v>168</v>
      </c>
      <c r="BM316" s="25" t="s">
        <v>463</v>
      </c>
    </row>
    <row r="317" spans="2:47" s="1" customFormat="1" ht="40.5">
      <c r="B317" s="41"/>
      <c r="D317" s="193" t="s">
        <v>170</v>
      </c>
      <c r="F317" s="194" t="s">
        <v>464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5" t="s">
        <v>170</v>
      </c>
      <c r="AU317" s="25" t="s">
        <v>79</v>
      </c>
    </row>
    <row r="318" spans="2:51" s="13" customFormat="1" ht="13.5">
      <c r="B318" s="206"/>
      <c r="D318" s="193" t="s">
        <v>174</v>
      </c>
      <c r="E318" s="207" t="s">
        <v>5</v>
      </c>
      <c r="F318" s="208" t="s">
        <v>465</v>
      </c>
      <c r="H318" s="207" t="s">
        <v>5</v>
      </c>
      <c r="I318" s="209"/>
      <c r="L318" s="206"/>
      <c r="M318" s="210"/>
      <c r="N318" s="211"/>
      <c r="O318" s="211"/>
      <c r="P318" s="211"/>
      <c r="Q318" s="211"/>
      <c r="R318" s="211"/>
      <c r="S318" s="211"/>
      <c r="T318" s="212"/>
      <c r="AT318" s="207" t="s">
        <v>174</v>
      </c>
      <c r="AU318" s="207" t="s">
        <v>79</v>
      </c>
      <c r="AV318" s="13" t="s">
        <v>77</v>
      </c>
      <c r="AW318" s="13" t="s">
        <v>34</v>
      </c>
      <c r="AX318" s="13" t="s">
        <v>70</v>
      </c>
      <c r="AY318" s="207" t="s">
        <v>161</v>
      </c>
    </row>
    <row r="319" spans="2:51" s="12" customFormat="1" ht="13.5">
      <c r="B319" s="198"/>
      <c r="D319" s="193" t="s">
        <v>174</v>
      </c>
      <c r="E319" s="199" t="s">
        <v>5</v>
      </c>
      <c r="F319" s="200" t="s">
        <v>466</v>
      </c>
      <c r="H319" s="201">
        <v>496.935</v>
      </c>
      <c r="I319" s="202"/>
      <c r="L319" s="198"/>
      <c r="M319" s="203"/>
      <c r="N319" s="204"/>
      <c r="O319" s="204"/>
      <c r="P319" s="204"/>
      <c r="Q319" s="204"/>
      <c r="R319" s="204"/>
      <c r="S319" s="204"/>
      <c r="T319" s="205"/>
      <c r="AT319" s="199" t="s">
        <v>174</v>
      </c>
      <c r="AU319" s="199" t="s">
        <v>79</v>
      </c>
      <c r="AV319" s="12" t="s">
        <v>79</v>
      </c>
      <c r="AW319" s="12" t="s">
        <v>34</v>
      </c>
      <c r="AX319" s="12" t="s">
        <v>77</v>
      </c>
      <c r="AY319" s="199" t="s">
        <v>161</v>
      </c>
    </row>
    <row r="320" spans="2:65" s="1" customFormat="1" ht="25.5" customHeight="1">
      <c r="B320" s="180"/>
      <c r="C320" s="181" t="s">
        <v>467</v>
      </c>
      <c r="D320" s="181" t="s">
        <v>163</v>
      </c>
      <c r="E320" s="182" t="s">
        <v>468</v>
      </c>
      <c r="F320" s="183" t="s">
        <v>469</v>
      </c>
      <c r="G320" s="184" t="s">
        <v>301</v>
      </c>
      <c r="H320" s="185">
        <v>496.935</v>
      </c>
      <c r="I320" s="186"/>
      <c r="J320" s="187">
        <f>ROUND(I320*H320,2)</f>
        <v>0</v>
      </c>
      <c r="K320" s="183" t="s">
        <v>5</v>
      </c>
      <c r="L320" s="41"/>
      <c r="M320" s="188" t="s">
        <v>5</v>
      </c>
      <c r="N320" s="189" t="s">
        <v>41</v>
      </c>
      <c r="O320" s="4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AR320" s="25" t="s">
        <v>168</v>
      </c>
      <c r="AT320" s="25" t="s">
        <v>163</v>
      </c>
      <c r="AU320" s="25" t="s">
        <v>79</v>
      </c>
      <c r="AY320" s="25" t="s">
        <v>161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25" t="s">
        <v>77</v>
      </c>
      <c r="BK320" s="192">
        <f>ROUND(I320*H320,2)</f>
        <v>0</v>
      </c>
      <c r="BL320" s="25" t="s">
        <v>168</v>
      </c>
      <c r="BM320" s="25" t="s">
        <v>470</v>
      </c>
    </row>
    <row r="321" spans="2:47" s="1" customFormat="1" ht="40.5">
      <c r="B321" s="41"/>
      <c r="D321" s="193" t="s">
        <v>170</v>
      </c>
      <c r="F321" s="194" t="s">
        <v>464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5" t="s">
        <v>170</v>
      </c>
      <c r="AU321" s="25" t="s">
        <v>79</v>
      </c>
    </row>
    <row r="322" spans="2:65" s="1" customFormat="1" ht="25.5" customHeight="1">
      <c r="B322" s="180"/>
      <c r="C322" s="181" t="s">
        <v>471</v>
      </c>
      <c r="D322" s="181" t="s">
        <v>163</v>
      </c>
      <c r="E322" s="182" t="s">
        <v>472</v>
      </c>
      <c r="F322" s="183" t="s">
        <v>473</v>
      </c>
      <c r="G322" s="184" t="s">
        <v>301</v>
      </c>
      <c r="H322" s="185">
        <v>5754.384</v>
      </c>
      <c r="I322" s="186"/>
      <c r="J322" s="187">
        <f>ROUND(I322*H322,2)</f>
        <v>0</v>
      </c>
      <c r="K322" s="183" t="s">
        <v>167</v>
      </c>
      <c r="L322" s="41"/>
      <c r="M322" s="188" t="s">
        <v>5</v>
      </c>
      <c r="N322" s="189" t="s">
        <v>41</v>
      </c>
      <c r="O322" s="42"/>
      <c r="P322" s="190">
        <f>O322*H322</f>
        <v>0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AR322" s="25" t="s">
        <v>168</v>
      </c>
      <c r="AT322" s="25" t="s">
        <v>163</v>
      </c>
      <c r="AU322" s="25" t="s">
        <v>79</v>
      </c>
      <c r="AY322" s="25" t="s">
        <v>161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25" t="s">
        <v>77</v>
      </c>
      <c r="BK322" s="192">
        <f>ROUND(I322*H322,2)</f>
        <v>0</v>
      </c>
      <c r="BL322" s="25" t="s">
        <v>168</v>
      </c>
      <c r="BM322" s="25" t="s">
        <v>474</v>
      </c>
    </row>
    <row r="323" spans="2:47" s="1" customFormat="1" ht="40.5">
      <c r="B323" s="41"/>
      <c r="D323" s="193" t="s">
        <v>170</v>
      </c>
      <c r="F323" s="194" t="s">
        <v>475</v>
      </c>
      <c r="I323" s="195"/>
      <c r="L323" s="41"/>
      <c r="M323" s="196"/>
      <c r="N323" s="42"/>
      <c r="O323" s="42"/>
      <c r="P323" s="42"/>
      <c r="Q323" s="42"/>
      <c r="R323" s="42"/>
      <c r="S323" s="42"/>
      <c r="T323" s="70"/>
      <c r="AT323" s="25" t="s">
        <v>170</v>
      </c>
      <c r="AU323" s="25" t="s">
        <v>79</v>
      </c>
    </row>
    <row r="324" spans="2:51" s="13" customFormat="1" ht="13.5">
      <c r="B324" s="206"/>
      <c r="D324" s="193" t="s">
        <v>174</v>
      </c>
      <c r="E324" s="207" t="s">
        <v>5</v>
      </c>
      <c r="F324" s="208" t="s">
        <v>476</v>
      </c>
      <c r="H324" s="207" t="s">
        <v>5</v>
      </c>
      <c r="I324" s="209"/>
      <c r="L324" s="206"/>
      <c r="M324" s="210"/>
      <c r="N324" s="211"/>
      <c r="O324" s="211"/>
      <c r="P324" s="211"/>
      <c r="Q324" s="211"/>
      <c r="R324" s="211"/>
      <c r="S324" s="211"/>
      <c r="T324" s="212"/>
      <c r="AT324" s="207" t="s">
        <v>174</v>
      </c>
      <c r="AU324" s="207" t="s">
        <v>79</v>
      </c>
      <c r="AV324" s="13" t="s">
        <v>77</v>
      </c>
      <c r="AW324" s="13" t="s">
        <v>34</v>
      </c>
      <c r="AX324" s="13" t="s">
        <v>70</v>
      </c>
      <c r="AY324" s="207" t="s">
        <v>161</v>
      </c>
    </row>
    <row r="325" spans="2:51" s="12" customFormat="1" ht="13.5">
      <c r="B325" s="198"/>
      <c r="D325" s="193" t="s">
        <v>174</v>
      </c>
      <c r="E325" s="199" t="s">
        <v>5</v>
      </c>
      <c r="F325" s="200" t="s">
        <v>477</v>
      </c>
      <c r="H325" s="201">
        <v>5691.574</v>
      </c>
      <c r="I325" s="202"/>
      <c r="L325" s="198"/>
      <c r="M325" s="203"/>
      <c r="N325" s="204"/>
      <c r="O325" s="204"/>
      <c r="P325" s="204"/>
      <c r="Q325" s="204"/>
      <c r="R325" s="204"/>
      <c r="S325" s="204"/>
      <c r="T325" s="205"/>
      <c r="AT325" s="199" t="s">
        <v>174</v>
      </c>
      <c r="AU325" s="199" t="s">
        <v>79</v>
      </c>
      <c r="AV325" s="12" t="s">
        <v>79</v>
      </c>
      <c r="AW325" s="12" t="s">
        <v>34</v>
      </c>
      <c r="AX325" s="12" t="s">
        <v>70</v>
      </c>
      <c r="AY325" s="199" t="s">
        <v>161</v>
      </c>
    </row>
    <row r="326" spans="2:51" s="13" customFormat="1" ht="13.5">
      <c r="B326" s="206"/>
      <c r="D326" s="193" t="s">
        <v>174</v>
      </c>
      <c r="E326" s="207" t="s">
        <v>5</v>
      </c>
      <c r="F326" s="208" t="s">
        <v>478</v>
      </c>
      <c r="H326" s="207" t="s">
        <v>5</v>
      </c>
      <c r="I326" s="209"/>
      <c r="L326" s="206"/>
      <c r="M326" s="210"/>
      <c r="N326" s="211"/>
      <c r="O326" s="211"/>
      <c r="P326" s="211"/>
      <c r="Q326" s="211"/>
      <c r="R326" s="211"/>
      <c r="S326" s="211"/>
      <c r="T326" s="212"/>
      <c r="AT326" s="207" t="s">
        <v>174</v>
      </c>
      <c r="AU326" s="207" t="s">
        <v>79</v>
      </c>
      <c r="AV326" s="13" t="s">
        <v>77</v>
      </c>
      <c r="AW326" s="13" t="s">
        <v>34</v>
      </c>
      <c r="AX326" s="13" t="s">
        <v>70</v>
      </c>
      <c r="AY326" s="207" t="s">
        <v>161</v>
      </c>
    </row>
    <row r="327" spans="2:51" s="12" customFormat="1" ht="13.5">
      <c r="B327" s="198"/>
      <c r="D327" s="193" t="s">
        <v>174</v>
      </c>
      <c r="E327" s="199" t="s">
        <v>5</v>
      </c>
      <c r="F327" s="200" t="s">
        <v>479</v>
      </c>
      <c r="H327" s="201">
        <v>62.81</v>
      </c>
      <c r="I327" s="202"/>
      <c r="L327" s="198"/>
      <c r="M327" s="203"/>
      <c r="N327" s="204"/>
      <c r="O327" s="204"/>
      <c r="P327" s="204"/>
      <c r="Q327" s="204"/>
      <c r="R327" s="204"/>
      <c r="S327" s="204"/>
      <c r="T327" s="205"/>
      <c r="AT327" s="199" t="s">
        <v>174</v>
      </c>
      <c r="AU327" s="199" t="s">
        <v>79</v>
      </c>
      <c r="AV327" s="12" t="s">
        <v>79</v>
      </c>
      <c r="AW327" s="12" t="s">
        <v>34</v>
      </c>
      <c r="AX327" s="12" t="s">
        <v>70</v>
      </c>
      <c r="AY327" s="199" t="s">
        <v>161</v>
      </c>
    </row>
    <row r="328" spans="2:51" s="14" customFormat="1" ht="13.5">
      <c r="B328" s="213"/>
      <c r="D328" s="193" t="s">
        <v>174</v>
      </c>
      <c r="E328" s="214" t="s">
        <v>5</v>
      </c>
      <c r="F328" s="215" t="s">
        <v>188</v>
      </c>
      <c r="H328" s="216">
        <v>5754.384</v>
      </c>
      <c r="I328" s="217"/>
      <c r="L328" s="213"/>
      <c r="M328" s="218"/>
      <c r="N328" s="219"/>
      <c r="O328" s="219"/>
      <c r="P328" s="219"/>
      <c r="Q328" s="219"/>
      <c r="R328" s="219"/>
      <c r="S328" s="219"/>
      <c r="T328" s="220"/>
      <c r="AT328" s="214" t="s">
        <v>174</v>
      </c>
      <c r="AU328" s="214" t="s">
        <v>79</v>
      </c>
      <c r="AV328" s="14" t="s">
        <v>168</v>
      </c>
      <c r="AW328" s="14" t="s">
        <v>34</v>
      </c>
      <c r="AX328" s="14" t="s">
        <v>77</v>
      </c>
      <c r="AY328" s="214" t="s">
        <v>161</v>
      </c>
    </row>
    <row r="329" spans="2:65" s="1" customFormat="1" ht="25.5" customHeight="1">
      <c r="B329" s="180"/>
      <c r="C329" s="181" t="s">
        <v>480</v>
      </c>
      <c r="D329" s="181" t="s">
        <v>163</v>
      </c>
      <c r="E329" s="182" t="s">
        <v>481</v>
      </c>
      <c r="F329" s="183" t="s">
        <v>482</v>
      </c>
      <c r="G329" s="184" t="s">
        <v>301</v>
      </c>
      <c r="H329" s="185">
        <v>1850.008</v>
      </c>
      <c r="I329" s="186"/>
      <c r="J329" s="187">
        <f>ROUND(I329*H329,2)</f>
        <v>0</v>
      </c>
      <c r="K329" s="183" t="s">
        <v>5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25" t="s">
        <v>168</v>
      </c>
      <c r="AT329" s="25" t="s">
        <v>163</v>
      </c>
      <c r="AU329" s="25" t="s">
        <v>79</v>
      </c>
      <c r="AY329" s="25" t="s">
        <v>161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168</v>
      </c>
      <c r="BM329" s="25" t="s">
        <v>483</v>
      </c>
    </row>
    <row r="330" spans="2:47" s="1" customFormat="1" ht="40.5">
      <c r="B330" s="41"/>
      <c r="D330" s="193" t="s">
        <v>170</v>
      </c>
      <c r="F330" s="194" t="s">
        <v>475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170</v>
      </c>
      <c r="AU330" s="25" t="s">
        <v>79</v>
      </c>
    </row>
    <row r="331" spans="2:65" s="1" customFormat="1" ht="16.5" customHeight="1">
      <c r="B331" s="180"/>
      <c r="C331" s="181" t="s">
        <v>484</v>
      </c>
      <c r="D331" s="181" t="s">
        <v>163</v>
      </c>
      <c r="E331" s="182" t="s">
        <v>485</v>
      </c>
      <c r="F331" s="183" t="s">
        <v>486</v>
      </c>
      <c r="G331" s="184" t="s">
        <v>301</v>
      </c>
      <c r="H331" s="185">
        <v>496.935</v>
      </c>
      <c r="I331" s="186"/>
      <c r="J331" s="187">
        <f>ROUND(I331*H331,2)</f>
        <v>0</v>
      </c>
      <c r="K331" s="183" t="s">
        <v>167</v>
      </c>
      <c r="L331" s="41"/>
      <c r="M331" s="188" t="s">
        <v>5</v>
      </c>
      <c r="N331" s="189" t="s">
        <v>41</v>
      </c>
      <c r="O331" s="42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AR331" s="25" t="s">
        <v>168</v>
      </c>
      <c r="AT331" s="25" t="s">
        <v>163</v>
      </c>
      <c r="AU331" s="25" t="s">
        <v>79</v>
      </c>
      <c r="AY331" s="25" t="s">
        <v>161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25" t="s">
        <v>77</v>
      </c>
      <c r="BK331" s="192">
        <f>ROUND(I331*H331,2)</f>
        <v>0</v>
      </c>
      <c r="BL331" s="25" t="s">
        <v>168</v>
      </c>
      <c r="BM331" s="25" t="s">
        <v>487</v>
      </c>
    </row>
    <row r="332" spans="2:47" s="1" customFormat="1" ht="27">
      <c r="B332" s="41"/>
      <c r="D332" s="193" t="s">
        <v>170</v>
      </c>
      <c r="F332" s="194" t="s">
        <v>488</v>
      </c>
      <c r="I332" s="195"/>
      <c r="L332" s="41"/>
      <c r="M332" s="196"/>
      <c r="N332" s="42"/>
      <c r="O332" s="42"/>
      <c r="P332" s="42"/>
      <c r="Q332" s="42"/>
      <c r="R332" s="42"/>
      <c r="S332" s="42"/>
      <c r="T332" s="70"/>
      <c r="AT332" s="25" t="s">
        <v>170</v>
      </c>
      <c r="AU332" s="25" t="s">
        <v>79</v>
      </c>
    </row>
    <row r="333" spans="2:65" s="1" customFormat="1" ht="16.5" customHeight="1">
      <c r="B333" s="180"/>
      <c r="C333" s="181" t="s">
        <v>489</v>
      </c>
      <c r="D333" s="181" t="s">
        <v>163</v>
      </c>
      <c r="E333" s="182" t="s">
        <v>490</v>
      </c>
      <c r="F333" s="183" t="s">
        <v>491</v>
      </c>
      <c r="G333" s="184" t="s">
        <v>301</v>
      </c>
      <c r="H333" s="185">
        <v>1850.008</v>
      </c>
      <c r="I333" s="186"/>
      <c r="J333" s="187">
        <f>ROUND(I333*H333,2)</f>
        <v>0</v>
      </c>
      <c r="K333" s="183" t="s">
        <v>5</v>
      </c>
      <c r="L333" s="41"/>
      <c r="M333" s="188" t="s">
        <v>5</v>
      </c>
      <c r="N333" s="189" t="s">
        <v>41</v>
      </c>
      <c r="O333" s="42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AR333" s="25" t="s">
        <v>168</v>
      </c>
      <c r="AT333" s="25" t="s">
        <v>163</v>
      </c>
      <c r="AU333" s="25" t="s">
        <v>79</v>
      </c>
      <c r="AY333" s="25" t="s">
        <v>161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25" t="s">
        <v>77</v>
      </c>
      <c r="BK333" s="192">
        <f>ROUND(I333*H333,2)</f>
        <v>0</v>
      </c>
      <c r="BL333" s="25" t="s">
        <v>168</v>
      </c>
      <c r="BM333" s="25" t="s">
        <v>492</v>
      </c>
    </row>
    <row r="334" spans="2:47" s="1" customFormat="1" ht="27">
      <c r="B334" s="41"/>
      <c r="D334" s="193" t="s">
        <v>170</v>
      </c>
      <c r="F334" s="194" t="s">
        <v>488</v>
      </c>
      <c r="I334" s="195"/>
      <c r="L334" s="41"/>
      <c r="M334" s="196"/>
      <c r="N334" s="42"/>
      <c r="O334" s="42"/>
      <c r="P334" s="42"/>
      <c r="Q334" s="42"/>
      <c r="R334" s="42"/>
      <c r="S334" s="42"/>
      <c r="T334" s="70"/>
      <c r="AT334" s="25" t="s">
        <v>170</v>
      </c>
      <c r="AU334" s="25" t="s">
        <v>79</v>
      </c>
    </row>
    <row r="335" spans="2:51" s="13" customFormat="1" ht="13.5">
      <c r="B335" s="206"/>
      <c r="D335" s="193" t="s">
        <v>174</v>
      </c>
      <c r="E335" s="207" t="s">
        <v>5</v>
      </c>
      <c r="F335" s="208" t="s">
        <v>493</v>
      </c>
      <c r="H335" s="207" t="s">
        <v>5</v>
      </c>
      <c r="I335" s="209"/>
      <c r="L335" s="206"/>
      <c r="M335" s="210"/>
      <c r="N335" s="211"/>
      <c r="O335" s="211"/>
      <c r="P335" s="211"/>
      <c r="Q335" s="211"/>
      <c r="R335" s="211"/>
      <c r="S335" s="211"/>
      <c r="T335" s="212"/>
      <c r="AT335" s="207" t="s">
        <v>174</v>
      </c>
      <c r="AU335" s="207" t="s">
        <v>79</v>
      </c>
      <c r="AV335" s="13" t="s">
        <v>77</v>
      </c>
      <c r="AW335" s="13" t="s">
        <v>34</v>
      </c>
      <c r="AX335" s="13" t="s">
        <v>70</v>
      </c>
      <c r="AY335" s="207" t="s">
        <v>161</v>
      </c>
    </row>
    <row r="336" spans="2:51" s="12" customFormat="1" ht="13.5">
      <c r="B336" s="198"/>
      <c r="D336" s="193" t="s">
        <v>174</v>
      </c>
      <c r="E336" s="199" t="s">
        <v>5</v>
      </c>
      <c r="F336" s="200" t="s">
        <v>494</v>
      </c>
      <c r="H336" s="201">
        <v>4103.503</v>
      </c>
      <c r="I336" s="202"/>
      <c r="L336" s="198"/>
      <c r="M336" s="203"/>
      <c r="N336" s="204"/>
      <c r="O336" s="204"/>
      <c r="P336" s="204"/>
      <c r="Q336" s="204"/>
      <c r="R336" s="204"/>
      <c r="S336" s="204"/>
      <c r="T336" s="205"/>
      <c r="AT336" s="199" t="s">
        <v>174</v>
      </c>
      <c r="AU336" s="199" t="s">
        <v>79</v>
      </c>
      <c r="AV336" s="12" t="s">
        <v>79</v>
      </c>
      <c r="AW336" s="12" t="s">
        <v>34</v>
      </c>
      <c r="AX336" s="12" t="s">
        <v>70</v>
      </c>
      <c r="AY336" s="199" t="s">
        <v>161</v>
      </c>
    </row>
    <row r="337" spans="2:51" s="13" customFormat="1" ht="13.5">
      <c r="B337" s="206"/>
      <c r="D337" s="193" t="s">
        <v>174</v>
      </c>
      <c r="E337" s="207" t="s">
        <v>5</v>
      </c>
      <c r="F337" s="208" t="s">
        <v>495</v>
      </c>
      <c r="H337" s="207" t="s">
        <v>5</v>
      </c>
      <c r="I337" s="209"/>
      <c r="L337" s="206"/>
      <c r="M337" s="210"/>
      <c r="N337" s="211"/>
      <c r="O337" s="211"/>
      <c r="P337" s="211"/>
      <c r="Q337" s="211"/>
      <c r="R337" s="211"/>
      <c r="S337" s="211"/>
      <c r="T337" s="212"/>
      <c r="AT337" s="207" t="s">
        <v>174</v>
      </c>
      <c r="AU337" s="207" t="s">
        <v>79</v>
      </c>
      <c r="AV337" s="13" t="s">
        <v>77</v>
      </c>
      <c r="AW337" s="13" t="s">
        <v>34</v>
      </c>
      <c r="AX337" s="13" t="s">
        <v>70</v>
      </c>
      <c r="AY337" s="207" t="s">
        <v>161</v>
      </c>
    </row>
    <row r="338" spans="2:51" s="12" customFormat="1" ht="13.5">
      <c r="B338" s="198"/>
      <c r="D338" s="193" t="s">
        <v>174</v>
      </c>
      <c r="E338" s="199" t="s">
        <v>5</v>
      </c>
      <c r="F338" s="200" t="s">
        <v>496</v>
      </c>
      <c r="H338" s="201">
        <v>-2253.495</v>
      </c>
      <c r="I338" s="202"/>
      <c r="L338" s="198"/>
      <c r="M338" s="203"/>
      <c r="N338" s="204"/>
      <c r="O338" s="204"/>
      <c r="P338" s="204"/>
      <c r="Q338" s="204"/>
      <c r="R338" s="204"/>
      <c r="S338" s="204"/>
      <c r="T338" s="205"/>
      <c r="AT338" s="199" t="s">
        <v>174</v>
      </c>
      <c r="AU338" s="199" t="s">
        <v>79</v>
      </c>
      <c r="AV338" s="12" t="s">
        <v>79</v>
      </c>
      <c r="AW338" s="12" t="s">
        <v>34</v>
      </c>
      <c r="AX338" s="12" t="s">
        <v>70</v>
      </c>
      <c r="AY338" s="199" t="s">
        <v>161</v>
      </c>
    </row>
    <row r="339" spans="2:51" s="14" customFormat="1" ht="13.5">
      <c r="B339" s="213"/>
      <c r="D339" s="193" t="s">
        <v>174</v>
      </c>
      <c r="E339" s="214" t="s">
        <v>5</v>
      </c>
      <c r="F339" s="215" t="s">
        <v>188</v>
      </c>
      <c r="H339" s="216">
        <v>1850.008</v>
      </c>
      <c r="I339" s="217"/>
      <c r="L339" s="213"/>
      <c r="M339" s="218"/>
      <c r="N339" s="219"/>
      <c r="O339" s="219"/>
      <c r="P339" s="219"/>
      <c r="Q339" s="219"/>
      <c r="R339" s="219"/>
      <c r="S339" s="219"/>
      <c r="T339" s="220"/>
      <c r="AT339" s="214" t="s">
        <v>174</v>
      </c>
      <c r="AU339" s="214" t="s">
        <v>79</v>
      </c>
      <c r="AV339" s="14" t="s">
        <v>168</v>
      </c>
      <c r="AW339" s="14" t="s">
        <v>34</v>
      </c>
      <c r="AX339" s="14" t="s">
        <v>77</v>
      </c>
      <c r="AY339" s="214" t="s">
        <v>161</v>
      </c>
    </row>
    <row r="340" spans="2:65" s="1" customFormat="1" ht="16.5" customHeight="1">
      <c r="B340" s="180"/>
      <c r="C340" s="181" t="s">
        <v>497</v>
      </c>
      <c r="D340" s="181" t="s">
        <v>163</v>
      </c>
      <c r="E340" s="182" t="s">
        <v>498</v>
      </c>
      <c r="F340" s="183" t="s">
        <v>499</v>
      </c>
      <c r="G340" s="184" t="s">
        <v>301</v>
      </c>
      <c r="H340" s="185">
        <v>6251.319</v>
      </c>
      <c r="I340" s="186"/>
      <c r="J340" s="187">
        <f>ROUND(I340*H340,2)</f>
        <v>0</v>
      </c>
      <c r="K340" s="183" t="s">
        <v>167</v>
      </c>
      <c r="L340" s="41"/>
      <c r="M340" s="188" t="s">
        <v>5</v>
      </c>
      <c r="N340" s="189" t="s">
        <v>41</v>
      </c>
      <c r="O340" s="42"/>
      <c r="P340" s="190">
        <f>O340*H340</f>
        <v>0</v>
      </c>
      <c r="Q340" s="190">
        <v>0</v>
      </c>
      <c r="R340" s="190">
        <f>Q340*H340</f>
        <v>0</v>
      </c>
      <c r="S340" s="190">
        <v>0</v>
      </c>
      <c r="T340" s="191">
        <f>S340*H340</f>
        <v>0</v>
      </c>
      <c r="AR340" s="25" t="s">
        <v>168</v>
      </c>
      <c r="AT340" s="25" t="s">
        <v>163</v>
      </c>
      <c r="AU340" s="25" t="s">
        <v>79</v>
      </c>
      <c r="AY340" s="25" t="s">
        <v>161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25" t="s">
        <v>77</v>
      </c>
      <c r="BK340" s="192">
        <f>ROUND(I340*H340,2)</f>
        <v>0</v>
      </c>
      <c r="BL340" s="25" t="s">
        <v>168</v>
      </c>
      <c r="BM340" s="25" t="s">
        <v>500</v>
      </c>
    </row>
    <row r="341" spans="2:47" s="1" customFormat="1" ht="13.5">
      <c r="B341" s="41"/>
      <c r="D341" s="193" t="s">
        <v>170</v>
      </c>
      <c r="F341" s="194" t="s">
        <v>501</v>
      </c>
      <c r="I341" s="195"/>
      <c r="L341" s="41"/>
      <c r="M341" s="196"/>
      <c r="N341" s="42"/>
      <c r="O341" s="42"/>
      <c r="P341" s="42"/>
      <c r="Q341" s="42"/>
      <c r="R341" s="42"/>
      <c r="S341" s="42"/>
      <c r="T341" s="70"/>
      <c r="AT341" s="25" t="s">
        <v>170</v>
      </c>
      <c r="AU341" s="25" t="s">
        <v>79</v>
      </c>
    </row>
    <row r="342" spans="2:51" s="13" customFormat="1" ht="13.5">
      <c r="B342" s="206"/>
      <c r="D342" s="193" t="s">
        <v>174</v>
      </c>
      <c r="E342" s="207" t="s">
        <v>5</v>
      </c>
      <c r="F342" s="208" t="s">
        <v>502</v>
      </c>
      <c r="H342" s="207" t="s">
        <v>5</v>
      </c>
      <c r="I342" s="209"/>
      <c r="L342" s="206"/>
      <c r="M342" s="210"/>
      <c r="N342" s="211"/>
      <c r="O342" s="211"/>
      <c r="P342" s="211"/>
      <c r="Q342" s="211"/>
      <c r="R342" s="211"/>
      <c r="S342" s="211"/>
      <c r="T342" s="212"/>
      <c r="AT342" s="207" t="s">
        <v>174</v>
      </c>
      <c r="AU342" s="207" t="s">
        <v>79</v>
      </c>
      <c r="AV342" s="13" t="s">
        <v>77</v>
      </c>
      <c r="AW342" s="13" t="s">
        <v>34</v>
      </c>
      <c r="AX342" s="13" t="s">
        <v>70</v>
      </c>
      <c r="AY342" s="207" t="s">
        <v>161</v>
      </c>
    </row>
    <row r="343" spans="2:51" s="12" customFormat="1" ht="13.5">
      <c r="B343" s="198"/>
      <c r="D343" s="193" t="s">
        <v>174</v>
      </c>
      <c r="E343" s="199" t="s">
        <v>5</v>
      </c>
      <c r="F343" s="200" t="s">
        <v>503</v>
      </c>
      <c r="H343" s="201">
        <v>5754.384</v>
      </c>
      <c r="I343" s="202"/>
      <c r="L343" s="198"/>
      <c r="M343" s="203"/>
      <c r="N343" s="204"/>
      <c r="O343" s="204"/>
      <c r="P343" s="204"/>
      <c r="Q343" s="204"/>
      <c r="R343" s="204"/>
      <c r="S343" s="204"/>
      <c r="T343" s="205"/>
      <c r="AT343" s="199" t="s">
        <v>174</v>
      </c>
      <c r="AU343" s="199" t="s">
        <v>79</v>
      </c>
      <c r="AV343" s="12" t="s">
        <v>79</v>
      </c>
      <c r="AW343" s="12" t="s">
        <v>34</v>
      </c>
      <c r="AX343" s="12" t="s">
        <v>70</v>
      </c>
      <c r="AY343" s="199" t="s">
        <v>161</v>
      </c>
    </row>
    <row r="344" spans="2:51" s="13" customFormat="1" ht="13.5">
      <c r="B344" s="206"/>
      <c r="D344" s="193" t="s">
        <v>174</v>
      </c>
      <c r="E344" s="207" t="s">
        <v>5</v>
      </c>
      <c r="F344" s="208" t="s">
        <v>504</v>
      </c>
      <c r="H344" s="207" t="s">
        <v>5</v>
      </c>
      <c r="I344" s="209"/>
      <c r="L344" s="206"/>
      <c r="M344" s="210"/>
      <c r="N344" s="211"/>
      <c r="O344" s="211"/>
      <c r="P344" s="211"/>
      <c r="Q344" s="211"/>
      <c r="R344" s="211"/>
      <c r="S344" s="211"/>
      <c r="T344" s="212"/>
      <c r="AT344" s="207" t="s">
        <v>174</v>
      </c>
      <c r="AU344" s="207" t="s">
        <v>79</v>
      </c>
      <c r="AV344" s="13" t="s">
        <v>77</v>
      </c>
      <c r="AW344" s="13" t="s">
        <v>34</v>
      </c>
      <c r="AX344" s="13" t="s">
        <v>70</v>
      </c>
      <c r="AY344" s="207" t="s">
        <v>161</v>
      </c>
    </row>
    <row r="345" spans="2:51" s="12" customFormat="1" ht="13.5">
      <c r="B345" s="198"/>
      <c r="D345" s="193" t="s">
        <v>174</v>
      </c>
      <c r="E345" s="199" t="s">
        <v>5</v>
      </c>
      <c r="F345" s="200" t="s">
        <v>466</v>
      </c>
      <c r="H345" s="201">
        <v>496.935</v>
      </c>
      <c r="I345" s="202"/>
      <c r="L345" s="198"/>
      <c r="M345" s="203"/>
      <c r="N345" s="204"/>
      <c r="O345" s="204"/>
      <c r="P345" s="204"/>
      <c r="Q345" s="204"/>
      <c r="R345" s="204"/>
      <c r="S345" s="204"/>
      <c r="T345" s="205"/>
      <c r="AT345" s="199" t="s">
        <v>174</v>
      </c>
      <c r="AU345" s="199" t="s">
        <v>79</v>
      </c>
      <c r="AV345" s="12" t="s">
        <v>79</v>
      </c>
      <c r="AW345" s="12" t="s">
        <v>34</v>
      </c>
      <c r="AX345" s="12" t="s">
        <v>70</v>
      </c>
      <c r="AY345" s="199" t="s">
        <v>161</v>
      </c>
    </row>
    <row r="346" spans="2:51" s="14" customFormat="1" ht="13.5">
      <c r="B346" s="213"/>
      <c r="D346" s="193" t="s">
        <v>174</v>
      </c>
      <c r="E346" s="214" t="s">
        <v>5</v>
      </c>
      <c r="F346" s="215" t="s">
        <v>188</v>
      </c>
      <c r="H346" s="216">
        <v>6251.319</v>
      </c>
      <c r="I346" s="217"/>
      <c r="L346" s="213"/>
      <c r="M346" s="218"/>
      <c r="N346" s="219"/>
      <c r="O346" s="219"/>
      <c r="P346" s="219"/>
      <c r="Q346" s="219"/>
      <c r="R346" s="219"/>
      <c r="S346" s="219"/>
      <c r="T346" s="220"/>
      <c r="AT346" s="214" t="s">
        <v>174</v>
      </c>
      <c r="AU346" s="214" t="s">
        <v>79</v>
      </c>
      <c r="AV346" s="14" t="s">
        <v>168</v>
      </c>
      <c r="AW346" s="14" t="s">
        <v>34</v>
      </c>
      <c r="AX346" s="14" t="s">
        <v>77</v>
      </c>
      <c r="AY346" s="214" t="s">
        <v>161</v>
      </c>
    </row>
    <row r="347" spans="2:65" s="1" customFormat="1" ht="16.5" customHeight="1">
      <c r="B347" s="180"/>
      <c r="C347" s="181" t="s">
        <v>505</v>
      </c>
      <c r="D347" s="181" t="s">
        <v>163</v>
      </c>
      <c r="E347" s="182" t="s">
        <v>506</v>
      </c>
      <c r="F347" s="183" t="s">
        <v>507</v>
      </c>
      <c r="G347" s="184" t="s">
        <v>508</v>
      </c>
      <c r="H347" s="185">
        <v>7027.877</v>
      </c>
      <c r="I347" s="186"/>
      <c r="J347" s="187">
        <f>ROUND(I347*H347,2)</f>
        <v>0</v>
      </c>
      <c r="K347" s="183" t="s">
        <v>167</v>
      </c>
      <c r="L347" s="41"/>
      <c r="M347" s="188" t="s">
        <v>5</v>
      </c>
      <c r="N347" s="189" t="s">
        <v>41</v>
      </c>
      <c r="O347" s="42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AR347" s="25" t="s">
        <v>168</v>
      </c>
      <c r="AT347" s="25" t="s">
        <v>163</v>
      </c>
      <c r="AU347" s="25" t="s">
        <v>79</v>
      </c>
      <c r="AY347" s="25" t="s">
        <v>161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25" t="s">
        <v>77</v>
      </c>
      <c r="BK347" s="192">
        <f>ROUND(I347*H347,2)</f>
        <v>0</v>
      </c>
      <c r="BL347" s="25" t="s">
        <v>168</v>
      </c>
      <c r="BM347" s="25" t="s">
        <v>509</v>
      </c>
    </row>
    <row r="348" spans="2:47" s="1" customFormat="1" ht="13.5">
      <c r="B348" s="41"/>
      <c r="D348" s="193" t="s">
        <v>170</v>
      </c>
      <c r="F348" s="194" t="s">
        <v>510</v>
      </c>
      <c r="I348" s="195"/>
      <c r="L348" s="41"/>
      <c r="M348" s="196"/>
      <c r="N348" s="42"/>
      <c r="O348" s="42"/>
      <c r="P348" s="42"/>
      <c r="Q348" s="42"/>
      <c r="R348" s="42"/>
      <c r="S348" s="42"/>
      <c r="T348" s="70"/>
      <c r="AT348" s="25" t="s">
        <v>170</v>
      </c>
      <c r="AU348" s="25" t="s">
        <v>79</v>
      </c>
    </row>
    <row r="349" spans="2:51" s="13" customFormat="1" ht="13.5">
      <c r="B349" s="206"/>
      <c r="D349" s="193" t="s">
        <v>174</v>
      </c>
      <c r="E349" s="207" t="s">
        <v>5</v>
      </c>
      <c r="F349" s="208" t="s">
        <v>502</v>
      </c>
      <c r="H349" s="207" t="s">
        <v>5</v>
      </c>
      <c r="I349" s="209"/>
      <c r="L349" s="206"/>
      <c r="M349" s="210"/>
      <c r="N349" s="211"/>
      <c r="O349" s="211"/>
      <c r="P349" s="211"/>
      <c r="Q349" s="211"/>
      <c r="R349" s="211"/>
      <c r="S349" s="211"/>
      <c r="T349" s="212"/>
      <c r="AT349" s="207" t="s">
        <v>174</v>
      </c>
      <c r="AU349" s="207" t="s">
        <v>79</v>
      </c>
      <c r="AV349" s="13" t="s">
        <v>77</v>
      </c>
      <c r="AW349" s="13" t="s">
        <v>34</v>
      </c>
      <c r="AX349" s="13" t="s">
        <v>70</v>
      </c>
      <c r="AY349" s="207" t="s">
        <v>161</v>
      </c>
    </row>
    <row r="350" spans="2:51" s="12" customFormat="1" ht="13.5">
      <c r="B350" s="198"/>
      <c r="D350" s="193" t="s">
        <v>174</v>
      </c>
      <c r="E350" s="199" t="s">
        <v>5</v>
      </c>
      <c r="F350" s="200" t="s">
        <v>503</v>
      </c>
      <c r="H350" s="201">
        <v>5754.384</v>
      </c>
      <c r="I350" s="202"/>
      <c r="L350" s="198"/>
      <c r="M350" s="203"/>
      <c r="N350" s="204"/>
      <c r="O350" s="204"/>
      <c r="P350" s="204"/>
      <c r="Q350" s="204"/>
      <c r="R350" s="204"/>
      <c r="S350" s="204"/>
      <c r="T350" s="205"/>
      <c r="AT350" s="199" t="s">
        <v>174</v>
      </c>
      <c r="AU350" s="199" t="s">
        <v>79</v>
      </c>
      <c r="AV350" s="12" t="s">
        <v>79</v>
      </c>
      <c r="AW350" s="12" t="s">
        <v>34</v>
      </c>
      <c r="AX350" s="12" t="s">
        <v>70</v>
      </c>
      <c r="AY350" s="199" t="s">
        <v>161</v>
      </c>
    </row>
    <row r="351" spans="2:51" s="13" customFormat="1" ht="13.5">
      <c r="B351" s="206"/>
      <c r="D351" s="193" t="s">
        <v>174</v>
      </c>
      <c r="E351" s="207" t="s">
        <v>5</v>
      </c>
      <c r="F351" s="208" t="s">
        <v>511</v>
      </c>
      <c r="H351" s="207" t="s">
        <v>5</v>
      </c>
      <c r="I351" s="209"/>
      <c r="L351" s="206"/>
      <c r="M351" s="210"/>
      <c r="N351" s="211"/>
      <c r="O351" s="211"/>
      <c r="P351" s="211"/>
      <c r="Q351" s="211"/>
      <c r="R351" s="211"/>
      <c r="S351" s="211"/>
      <c r="T351" s="212"/>
      <c r="AT351" s="207" t="s">
        <v>174</v>
      </c>
      <c r="AU351" s="207" t="s">
        <v>79</v>
      </c>
      <c r="AV351" s="13" t="s">
        <v>77</v>
      </c>
      <c r="AW351" s="13" t="s">
        <v>34</v>
      </c>
      <c r="AX351" s="13" t="s">
        <v>70</v>
      </c>
      <c r="AY351" s="207" t="s">
        <v>161</v>
      </c>
    </row>
    <row r="352" spans="2:51" s="12" customFormat="1" ht="13.5">
      <c r="B352" s="198"/>
      <c r="D352" s="193" t="s">
        <v>174</v>
      </c>
      <c r="E352" s="199" t="s">
        <v>5</v>
      </c>
      <c r="F352" s="200" t="s">
        <v>512</v>
      </c>
      <c r="H352" s="201">
        <v>-1850.008</v>
      </c>
      <c r="I352" s="202"/>
      <c r="L352" s="198"/>
      <c r="M352" s="203"/>
      <c r="N352" s="204"/>
      <c r="O352" s="204"/>
      <c r="P352" s="204"/>
      <c r="Q352" s="204"/>
      <c r="R352" s="204"/>
      <c r="S352" s="204"/>
      <c r="T352" s="205"/>
      <c r="AT352" s="199" t="s">
        <v>174</v>
      </c>
      <c r="AU352" s="199" t="s">
        <v>79</v>
      </c>
      <c r="AV352" s="12" t="s">
        <v>79</v>
      </c>
      <c r="AW352" s="12" t="s">
        <v>34</v>
      </c>
      <c r="AX352" s="12" t="s">
        <v>70</v>
      </c>
      <c r="AY352" s="199" t="s">
        <v>161</v>
      </c>
    </row>
    <row r="353" spans="2:51" s="14" customFormat="1" ht="13.5">
      <c r="B353" s="213"/>
      <c r="D353" s="193" t="s">
        <v>174</v>
      </c>
      <c r="E353" s="214" t="s">
        <v>5</v>
      </c>
      <c r="F353" s="215" t="s">
        <v>188</v>
      </c>
      <c r="H353" s="216">
        <v>3904.376</v>
      </c>
      <c r="I353" s="217"/>
      <c r="L353" s="213"/>
      <c r="M353" s="218"/>
      <c r="N353" s="219"/>
      <c r="O353" s="219"/>
      <c r="P353" s="219"/>
      <c r="Q353" s="219"/>
      <c r="R353" s="219"/>
      <c r="S353" s="219"/>
      <c r="T353" s="220"/>
      <c r="AT353" s="214" t="s">
        <v>174</v>
      </c>
      <c r="AU353" s="214" t="s">
        <v>79</v>
      </c>
      <c r="AV353" s="14" t="s">
        <v>168</v>
      </c>
      <c r="AW353" s="14" t="s">
        <v>34</v>
      </c>
      <c r="AX353" s="14" t="s">
        <v>77</v>
      </c>
      <c r="AY353" s="214" t="s">
        <v>161</v>
      </c>
    </row>
    <row r="354" spans="2:51" s="12" customFormat="1" ht="13.5">
      <c r="B354" s="198"/>
      <c r="D354" s="193" t="s">
        <v>174</v>
      </c>
      <c r="F354" s="200" t="s">
        <v>513</v>
      </c>
      <c r="H354" s="201">
        <v>7027.877</v>
      </c>
      <c r="I354" s="202"/>
      <c r="L354" s="198"/>
      <c r="M354" s="203"/>
      <c r="N354" s="204"/>
      <c r="O354" s="204"/>
      <c r="P354" s="204"/>
      <c r="Q354" s="204"/>
      <c r="R354" s="204"/>
      <c r="S354" s="204"/>
      <c r="T354" s="205"/>
      <c r="AT354" s="199" t="s">
        <v>174</v>
      </c>
      <c r="AU354" s="199" t="s">
        <v>79</v>
      </c>
      <c r="AV354" s="12" t="s">
        <v>79</v>
      </c>
      <c r="AW354" s="12" t="s">
        <v>6</v>
      </c>
      <c r="AX354" s="12" t="s">
        <v>77</v>
      </c>
      <c r="AY354" s="199" t="s">
        <v>161</v>
      </c>
    </row>
    <row r="355" spans="2:65" s="1" customFormat="1" ht="16.5" customHeight="1">
      <c r="B355" s="180"/>
      <c r="C355" s="181" t="s">
        <v>514</v>
      </c>
      <c r="D355" s="181" t="s">
        <v>163</v>
      </c>
      <c r="E355" s="182" t="s">
        <v>515</v>
      </c>
      <c r="F355" s="183" t="s">
        <v>516</v>
      </c>
      <c r="G355" s="184" t="s">
        <v>301</v>
      </c>
      <c r="H355" s="185">
        <v>4103.503</v>
      </c>
      <c r="I355" s="186"/>
      <c r="J355" s="187">
        <f>ROUND(I355*H355,2)</f>
        <v>0</v>
      </c>
      <c r="K355" s="183" t="s">
        <v>167</v>
      </c>
      <c r="L355" s="41"/>
      <c r="M355" s="188" t="s">
        <v>5</v>
      </c>
      <c r="N355" s="189" t="s">
        <v>41</v>
      </c>
      <c r="O355" s="42"/>
      <c r="P355" s="190">
        <f>O355*H355</f>
        <v>0</v>
      </c>
      <c r="Q355" s="190">
        <v>0</v>
      </c>
      <c r="R355" s="190">
        <f>Q355*H355</f>
        <v>0</v>
      </c>
      <c r="S355" s="190">
        <v>0</v>
      </c>
      <c r="T355" s="191">
        <f>S355*H355</f>
        <v>0</v>
      </c>
      <c r="AR355" s="25" t="s">
        <v>168</v>
      </c>
      <c r="AT355" s="25" t="s">
        <v>163</v>
      </c>
      <c r="AU355" s="25" t="s">
        <v>79</v>
      </c>
      <c r="AY355" s="25" t="s">
        <v>161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25" t="s">
        <v>77</v>
      </c>
      <c r="BK355" s="192">
        <f>ROUND(I355*H355,2)</f>
        <v>0</v>
      </c>
      <c r="BL355" s="25" t="s">
        <v>168</v>
      </c>
      <c r="BM355" s="25" t="s">
        <v>517</v>
      </c>
    </row>
    <row r="356" spans="2:47" s="1" customFormat="1" ht="27">
      <c r="B356" s="41"/>
      <c r="D356" s="193" t="s">
        <v>170</v>
      </c>
      <c r="F356" s="194" t="s">
        <v>518</v>
      </c>
      <c r="I356" s="195"/>
      <c r="L356" s="41"/>
      <c r="M356" s="196"/>
      <c r="N356" s="42"/>
      <c r="O356" s="42"/>
      <c r="P356" s="42"/>
      <c r="Q356" s="42"/>
      <c r="R356" s="42"/>
      <c r="S356" s="42"/>
      <c r="T356" s="70"/>
      <c r="AT356" s="25" t="s">
        <v>170</v>
      </c>
      <c r="AU356" s="25" t="s">
        <v>79</v>
      </c>
    </row>
    <row r="357" spans="2:51" s="13" customFormat="1" ht="13.5">
      <c r="B357" s="206"/>
      <c r="D357" s="193" t="s">
        <v>174</v>
      </c>
      <c r="E357" s="207" t="s">
        <v>5</v>
      </c>
      <c r="F357" s="208" t="s">
        <v>519</v>
      </c>
      <c r="H357" s="207" t="s">
        <v>5</v>
      </c>
      <c r="I357" s="209"/>
      <c r="L357" s="206"/>
      <c r="M357" s="210"/>
      <c r="N357" s="211"/>
      <c r="O357" s="211"/>
      <c r="P357" s="211"/>
      <c r="Q357" s="211"/>
      <c r="R357" s="211"/>
      <c r="S357" s="211"/>
      <c r="T357" s="212"/>
      <c r="AT357" s="207" t="s">
        <v>174</v>
      </c>
      <c r="AU357" s="207" t="s">
        <v>79</v>
      </c>
      <c r="AV357" s="13" t="s">
        <v>77</v>
      </c>
      <c r="AW357" s="13" t="s">
        <v>34</v>
      </c>
      <c r="AX357" s="13" t="s">
        <v>70</v>
      </c>
      <c r="AY357" s="207" t="s">
        <v>161</v>
      </c>
    </row>
    <row r="358" spans="2:51" s="12" customFormat="1" ht="13.5">
      <c r="B358" s="198"/>
      <c r="D358" s="193" t="s">
        <v>174</v>
      </c>
      <c r="E358" s="199" t="s">
        <v>5</v>
      </c>
      <c r="F358" s="200" t="s">
        <v>479</v>
      </c>
      <c r="H358" s="201">
        <v>62.81</v>
      </c>
      <c r="I358" s="202"/>
      <c r="L358" s="198"/>
      <c r="M358" s="203"/>
      <c r="N358" s="204"/>
      <c r="O358" s="204"/>
      <c r="P358" s="204"/>
      <c r="Q358" s="204"/>
      <c r="R358" s="204"/>
      <c r="S358" s="204"/>
      <c r="T358" s="205"/>
      <c r="AT358" s="199" t="s">
        <v>174</v>
      </c>
      <c r="AU358" s="199" t="s">
        <v>79</v>
      </c>
      <c r="AV358" s="12" t="s">
        <v>79</v>
      </c>
      <c r="AW358" s="12" t="s">
        <v>34</v>
      </c>
      <c r="AX358" s="12" t="s">
        <v>70</v>
      </c>
      <c r="AY358" s="199" t="s">
        <v>161</v>
      </c>
    </row>
    <row r="359" spans="2:51" s="13" customFormat="1" ht="13.5">
      <c r="B359" s="206"/>
      <c r="D359" s="193" t="s">
        <v>174</v>
      </c>
      <c r="E359" s="207" t="s">
        <v>5</v>
      </c>
      <c r="F359" s="208" t="s">
        <v>520</v>
      </c>
      <c r="H359" s="207" t="s">
        <v>5</v>
      </c>
      <c r="I359" s="209"/>
      <c r="L359" s="206"/>
      <c r="M359" s="210"/>
      <c r="N359" s="211"/>
      <c r="O359" s="211"/>
      <c r="P359" s="211"/>
      <c r="Q359" s="211"/>
      <c r="R359" s="211"/>
      <c r="S359" s="211"/>
      <c r="T359" s="212"/>
      <c r="AT359" s="207" t="s">
        <v>174</v>
      </c>
      <c r="AU359" s="207" t="s">
        <v>79</v>
      </c>
      <c r="AV359" s="13" t="s">
        <v>77</v>
      </c>
      <c r="AW359" s="13" t="s">
        <v>34</v>
      </c>
      <c r="AX359" s="13" t="s">
        <v>70</v>
      </c>
      <c r="AY359" s="207" t="s">
        <v>161</v>
      </c>
    </row>
    <row r="360" spans="2:51" s="12" customFormat="1" ht="13.5">
      <c r="B360" s="198"/>
      <c r="D360" s="193" t="s">
        <v>174</v>
      </c>
      <c r="E360" s="199" t="s">
        <v>5</v>
      </c>
      <c r="F360" s="200" t="s">
        <v>477</v>
      </c>
      <c r="H360" s="201">
        <v>5691.574</v>
      </c>
      <c r="I360" s="202"/>
      <c r="L360" s="198"/>
      <c r="M360" s="203"/>
      <c r="N360" s="204"/>
      <c r="O360" s="204"/>
      <c r="P360" s="204"/>
      <c r="Q360" s="204"/>
      <c r="R360" s="204"/>
      <c r="S360" s="204"/>
      <c r="T360" s="205"/>
      <c r="AT360" s="199" t="s">
        <v>174</v>
      </c>
      <c r="AU360" s="199" t="s">
        <v>79</v>
      </c>
      <c r="AV360" s="12" t="s">
        <v>79</v>
      </c>
      <c r="AW360" s="12" t="s">
        <v>34</v>
      </c>
      <c r="AX360" s="12" t="s">
        <v>70</v>
      </c>
      <c r="AY360" s="199" t="s">
        <v>161</v>
      </c>
    </row>
    <row r="361" spans="2:51" s="13" customFormat="1" ht="13.5">
      <c r="B361" s="206"/>
      <c r="D361" s="193" t="s">
        <v>174</v>
      </c>
      <c r="E361" s="207" t="s">
        <v>5</v>
      </c>
      <c r="F361" s="208" t="s">
        <v>521</v>
      </c>
      <c r="H361" s="207" t="s">
        <v>5</v>
      </c>
      <c r="I361" s="209"/>
      <c r="L361" s="206"/>
      <c r="M361" s="210"/>
      <c r="N361" s="211"/>
      <c r="O361" s="211"/>
      <c r="P361" s="211"/>
      <c r="Q361" s="211"/>
      <c r="R361" s="211"/>
      <c r="S361" s="211"/>
      <c r="T361" s="212"/>
      <c r="AT361" s="207" t="s">
        <v>174</v>
      </c>
      <c r="AU361" s="207" t="s">
        <v>79</v>
      </c>
      <c r="AV361" s="13" t="s">
        <v>77</v>
      </c>
      <c r="AW361" s="13" t="s">
        <v>34</v>
      </c>
      <c r="AX361" s="13" t="s">
        <v>70</v>
      </c>
      <c r="AY361" s="207" t="s">
        <v>161</v>
      </c>
    </row>
    <row r="362" spans="2:51" s="12" customFormat="1" ht="13.5">
      <c r="B362" s="198"/>
      <c r="D362" s="193" t="s">
        <v>174</v>
      </c>
      <c r="E362" s="199" t="s">
        <v>5</v>
      </c>
      <c r="F362" s="200" t="s">
        <v>522</v>
      </c>
      <c r="H362" s="201">
        <v>-211.86</v>
      </c>
      <c r="I362" s="202"/>
      <c r="L362" s="198"/>
      <c r="M362" s="203"/>
      <c r="N362" s="204"/>
      <c r="O362" s="204"/>
      <c r="P362" s="204"/>
      <c r="Q362" s="204"/>
      <c r="R362" s="204"/>
      <c r="S362" s="204"/>
      <c r="T362" s="205"/>
      <c r="AT362" s="199" t="s">
        <v>174</v>
      </c>
      <c r="AU362" s="199" t="s">
        <v>79</v>
      </c>
      <c r="AV362" s="12" t="s">
        <v>79</v>
      </c>
      <c r="AW362" s="12" t="s">
        <v>34</v>
      </c>
      <c r="AX362" s="12" t="s">
        <v>70</v>
      </c>
      <c r="AY362" s="199" t="s">
        <v>161</v>
      </c>
    </row>
    <row r="363" spans="2:51" s="13" customFormat="1" ht="13.5">
      <c r="B363" s="206"/>
      <c r="D363" s="193" t="s">
        <v>174</v>
      </c>
      <c r="E363" s="207" t="s">
        <v>5</v>
      </c>
      <c r="F363" s="208" t="s">
        <v>523</v>
      </c>
      <c r="H363" s="207" t="s">
        <v>5</v>
      </c>
      <c r="I363" s="209"/>
      <c r="L363" s="206"/>
      <c r="M363" s="210"/>
      <c r="N363" s="211"/>
      <c r="O363" s="211"/>
      <c r="P363" s="211"/>
      <c r="Q363" s="211"/>
      <c r="R363" s="211"/>
      <c r="S363" s="211"/>
      <c r="T363" s="212"/>
      <c r="AT363" s="207" t="s">
        <v>174</v>
      </c>
      <c r="AU363" s="207" t="s">
        <v>79</v>
      </c>
      <c r="AV363" s="13" t="s">
        <v>77</v>
      </c>
      <c r="AW363" s="13" t="s">
        <v>34</v>
      </c>
      <c r="AX363" s="13" t="s">
        <v>70</v>
      </c>
      <c r="AY363" s="207" t="s">
        <v>161</v>
      </c>
    </row>
    <row r="364" spans="2:51" s="12" customFormat="1" ht="13.5">
      <c r="B364" s="198"/>
      <c r="D364" s="193" t="s">
        <v>174</v>
      </c>
      <c r="E364" s="199" t="s">
        <v>5</v>
      </c>
      <c r="F364" s="200" t="s">
        <v>524</v>
      </c>
      <c r="H364" s="201">
        <v>-9.008</v>
      </c>
      <c r="I364" s="202"/>
      <c r="L364" s="198"/>
      <c r="M364" s="203"/>
      <c r="N364" s="204"/>
      <c r="O364" s="204"/>
      <c r="P364" s="204"/>
      <c r="Q364" s="204"/>
      <c r="R364" s="204"/>
      <c r="S364" s="204"/>
      <c r="T364" s="205"/>
      <c r="AT364" s="199" t="s">
        <v>174</v>
      </c>
      <c r="AU364" s="199" t="s">
        <v>79</v>
      </c>
      <c r="AV364" s="12" t="s">
        <v>79</v>
      </c>
      <c r="AW364" s="12" t="s">
        <v>34</v>
      </c>
      <c r="AX364" s="12" t="s">
        <v>70</v>
      </c>
      <c r="AY364" s="199" t="s">
        <v>161</v>
      </c>
    </row>
    <row r="365" spans="2:51" s="13" customFormat="1" ht="13.5">
      <c r="B365" s="206"/>
      <c r="D365" s="193" t="s">
        <v>174</v>
      </c>
      <c r="E365" s="207" t="s">
        <v>5</v>
      </c>
      <c r="F365" s="208" t="s">
        <v>525</v>
      </c>
      <c r="H365" s="207" t="s">
        <v>5</v>
      </c>
      <c r="I365" s="209"/>
      <c r="L365" s="206"/>
      <c r="M365" s="210"/>
      <c r="N365" s="211"/>
      <c r="O365" s="211"/>
      <c r="P365" s="211"/>
      <c r="Q365" s="211"/>
      <c r="R365" s="211"/>
      <c r="S365" s="211"/>
      <c r="T365" s="212"/>
      <c r="AT365" s="207" t="s">
        <v>174</v>
      </c>
      <c r="AU365" s="207" t="s">
        <v>79</v>
      </c>
      <c r="AV365" s="13" t="s">
        <v>77</v>
      </c>
      <c r="AW365" s="13" t="s">
        <v>34</v>
      </c>
      <c r="AX365" s="13" t="s">
        <v>70</v>
      </c>
      <c r="AY365" s="207" t="s">
        <v>161</v>
      </c>
    </row>
    <row r="366" spans="2:51" s="12" customFormat="1" ht="13.5">
      <c r="B366" s="198"/>
      <c r="D366" s="193" t="s">
        <v>174</v>
      </c>
      <c r="E366" s="199" t="s">
        <v>5</v>
      </c>
      <c r="F366" s="200" t="s">
        <v>526</v>
      </c>
      <c r="H366" s="201">
        <v>-13.513</v>
      </c>
      <c r="I366" s="202"/>
      <c r="L366" s="198"/>
      <c r="M366" s="203"/>
      <c r="N366" s="204"/>
      <c r="O366" s="204"/>
      <c r="P366" s="204"/>
      <c r="Q366" s="204"/>
      <c r="R366" s="204"/>
      <c r="S366" s="204"/>
      <c r="T366" s="205"/>
      <c r="AT366" s="199" t="s">
        <v>174</v>
      </c>
      <c r="AU366" s="199" t="s">
        <v>79</v>
      </c>
      <c r="AV366" s="12" t="s">
        <v>79</v>
      </c>
      <c r="AW366" s="12" t="s">
        <v>34</v>
      </c>
      <c r="AX366" s="12" t="s">
        <v>70</v>
      </c>
      <c r="AY366" s="199" t="s">
        <v>161</v>
      </c>
    </row>
    <row r="367" spans="2:51" s="13" customFormat="1" ht="13.5">
      <c r="B367" s="206"/>
      <c r="D367" s="193" t="s">
        <v>174</v>
      </c>
      <c r="E367" s="207" t="s">
        <v>5</v>
      </c>
      <c r="F367" s="208" t="s">
        <v>527</v>
      </c>
      <c r="H367" s="207" t="s">
        <v>5</v>
      </c>
      <c r="I367" s="209"/>
      <c r="L367" s="206"/>
      <c r="M367" s="210"/>
      <c r="N367" s="211"/>
      <c r="O367" s="211"/>
      <c r="P367" s="211"/>
      <c r="Q367" s="211"/>
      <c r="R367" s="211"/>
      <c r="S367" s="211"/>
      <c r="T367" s="212"/>
      <c r="AT367" s="207" t="s">
        <v>174</v>
      </c>
      <c r="AU367" s="207" t="s">
        <v>79</v>
      </c>
      <c r="AV367" s="13" t="s">
        <v>77</v>
      </c>
      <c r="AW367" s="13" t="s">
        <v>34</v>
      </c>
      <c r="AX367" s="13" t="s">
        <v>70</v>
      </c>
      <c r="AY367" s="207" t="s">
        <v>161</v>
      </c>
    </row>
    <row r="368" spans="2:51" s="12" customFormat="1" ht="13.5">
      <c r="B368" s="198"/>
      <c r="D368" s="193" t="s">
        <v>174</v>
      </c>
      <c r="E368" s="199" t="s">
        <v>5</v>
      </c>
      <c r="F368" s="200" t="s">
        <v>528</v>
      </c>
      <c r="H368" s="201">
        <v>-1219.515</v>
      </c>
      <c r="I368" s="202"/>
      <c r="L368" s="198"/>
      <c r="M368" s="203"/>
      <c r="N368" s="204"/>
      <c r="O368" s="204"/>
      <c r="P368" s="204"/>
      <c r="Q368" s="204"/>
      <c r="R368" s="204"/>
      <c r="S368" s="204"/>
      <c r="T368" s="205"/>
      <c r="AT368" s="199" t="s">
        <v>174</v>
      </c>
      <c r="AU368" s="199" t="s">
        <v>79</v>
      </c>
      <c r="AV368" s="12" t="s">
        <v>79</v>
      </c>
      <c r="AW368" s="12" t="s">
        <v>34</v>
      </c>
      <c r="AX368" s="12" t="s">
        <v>70</v>
      </c>
      <c r="AY368" s="199" t="s">
        <v>161</v>
      </c>
    </row>
    <row r="369" spans="2:51" s="13" customFormat="1" ht="13.5">
      <c r="B369" s="206"/>
      <c r="D369" s="193" t="s">
        <v>174</v>
      </c>
      <c r="E369" s="207" t="s">
        <v>5</v>
      </c>
      <c r="F369" s="208" t="s">
        <v>529</v>
      </c>
      <c r="H369" s="207" t="s">
        <v>5</v>
      </c>
      <c r="I369" s="209"/>
      <c r="L369" s="206"/>
      <c r="M369" s="210"/>
      <c r="N369" s="211"/>
      <c r="O369" s="211"/>
      <c r="P369" s="211"/>
      <c r="Q369" s="211"/>
      <c r="R369" s="211"/>
      <c r="S369" s="211"/>
      <c r="T369" s="212"/>
      <c r="AT369" s="207" t="s">
        <v>174</v>
      </c>
      <c r="AU369" s="207" t="s">
        <v>79</v>
      </c>
      <c r="AV369" s="13" t="s">
        <v>77</v>
      </c>
      <c r="AW369" s="13" t="s">
        <v>34</v>
      </c>
      <c r="AX369" s="13" t="s">
        <v>70</v>
      </c>
      <c r="AY369" s="207" t="s">
        <v>161</v>
      </c>
    </row>
    <row r="370" spans="2:51" s="12" customFormat="1" ht="13.5">
      <c r="B370" s="198"/>
      <c r="D370" s="193" t="s">
        <v>174</v>
      </c>
      <c r="E370" s="199" t="s">
        <v>5</v>
      </c>
      <c r="F370" s="200" t="s">
        <v>530</v>
      </c>
      <c r="H370" s="201">
        <v>-196.985</v>
      </c>
      <c r="I370" s="202"/>
      <c r="L370" s="198"/>
      <c r="M370" s="203"/>
      <c r="N370" s="204"/>
      <c r="O370" s="204"/>
      <c r="P370" s="204"/>
      <c r="Q370" s="204"/>
      <c r="R370" s="204"/>
      <c r="S370" s="204"/>
      <c r="T370" s="205"/>
      <c r="AT370" s="199" t="s">
        <v>174</v>
      </c>
      <c r="AU370" s="199" t="s">
        <v>79</v>
      </c>
      <c r="AV370" s="12" t="s">
        <v>79</v>
      </c>
      <c r="AW370" s="12" t="s">
        <v>34</v>
      </c>
      <c r="AX370" s="12" t="s">
        <v>70</v>
      </c>
      <c r="AY370" s="199" t="s">
        <v>161</v>
      </c>
    </row>
    <row r="371" spans="2:51" s="14" customFormat="1" ht="13.5">
      <c r="B371" s="213"/>
      <c r="D371" s="193" t="s">
        <v>174</v>
      </c>
      <c r="E371" s="214" t="s">
        <v>5</v>
      </c>
      <c r="F371" s="215" t="s">
        <v>188</v>
      </c>
      <c r="H371" s="216">
        <v>4103.503</v>
      </c>
      <c r="I371" s="217"/>
      <c r="L371" s="213"/>
      <c r="M371" s="218"/>
      <c r="N371" s="219"/>
      <c r="O371" s="219"/>
      <c r="P371" s="219"/>
      <c r="Q371" s="219"/>
      <c r="R371" s="219"/>
      <c r="S371" s="219"/>
      <c r="T371" s="220"/>
      <c r="AT371" s="214" t="s">
        <v>174</v>
      </c>
      <c r="AU371" s="214" t="s">
        <v>79</v>
      </c>
      <c r="AV371" s="14" t="s">
        <v>168</v>
      </c>
      <c r="AW371" s="14" t="s">
        <v>34</v>
      </c>
      <c r="AX371" s="14" t="s">
        <v>77</v>
      </c>
      <c r="AY371" s="214" t="s">
        <v>161</v>
      </c>
    </row>
    <row r="372" spans="2:65" s="1" customFormat="1" ht="16.5" customHeight="1">
      <c r="B372" s="180"/>
      <c r="C372" s="229" t="s">
        <v>531</v>
      </c>
      <c r="D372" s="229" t="s">
        <v>384</v>
      </c>
      <c r="E372" s="230" t="s">
        <v>532</v>
      </c>
      <c r="F372" s="231" t="s">
        <v>533</v>
      </c>
      <c r="G372" s="232" t="s">
        <v>508</v>
      </c>
      <c r="H372" s="233">
        <v>4506.99</v>
      </c>
      <c r="I372" s="234"/>
      <c r="J372" s="235">
        <f>ROUND(I372*H372,2)</f>
        <v>0</v>
      </c>
      <c r="K372" s="231" t="s">
        <v>167</v>
      </c>
      <c r="L372" s="236"/>
      <c r="M372" s="237" t="s">
        <v>5</v>
      </c>
      <c r="N372" s="238" t="s">
        <v>41</v>
      </c>
      <c r="O372" s="42"/>
      <c r="P372" s="190">
        <f>O372*H372</f>
        <v>0</v>
      </c>
      <c r="Q372" s="190">
        <v>0.1</v>
      </c>
      <c r="R372" s="190">
        <f>Q372*H372</f>
        <v>450.699</v>
      </c>
      <c r="S372" s="190">
        <v>0</v>
      </c>
      <c r="T372" s="191">
        <f>S372*H372</f>
        <v>0</v>
      </c>
      <c r="AR372" s="25" t="s">
        <v>221</v>
      </c>
      <c r="AT372" s="25" t="s">
        <v>384</v>
      </c>
      <c r="AU372" s="25" t="s">
        <v>79</v>
      </c>
      <c r="AY372" s="25" t="s">
        <v>161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25" t="s">
        <v>77</v>
      </c>
      <c r="BK372" s="192">
        <f>ROUND(I372*H372,2)</f>
        <v>0</v>
      </c>
      <c r="BL372" s="25" t="s">
        <v>168</v>
      </c>
      <c r="BM372" s="25" t="s">
        <v>534</v>
      </c>
    </row>
    <row r="373" spans="2:47" s="1" customFormat="1" ht="13.5">
      <c r="B373" s="41"/>
      <c r="D373" s="193" t="s">
        <v>170</v>
      </c>
      <c r="F373" s="194" t="s">
        <v>533</v>
      </c>
      <c r="I373" s="195"/>
      <c r="L373" s="41"/>
      <c r="M373" s="196"/>
      <c r="N373" s="42"/>
      <c r="O373" s="42"/>
      <c r="P373" s="42"/>
      <c r="Q373" s="42"/>
      <c r="R373" s="42"/>
      <c r="S373" s="42"/>
      <c r="T373" s="70"/>
      <c r="AT373" s="25" t="s">
        <v>170</v>
      </c>
      <c r="AU373" s="25" t="s">
        <v>79</v>
      </c>
    </row>
    <row r="374" spans="2:51" s="12" customFormat="1" ht="13.5">
      <c r="B374" s="198"/>
      <c r="D374" s="193" t="s">
        <v>174</v>
      </c>
      <c r="E374" s="199" t="s">
        <v>5</v>
      </c>
      <c r="F374" s="200" t="s">
        <v>494</v>
      </c>
      <c r="H374" s="201">
        <v>4103.503</v>
      </c>
      <c r="I374" s="202"/>
      <c r="L374" s="198"/>
      <c r="M374" s="203"/>
      <c r="N374" s="204"/>
      <c r="O374" s="204"/>
      <c r="P374" s="204"/>
      <c r="Q374" s="204"/>
      <c r="R374" s="204"/>
      <c r="S374" s="204"/>
      <c r="T374" s="205"/>
      <c r="AT374" s="199" t="s">
        <v>174</v>
      </c>
      <c r="AU374" s="199" t="s">
        <v>79</v>
      </c>
      <c r="AV374" s="12" t="s">
        <v>79</v>
      </c>
      <c r="AW374" s="12" t="s">
        <v>34</v>
      </c>
      <c r="AX374" s="12" t="s">
        <v>70</v>
      </c>
      <c r="AY374" s="199" t="s">
        <v>161</v>
      </c>
    </row>
    <row r="375" spans="2:51" s="13" customFormat="1" ht="13.5">
      <c r="B375" s="206"/>
      <c r="D375" s="193" t="s">
        <v>174</v>
      </c>
      <c r="E375" s="207" t="s">
        <v>5</v>
      </c>
      <c r="F375" s="208" t="s">
        <v>535</v>
      </c>
      <c r="H375" s="207" t="s">
        <v>5</v>
      </c>
      <c r="I375" s="209"/>
      <c r="L375" s="206"/>
      <c r="M375" s="210"/>
      <c r="N375" s="211"/>
      <c r="O375" s="211"/>
      <c r="P375" s="211"/>
      <c r="Q375" s="211"/>
      <c r="R375" s="211"/>
      <c r="S375" s="211"/>
      <c r="T375" s="212"/>
      <c r="AT375" s="207" t="s">
        <v>174</v>
      </c>
      <c r="AU375" s="207" t="s">
        <v>79</v>
      </c>
      <c r="AV375" s="13" t="s">
        <v>77</v>
      </c>
      <c r="AW375" s="13" t="s">
        <v>34</v>
      </c>
      <c r="AX375" s="13" t="s">
        <v>70</v>
      </c>
      <c r="AY375" s="207" t="s">
        <v>161</v>
      </c>
    </row>
    <row r="376" spans="2:51" s="12" customFormat="1" ht="13.5">
      <c r="B376" s="198"/>
      <c r="D376" s="193" t="s">
        <v>174</v>
      </c>
      <c r="E376" s="199" t="s">
        <v>5</v>
      </c>
      <c r="F376" s="200" t="s">
        <v>536</v>
      </c>
      <c r="H376" s="201">
        <v>-291.5</v>
      </c>
      <c r="I376" s="202"/>
      <c r="L376" s="198"/>
      <c r="M376" s="203"/>
      <c r="N376" s="204"/>
      <c r="O376" s="204"/>
      <c r="P376" s="204"/>
      <c r="Q376" s="204"/>
      <c r="R376" s="204"/>
      <c r="S376" s="204"/>
      <c r="T376" s="205"/>
      <c r="AT376" s="199" t="s">
        <v>174</v>
      </c>
      <c r="AU376" s="199" t="s">
        <v>79</v>
      </c>
      <c r="AV376" s="12" t="s">
        <v>79</v>
      </c>
      <c r="AW376" s="12" t="s">
        <v>34</v>
      </c>
      <c r="AX376" s="12" t="s">
        <v>70</v>
      </c>
      <c r="AY376" s="199" t="s">
        <v>161</v>
      </c>
    </row>
    <row r="377" spans="2:51" s="12" customFormat="1" ht="13.5">
      <c r="B377" s="198"/>
      <c r="D377" s="193" t="s">
        <v>174</v>
      </c>
      <c r="E377" s="199" t="s">
        <v>5</v>
      </c>
      <c r="F377" s="200" t="s">
        <v>537</v>
      </c>
      <c r="H377" s="201">
        <v>-106.59</v>
      </c>
      <c r="I377" s="202"/>
      <c r="L377" s="198"/>
      <c r="M377" s="203"/>
      <c r="N377" s="204"/>
      <c r="O377" s="204"/>
      <c r="P377" s="204"/>
      <c r="Q377" s="204"/>
      <c r="R377" s="204"/>
      <c r="S377" s="204"/>
      <c r="T377" s="205"/>
      <c r="AT377" s="199" t="s">
        <v>174</v>
      </c>
      <c r="AU377" s="199" t="s">
        <v>79</v>
      </c>
      <c r="AV377" s="12" t="s">
        <v>79</v>
      </c>
      <c r="AW377" s="12" t="s">
        <v>34</v>
      </c>
      <c r="AX377" s="12" t="s">
        <v>70</v>
      </c>
      <c r="AY377" s="199" t="s">
        <v>161</v>
      </c>
    </row>
    <row r="378" spans="2:51" s="12" customFormat="1" ht="13.5">
      <c r="B378" s="198"/>
      <c r="D378" s="193" t="s">
        <v>174</v>
      </c>
      <c r="E378" s="199" t="s">
        <v>5</v>
      </c>
      <c r="F378" s="200" t="s">
        <v>538</v>
      </c>
      <c r="H378" s="201">
        <v>-480.095</v>
      </c>
      <c r="I378" s="202"/>
      <c r="L378" s="198"/>
      <c r="M378" s="203"/>
      <c r="N378" s="204"/>
      <c r="O378" s="204"/>
      <c r="P378" s="204"/>
      <c r="Q378" s="204"/>
      <c r="R378" s="204"/>
      <c r="S378" s="204"/>
      <c r="T378" s="205"/>
      <c r="AT378" s="199" t="s">
        <v>174</v>
      </c>
      <c r="AU378" s="199" t="s">
        <v>79</v>
      </c>
      <c r="AV378" s="12" t="s">
        <v>79</v>
      </c>
      <c r="AW378" s="12" t="s">
        <v>34</v>
      </c>
      <c r="AX378" s="12" t="s">
        <v>70</v>
      </c>
      <c r="AY378" s="199" t="s">
        <v>161</v>
      </c>
    </row>
    <row r="379" spans="2:51" s="12" customFormat="1" ht="13.5">
      <c r="B379" s="198"/>
      <c r="D379" s="193" t="s">
        <v>174</v>
      </c>
      <c r="E379" s="199" t="s">
        <v>5</v>
      </c>
      <c r="F379" s="200" t="s">
        <v>539</v>
      </c>
      <c r="H379" s="201">
        <v>-622.265</v>
      </c>
      <c r="I379" s="202"/>
      <c r="L379" s="198"/>
      <c r="M379" s="203"/>
      <c r="N379" s="204"/>
      <c r="O379" s="204"/>
      <c r="P379" s="204"/>
      <c r="Q379" s="204"/>
      <c r="R379" s="204"/>
      <c r="S379" s="204"/>
      <c r="T379" s="205"/>
      <c r="AT379" s="199" t="s">
        <v>174</v>
      </c>
      <c r="AU379" s="199" t="s">
        <v>79</v>
      </c>
      <c r="AV379" s="12" t="s">
        <v>79</v>
      </c>
      <c r="AW379" s="12" t="s">
        <v>34</v>
      </c>
      <c r="AX379" s="12" t="s">
        <v>70</v>
      </c>
      <c r="AY379" s="199" t="s">
        <v>161</v>
      </c>
    </row>
    <row r="380" spans="2:51" s="12" customFormat="1" ht="13.5">
      <c r="B380" s="198"/>
      <c r="D380" s="193" t="s">
        <v>174</v>
      </c>
      <c r="E380" s="199" t="s">
        <v>5</v>
      </c>
      <c r="F380" s="200" t="s">
        <v>540</v>
      </c>
      <c r="H380" s="201">
        <v>-331.98</v>
      </c>
      <c r="I380" s="202"/>
      <c r="L380" s="198"/>
      <c r="M380" s="203"/>
      <c r="N380" s="204"/>
      <c r="O380" s="204"/>
      <c r="P380" s="204"/>
      <c r="Q380" s="204"/>
      <c r="R380" s="204"/>
      <c r="S380" s="204"/>
      <c r="T380" s="205"/>
      <c r="AT380" s="199" t="s">
        <v>174</v>
      </c>
      <c r="AU380" s="199" t="s">
        <v>79</v>
      </c>
      <c r="AV380" s="12" t="s">
        <v>79</v>
      </c>
      <c r="AW380" s="12" t="s">
        <v>34</v>
      </c>
      <c r="AX380" s="12" t="s">
        <v>70</v>
      </c>
      <c r="AY380" s="199" t="s">
        <v>161</v>
      </c>
    </row>
    <row r="381" spans="2:51" s="12" customFormat="1" ht="13.5">
      <c r="B381" s="198"/>
      <c r="D381" s="193" t="s">
        <v>174</v>
      </c>
      <c r="E381" s="199" t="s">
        <v>5</v>
      </c>
      <c r="F381" s="200" t="s">
        <v>541</v>
      </c>
      <c r="H381" s="201">
        <v>-17.578</v>
      </c>
      <c r="I381" s="202"/>
      <c r="L381" s="198"/>
      <c r="M381" s="203"/>
      <c r="N381" s="204"/>
      <c r="O381" s="204"/>
      <c r="P381" s="204"/>
      <c r="Q381" s="204"/>
      <c r="R381" s="204"/>
      <c r="S381" s="204"/>
      <c r="T381" s="205"/>
      <c r="AT381" s="199" t="s">
        <v>174</v>
      </c>
      <c r="AU381" s="199" t="s">
        <v>79</v>
      </c>
      <c r="AV381" s="12" t="s">
        <v>79</v>
      </c>
      <c r="AW381" s="12" t="s">
        <v>34</v>
      </c>
      <c r="AX381" s="12" t="s">
        <v>70</v>
      </c>
      <c r="AY381" s="199" t="s">
        <v>161</v>
      </c>
    </row>
    <row r="382" spans="2:51" s="14" customFormat="1" ht="13.5">
      <c r="B382" s="213"/>
      <c r="D382" s="193" t="s">
        <v>174</v>
      </c>
      <c r="E382" s="214" t="s">
        <v>5</v>
      </c>
      <c r="F382" s="215" t="s">
        <v>188</v>
      </c>
      <c r="H382" s="216">
        <v>2253.495</v>
      </c>
      <c r="I382" s="217"/>
      <c r="L382" s="213"/>
      <c r="M382" s="218"/>
      <c r="N382" s="219"/>
      <c r="O382" s="219"/>
      <c r="P382" s="219"/>
      <c r="Q382" s="219"/>
      <c r="R382" s="219"/>
      <c r="S382" s="219"/>
      <c r="T382" s="220"/>
      <c r="AT382" s="214" t="s">
        <v>174</v>
      </c>
      <c r="AU382" s="214" t="s">
        <v>79</v>
      </c>
      <c r="AV382" s="14" t="s">
        <v>168</v>
      </c>
      <c r="AW382" s="14" t="s">
        <v>34</v>
      </c>
      <c r="AX382" s="14" t="s">
        <v>77</v>
      </c>
      <c r="AY382" s="214" t="s">
        <v>161</v>
      </c>
    </row>
    <row r="383" spans="2:51" s="12" customFormat="1" ht="13.5">
      <c r="B383" s="198"/>
      <c r="D383" s="193" t="s">
        <v>174</v>
      </c>
      <c r="F383" s="200" t="s">
        <v>542</v>
      </c>
      <c r="H383" s="201">
        <v>4506.99</v>
      </c>
      <c r="I383" s="202"/>
      <c r="L383" s="198"/>
      <c r="M383" s="203"/>
      <c r="N383" s="204"/>
      <c r="O383" s="204"/>
      <c r="P383" s="204"/>
      <c r="Q383" s="204"/>
      <c r="R383" s="204"/>
      <c r="S383" s="204"/>
      <c r="T383" s="205"/>
      <c r="AT383" s="199" t="s">
        <v>174</v>
      </c>
      <c r="AU383" s="199" t="s">
        <v>79</v>
      </c>
      <c r="AV383" s="12" t="s">
        <v>79</v>
      </c>
      <c r="AW383" s="12" t="s">
        <v>6</v>
      </c>
      <c r="AX383" s="12" t="s">
        <v>77</v>
      </c>
      <c r="AY383" s="199" t="s">
        <v>161</v>
      </c>
    </row>
    <row r="384" spans="2:65" s="1" customFormat="1" ht="16.5" customHeight="1">
      <c r="B384" s="180"/>
      <c r="C384" s="181" t="s">
        <v>543</v>
      </c>
      <c r="D384" s="181" t="s">
        <v>163</v>
      </c>
      <c r="E384" s="182" t="s">
        <v>544</v>
      </c>
      <c r="F384" s="183" t="s">
        <v>545</v>
      </c>
      <c r="G384" s="184" t="s">
        <v>301</v>
      </c>
      <c r="H384" s="185">
        <v>1219.515</v>
      </c>
      <c r="I384" s="186"/>
      <c r="J384" s="187">
        <f>ROUND(I384*H384,2)</f>
        <v>0</v>
      </c>
      <c r="K384" s="183" t="s">
        <v>167</v>
      </c>
      <c r="L384" s="41"/>
      <c r="M384" s="188" t="s">
        <v>5</v>
      </c>
      <c r="N384" s="189" t="s">
        <v>41</v>
      </c>
      <c r="O384" s="42"/>
      <c r="P384" s="190">
        <f>O384*H384</f>
        <v>0</v>
      </c>
      <c r="Q384" s="190">
        <v>0</v>
      </c>
      <c r="R384" s="190">
        <f>Q384*H384</f>
        <v>0</v>
      </c>
      <c r="S384" s="190">
        <v>0</v>
      </c>
      <c r="T384" s="191">
        <f>S384*H384</f>
        <v>0</v>
      </c>
      <c r="AR384" s="25" t="s">
        <v>168</v>
      </c>
      <c r="AT384" s="25" t="s">
        <v>163</v>
      </c>
      <c r="AU384" s="25" t="s">
        <v>79</v>
      </c>
      <c r="AY384" s="25" t="s">
        <v>161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25" t="s">
        <v>77</v>
      </c>
      <c r="BK384" s="192">
        <f>ROUND(I384*H384,2)</f>
        <v>0</v>
      </c>
      <c r="BL384" s="25" t="s">
        <v>168</v>
      </c>
      <c r="BM384" s="25" t="s">
        <v>546</v>
      </c>
    </row>
    <row r="385" spans="2:47" s="1" customFormat="1" ht="40.5">
      <c r="B385" s="41"/>
      <c r="D385" s="193" t="s">
        <v>170</v>
      </c>
      <c r="F385" s="194" t="s">
        <v>547</v>
      </c>
      <c r="I385" s="195"/>
      <c r="L385" s="41"/>
      <c r="M385" s="196"/>
      <c r="N385" s="42"/>
      <c r="O385" s="42"/>
      <c r="P385" s="42"/>
      <c r="Q385" s="42"/>
      <c r="R385" s="42"/>
      <c r="S385" s="42"/>
      <c r="T385" s="70"/>
      <c r="AT385" s="25" t="s">
        <v>170</v>
      </c>
      <c r="AU385" s="25" t="s">
        <v>79</v>
      </c>
    </row>
    <row r="386" spans="2:47" s="1" customFormat="1" ht="27">
      <c r="B386" s="41"/>
      <c r="D386" s="193" t="s">
        <v>172</v>
      </c>
      <c r="F386" s="197" t="s">
        <v>173</v>
      </c>
      <c r="I386" s="195"/>
      <c r="L386" s="41"/>
      <c r="M386" s="196"/>
      <c r="N386" s="42"/>
      <c r="O386" s="42"/>
      <c r="P386" s="42"/>
      <c r="Q386" s="42"/>
      <c r="R386" s="42"/>
      <c r="S386" s="42"/>
      <c r="T386" s="70"/>
      <c r="AT386" s="25" t="s">
        <v>172</v>
      </c>
      <c r="AU386" s="25" t="s">
        <v>79</v>
      </c>
    </row>
    <row r="387" spans="2:51" s="12" customFormat="1" ht="13.5">
      <c r="B387" s="198"/>
      <c r="D387" s="193" t="s">
        <v>174</v>
      </c>
      <c r="E387" s="199" t="s">
        <v>5</v>
      </c>
      <c r="F387" s="200" t="s">
        <v>548</v>
      </c>
      <c r="H387" s="201">
        <v>213.18</v>
      </c>
      <c r="I387" s="202"/>
      <c r="L387" s="198"/>
      <c r="M387" s="203"/>
      <c r="N387" s="204"/>
      <c r="O387" s="204"/>
      <c r="P387" s="204"/>
      <c r="Q387" s="204"/>
      <c r="R387" s="204"/>
      <c r="S387" s="204"/>
      <c r="T387" s="205"/>
      <c r="AT387" s="199" t="s">
        <v>174</v>
      </c>
      <c r="AU387" s="199" t="s">
        <v>79</v>
      </c>
      <c r="AV387" s="12" t="s">
        <v>79</v>
      </c>
      <c r="AW387" s="12" t="s">
        <v>34</v>
      </c>
      <c r="AX387" s="12" t="s">
        <v>70</v>
      </c>
      <c r="AY387" s="199" t="s">
        <v>161</v>
      </c>
    </row>
    <row r="388" spans="2:51" s="12" customFormat="1" ht="13.5">
      <c r="B388" s="198"/>
      <c r="D388" s="193" t="s">
        <v>174</v>
      </c>
      <c r="E388" s="199" t="s">
        <v>5</v>
      </c>
      <c r="F388" s="200" t="s">
        <v>549</v>
      </c>
      <c r="H388" s="201">
        <v>67.32</v>
      </c>
      <c r="I388" s="202"/>
      <c r="L388" s="198"/>
      <c r="M388" s="203"/>
      <c r="N388" s="204"/>
      <c r="O388" s="204"/>
      <c r="P388" s="204"/>
      <c r="Q388" s="204"/>
      <c r="R388" s="204"/>
      <c r="S388" s="204"/>
      <c r="T388" s="205"/>
      <c r="AT388" s="199" t="s">
        <v>174</v>
      </c>
      <c r="AU388" s="199" t="s">
        <v>79</v>
      </c>
      <c r="AV388" s="12" t="s">
        <v>79</v>
      </c>
      <c r="AW388" s="12" t="s">
        <v>34</v>
      </c>
      <c r="AX388" s="12" t="s">
        <v>70</v>
      </c>
      <c r="AY388" s="199" t="s">
        <v>161</v>
      </c>
    </row>
    <row r="389" spans="2:51" s="12" customFormat="1" ht="13.5">
      <c r="B389" s="198"/>
      <c r="D389" s="193" t="s">
        <v>174</v>
      </c>
      <c r="E389" s="199" t="s">
        <v>5</v>
      </c>
      <c r="F389" s="200" t="s">
        <v>550</v>
      </c>
      <c r="H389" s="201">
        <v>198.66</v>
      </c>
      <c r="I389" s="202"/>
      <c r="L389" s="198"/>
      <c r="M389" s="203"/>
      <c r="N389" s="204"/>
      <c r="O389" s="204"/>
      <c r="P389" s="204"/>
      <c r="Q389" s="204"/>
      <c r="R389" s="204"/>
      <c r="S389" s="204"/>
      <c r="T389" s="205"/>
      <c r="AT389" s="199" t="s">
        <v>174</v>
      </c>
      <c r="AU389" s="199" t="s">
        <v>79</v>
      </c>
      <c r="AV389" s="12" t="s">
        <v>79</v>
      </c>
      <c r="AW389" s="12" t="s">
        <v>34</v>
      </c>
      <c r="AX389" s="12" t="s">
        <v>70</v>
      </c>
      <c r="AY389" s="199" t="s">
        <v>161</v>
      </c>
    </row>
    <row r="390" spans="2:51" s="12" customFormat="1" ht="13.5">
      <c r="B390" s="198"/>
      <c r="D390" s="193" t="s">
        <v>174</v>
      </c>
      <c r="E390" s="199" t="s">
        <v>5</v>
      </c>
      <c r="F390" s="200" t="s">
        <v>551</v>
      </c>
      <c r="H390" s="201">
        <v>212.355</v>
      </c>
      <c r="I390" s="202"/>
      <c r="L390" s="198"/>
      <c r="M390" s="203"/>
      <c r="N390" s="204"/>
      <c r="O390" s="204"/>
      <c r="P390" s="204"/>
      <c r="Q390" s="204"/>
      <c r="R390" s="204"/>
      <c r="S390" s="204"/>
      <c r="T390" s="205"/>
      <c r="AT390" s="199" t="s">
        <v>174</v>
      </c>
      <c r="AU390" s="199" t="s">
        <v>79</v>
      </c>
      <c r="AV390" s="12" t="s">
        <v>79</v>
      </c>
      <c r="AW390" s="12" t="s">
        <v>34</v>
      </c>
      <c r="AX390" s="12" t="s">
        <v>70</v>
      </c>
      <c r="AY390" s="199" t="s">
        <v>161</v>
      </c>
    </row>
    <row r="391" spans="2:51" s="12" customFormat="1" ht="13.5">
      <c r="B391" s="198"/>
      <c r="D391" s="193" t="s">
        <v>174</v>
      </c>
      <c r="E391" s="199" t="s">
        <v>5</v>
      </c>
      <c r="F391" s="200" t="s">
        <v>552</v>
      </c>
      <c r="H391" s="201">
        <v>172.26</v>
      </c>
      <c r="I391" s="202"/>
      <c r="L391" s="198"/>
      <c r="M391" s="203"/>
      <c r="N391" s="204"/>
      <c r="O391" s="204"/>
      <c r="P391" s="204"/>
      <c r="Q391" s="204"/>
      <c r="R391" s="204"/>
      <c r="S391" s="204"/>
      <c r="T391" s="205"/>
      <c r="AT391" s="199" t="s">
        <v>174</v>
      </c>
      <c r="AU391" s="199" t="s">
        <v>79</v>
      </c>
      <c r="AV391" s="12" t="s">
        <v>79</v>
      </c>
      <c r="AW391" s="12" t="s">
        <v>34</v>
      </c>
      <c r="AX391" s="12" t="s">
        <v>70</v>
      </c>
      <c r="AY391" s="199" t="s">
        <v>161</v>
      </c>
    </row>
    <row r="392" spans="2:51" s="12" customFormat="1" ht="13.5">
      <c r="B392" s="198"/>
      <c r="D392" s="193" t="s">
        <v>174</v>
      </c>
      <c r="E392" s="199" t="s">
        <v>5</v>
      </c>
      <c r="F392" s="200" t="s">
        <v>553</v>
      </c>
      <c r="H392" s="201">
        <v>153.065</v>
      </c>
      <c r="I392" s="202"/>
      <c r="L392" s="198"/>
      <c r="M392" s="203"/>
      <c r="N392" s="204"/>
      <c r="O392" s="204"/>
      <c r="P392" s="204"/>
      <c r="Q392" s="204"/>
      <c r="R392" s="204"/>
      <c r="S392" s="204"/>
      <c r="T392" s="205"/>
      <c r="AT392" s="199" t="s">
        <v>174</v>
      </c>
      <c r="AU392" s="199" t="s">
        <v>79</v>
      </c>
      <c r="AV392" s="12" t="s">
        <v>79</v>
      </c>
      <c r="AW392" s="12" t="s">
        <v>34</v>
      </c>
      <c r="AX392" s="12" t="s">
        <v>70</v>
      </c>
      <c r="AY392" s="199" t="s">
        <v>161</v>
      </c>
    </row>
    <row r="393" spans="2:51" s="12" customFormat="1" ht="13.5">
      <c r="B393" s="198"/>
      <c r="D393" s="193" t="s">
        <v>174</v>
      </c>
      <c r="E393" s="199" t="s">
        <v>5</v>
      </c>
      <c r="F393" s="200" t="s">
        <v>554</v>
      </c>
      <c r="H393" s="201">
        <v>183.315</v>
      </c>
      <c r="I393" s="202"/>
      <c r="L393" s="198"/>
      <c r="M393" s="203"/>
      <c r="N393" s="204"/>
      <c r="O393" s="204"/>
      <c r="P393" s="204"/>
      <c r="Q393" s="204"/>
      <c r="R393" s="204"/>
      <c r="S393" s="204"/>
      <c r="T393" s="205"/>
      <c r="AT393" s="199" t="s">
        <v>174</v>
      </c>
      <c r="AU393" s="199" t="s">
        <v>79</v>
      </c>
      <c r="AV393" s="12" t="s">
        <v>79</v>
      </c>
      <c r="AW393" s="12" t="s">
        <v>34</v>
      </c>
      <c r="AX393" s="12" t="s">
        <v>70</v>
      </c>
      <c r="AY393" s="199" t="s">
        <v>161</v>
      </c>
    </row>
    <row r="394" spans="2:51" s="12" customFormat="1" ht="13.5">
      <c r="B394" s="198"/>
      <c r="D394" s="193" t="s">
        <v>174</v>
      </c>
      <c r="E394" s="199" t="s">
        <v>5</v>
      </c>
      <c r="F394" s="200" t="s">
        <v>555</v>
      </c>
      <c r="H394" s="201">
        <v>19.36</v>
      </c>
      <c r="I394" s="202"/>
      <c r="L394" s="198"/>
      <c r="M394" s="203"/>
      <c r="N394" s="204"/>
      <c r="O394" s="204"/>
      <c r="P394" s="204"/>
      <c r="Q394" s="204"/>
      <c r="R394" s="204"/>
      <c r="S394" s="204"/>
      <c r="T394" s="205"/>
      <c r="AT394" s="199" t="s">
        <v>174</v>
      </c>
      <c r="AU394" s="199" t="s">
        <v>79</v>
      </c>
      <c r="AV394" s="12" t="s">
        <v>79</v>
      </c>
      <c r="AW394" s="12" t="s">
        <v>34</v>
      </c>
      <c r="AX394" s="12" t="s">
        <v>70</v>
      </c>
      <c r="AY394" s="199" t="s">
        <v>161</v>
      </c>
    </row>
    <row r="395" spans="2:51" s="14" customFormat="1" ht="13.5">
      <c r="B395" s="213"/>
      <c r="D395" s="193" t="s">
        <v>174</v>
      </c>
      <c r="E395" s="214" t="s">
        <v>5</v>
      </c>
      <c r="F395" s="215" t="s">
        <v>188</v>
      </c>
      <c r="H395" s="216">
        <v>1219.515</v>
      </c>
      <c r="I395" s="217"/>
      <c r="L395" s="213"/>
      <c r="M395" s="218"/>
      <c r="N395" s="219"/>
      <c r="O395" s="219"/>
      <c r="P395" s="219"/>
      <c r="Q395" s="219"/>
      <c r="R395" s="219"/>
      <c r="S395" s="219"/>
      <c r="T395" s="220"/>
      <c r="AT395" s="214" t="s">
        <v>174</v>
      </c>
      <c r="AU395" s="214" t="s">
        <v>79</v>
      </c>
      <c r="AV395" s="14" t="s">
        <v>168</v>
      </c>
      <c r="AW395" s="14" t="s">
        <v>34</v>
      </c>
      <c r="AX395" s="14" t="s">
        <v>77</v>
      </c>
      <c r="AY395" s="214" t="s">
        <v>161</v>
      </c>
    </row>
    <row r="396" spans="2:65" s="1" customFormat="1" ht="16.5" customHeight="1">
      <c r="B396" s="180"/>
      <c r="C396" s="229" t="s">
        <v>556</v>
      </c>
      <c r="D396" s="229" t="s">
        <v>384</v>
      </c>
      <c r="E396" s="230" t="s">
        <v>557</v>
      </c>
      <c r="F396" s="231" t="s">
        <v>558</v>
      </c>
      <c r="G396" s="232" t="s">
        <v>508</v>
      </c>
      <c r="H396" s="233">
        <v>2439.03</v>
      </c>
      <c r="I396" s="234"/>
      <c r="J396" s="235">
        <f>ROUND(I396*H396,2)</f>
        <v>0</v>
      </c>
      <c r="K396" s="231" t="s">
        <v>167</v>
      </c>
      <c r="L396" s="236"/>
      <c r="M396" s="237" t="s">
        <v>5</v>
      </c>
      <c r="N396" s="238" t="s">
        <v>41</v>
      </c>
      <c r="O396" s="42"/>
      <c r="P396" s="190">
        <f>O396*H396</f>
        <v>0</v>
      </c>
      <c r="Q396" s="190">
        <v>0.1</v>
      </c>
      <c r="R396" s="190">
        <f>Q396*H396</f>
        <v>243.90300000000002</v>
      </c>
      <c r="S396" s="190">
        <v>0</v>
      </c>
      <c r="T396" s="191">
        <f>S396*H396</f>
        <v>0</v>
      </c>
      <c r="AR396" s="25" t="s">
        <v>221</v>
      </c>
      <c r="AT396" s="25" t="s">
        <v>384</v>
      </c>
      <c r="AU396" s="25" t="s">
        <v>79</v>
      </c>
      <c r="AY396" s="25" t="s">
        <v>161</v>
      </c>
      <c r="BE396" s="192">
        <f>IF(N396="základní",J396,0)</f>
        <v>0</v>
      </c>
      <c r="BF396" s="192">
        <f>IF(N396="snížená",J396,0)</f>
        <v>0</v>
      </c>
      <c r="BG396" s="192">
        <f>IF(N396="zákl. přenesená",J396,0)</f>
        <v>0</v>
      </c>
      <c r="BH396" s="192">
        <f>IF(N396="sníž. přenesená",J396,0)</f>
        <v>0</v>
      </c>
      <c r="BI396" s="192">
        <f>IF(N396="nulová",J396,0)</f>
        <v>0</v>
      </c>
      <c r="BJ396" s="25" t="s">
        <v>77</v>
      </c>
      <c r="BK396" s="192">
        <f>ROUND(I396*H396,2)</f>
        <v>0</v>
      </c>
      <c r="BL396" s="25" t="s">
        <v>168</v>
      </c>
      <c r="BM396" s="25" t="s">
        <v>559</v>
      </c>
    </row>
    <row r="397" spans="2:47" s="1" customFormat="1" ht="13.5">
      <c r="B397" s="41"/>
      <c r="D397" s="193" t="s">
        <v>170</v>
      </c>
      <c r="F397" s="194" t="s">
        <v>560</v>
      </c>
      <c r="I397" s="195"/>
      <c r="L397" s="41"/>
      <c r="M397" s="196"/>
      <c r="N397" s="42"/>
      <c r="O397" s="42"/>
      <c r="P397" s="42"/>
      <c r="Q397" s="42"/>
      <c r="R397" s="42"/>
      <c r="S397" s="42"/>
      <c r="T397" s="70"/>
      <c r="AT397" s="25" t="s">
        <v>170</v>
      </c>
      <c r="AU397" s="25" t="s">
        <v>79</v>
      </c>
    </row>
    <row r="398" spans="2:51" s="12" customFormat="1" ht="13.5">
      <c r="B398" s="198"/>
      <c r="D398" s="193" t="s">
        <v>174</v>
      </c>
      <c r="F398" s="200" t="s">
        <v>561</v>
      </c>
      <c r="H398" s="201">
        <v>2439.03</v>
      </c>
      <c r="I398" s="202"/>
      <c r="L398" s="198"/>
      <c r="M398" s="203"/>
      <c r="N398" s="204"/>
      <c r="O398" s="204"/>
      <c r="P398" s="204"/>
      <c r="Q398" s="204"/>
      <c r="R398" s="204"/>
      <c r="S398" s="204"/>
      <c r="T398" s="205"/>
      <c r="AT398" s="199" t="s">
        <v>174</v>
      </c>
      <c r="AU398" s="199" t="s">
        <v>79</v>
      </c>
      <c r="AV398" s="12" t="s">
        <v>79</v>
      </c>
      <c r="AW398" s="12" t="s">
        <v>6</v>
      </c>
      <c r="AX398" s="12" t="s">
        <v>77</v>
      </c>
      <c r="AY398" s="199" t="s">
        <v>161</v>
      </c>
    </row>
    <row r="399" spans="2:65" s="1" customFormat="1" ht="25.5" customHeight="1">
      <c r="B399" s="180"/>
      <c r="C399" s="181" t="s">
        <v>562</v>
      </c>
      <c r="D399" s="181" t="s">
        <v>163</v>
      </c>
      <c r="E399" s="182" t="s">
        <v>563</v>
      </c>
      <c r="F399" s="183" t="s">
        <v>564</v>
      </c>
      <c r="G399" s="184" t="s">
        <v>166</v>
      </c>
      <c r="H399" s="185">
        <v>3312.9</v>
      </c>
      <c r="I399" s="186"/>
      <c r="J399" s="187">
        <f>ROUND(I399*H399,2)</f>
        <v>0</v>
      </c>
      <c r="K399" s="183" t="s">
        <v>167</v>
      </c>
      <c r="L399" s="41"/>
      <c r="M399" s="188" t="s">
        <v>5</v>
      </c>
      <c r="N399" s="189" t="s">
        <v>41</v>
      </c>
      <c r="O399" s="42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AR399" s="25" t="s">
        <v>168</v>
      </c>
      <c r="AT399" s="25" t="s">
        <v>163</v>
      </c>
      <c r="AU399" s="25" t="s">
        <v>79</v>
      </c>
      <c r="AY399" s="25" t="s">
        <v>161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25" t="s">
        <v>77</v>
      </c>
      <c r="BK399" s="192">
        <f>ROUND(I399*H399,2)</f>
        <v>0</v>
      </c>
      <c r="BL399" s="25" t="s">
        <v>168</v>
      </c>
      <c r="BM399" s="25" t="s">
        <v>565</v>
      </c>
    </row>
    <row r="400" spans="2:47" s="1" customFormat="1" ht="27">
      <c r="B400" s="41"/>
      <c r="D400" s="193" t="s">
        <v>170</v>
      </c>
      <c r="F400" s="194" t="s">
        <v>566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170</v>
      </c>
      <c r="AU400" s="25" t="s">
        <v>79</v>
      </c>
    </row>
    <row r="401" spans="2:47" s="1" customFormat="1" ht="27">
      <c r="B401" s="41"/>
      <c r="D401" s="193" t="s">
        <v>172</v>
      </c>
      <c r="F401" s="197" t="s">
        <v>173</v>
      </c>
      <c r="I401" s="195"/>
      <c r="L401" s="41"/>
      <c r="M401" s="196"/>
      <c r="N401" s="42"/>
      <c r="O401" s="42"/>
      <c r="P401" s="42"/>
      <c r="Q401" s="42"/>
      <c r="R401" s="42"/>
      <c r="S401" s="42"/>
      <c r="T401" s="70"/>
      <c r="AT401" s="25" t="s">
        <v>172</v>
      </c>
      <c r="AU401" s="25" t="s">
        <v>79</v>
      </c>
    </row>
    <row r="402" spans="2:51" s="13" customFormat="1" ht="13.5">
      <c r="B402" s="206"/>
      <c r="D402" s="193" t="s">
        <v>174</v>
      </c>
      <c r="E402" s="207" t="s">
        <v>5</v>
      </c>
      <c r="F402" s="208" t="s">
        <v>304</v>
      </c>
      <c r="H402" s="207" t="s">
        <v>5</v>
      </c>
      <c r="I402" s="209"/>
      <c r="L402" s="206"/>
      <c r="M402" s="210"/>
      <c r="N402" s="211"/>
      <c r="O402" s="211"/>
      <c r="P402" s="211"/>
      <c r="Q402" s="211"/>
      <c r="R402" s="211"/>
      <c r="S402" s="211"/>
      <c r="T402" s="212"/>
      <c r="AT402" s="207" t="s">
        <v>174</v>
      </c>
      <c r="AU402" s="207" t="s">
        <v>79</v>
      </c>
      <c r="AV402" s="13" t="s">
        <v>77</v>
      </c>
      <c r="AW402" s="13" t="s">
        <v>34</v>
      </c>
      <c r="AX402" s="13" t="s">
        <v>70</v>
      </c>
      <c r="AY402" s="207" t="s">
        <v>161</v>
      </c>
    </row>
    <row r="403" spans="2:51" s="12" customFormat="1" ht="13.5">
      <c r="B403" s="198"/>
      <c r="D403" s="193" t="s">
        <v>174</v>
      </c>
      <c r="E403" s="199" t="s">
        <v>5</v>
      </c>
      <c r="F403" s="200" t="s">
        <v>567</v>
      </c>
      <c r="H403" s="201">
        <v>300</v>
      </c>
      <c r="I403" s="202"/>
      <c r="L403" s="198"/>
      <c r="M403" s="203"/>
      <c r="N403" s="204"/>
      <c r="O403" s="204"/>
      <c r="P403" s="204"/>
      <c r="Q403" s="204"/>
      <c r="R403" s="204"/>
      <c r="S403" s="204"/>
      <c r="T403" s="205"/>
      <c r="AT403" s="199" t="s">
        <v>174</v>
      </c>
      <c r="AU403" s="199" t="s">
        <v>79</v>
      </c>
      <c r="AV403" s="12" t="s">
        <v>79</v>
      </c>
      <c r="AW403" s="12" t="s">
        <v>34</v>
      </c>
      <c r="AX403" s="12" t="s">
        <v>70</v>
      </c>
      <c r="AY403" s="199" t="s">
        <v>161</v>
      </c>
    </row>
    <row r="404" spans="2:51" s="12" customFormat="1" ht="13.5">
      <c r="B404" s="198"/>
      <c r="D404" s="193" t="s">
        <v>174</v>
      </c>
      <c r="E404" s="199" t="s">
        <v>5</v>
      </c>
      <c r="F404" s="200" t="s">
        <v>568</v>
      </c>
      <c r="H404" s="201">
        <v>306</v>
      </c>
      <c r="I404" s="202"/>
      <c r="L404" s="198"/>
      <c r="M404" s="203"/>
      <c r="N404" s="204"/>
      <c r="O404" s="204"/>
      <c r="P404" s="204"/>
      <c r="Q404" s="204"/>
      <c r="R404" s="204"/>
      <c r="S404" s="204"/>
      <c r="T404" s="205"/>
      <c r="AT404" s="199" t="s">
        <v>174</v>
      </c>
      <c r="AU404" s="199" t="s">
        <v>79</v>
      </c>
      <c r="AV404" s="12" t="s">
        <v>79</v>
      </c>
      <c r="AW404" s="12" t="s">
        <v>34</v>
      </c>
      <c r="AX404" s="12" t="s">
        <v>70</v>
      </c>
      <c r="AY404" s="199" t="s">
        <v>161</v>
      </c>
    </row>
    <row r="405" spans="2:51" s="12" customFormat="1" ht="13.5">
      <c r="B405" s="198"/>
      <c r="D405" s="193" t="s">
        <v>174</v>
      </c>
      <c r="E405" s="199" t="s">
        <v>5</v>
      </c>
      <c r="F405" s="200" t="s">
        <v>569</v>
      </c>
      <c r="H405" s="201">
        <v>903</v>
      </c>
      <c r="I405" s="202"/>
      <c r="L405" s="198"/>
      <c r="M405" s="203"/>
      <c r="N405" s="204"/>
      <c r="O405" s="204"/>
      <c r="P405" s="204"/>
      <c r="Q405" s="204"/>
      <c r="R405" s="204"/>
      <c r="S405" s="204"/>
      <c r="T405" s="205"/>
      <c r="AT405" s="199" t="s">
        <v>174</v>
      </c>
      <c r="AU405" s="199" t="s">
        <v>79</v>
      </c>
      <c r="AV405" s="12" t="s">
        <v>79</v>
      </c>
      <c r="AW405" s="12" t="s">
        <v>34</v>
      </c>
      <c r="AX405" s="12" t="s">
        <v>70</v>
      </c>
      <c r="AY405" s="199" t="s">
        <v>161</v>
      </c>
    </row>
    <row r="406" spans="2:51" s="12" customFormat="1" ht="13.5">
      <c r="B406" s="198"/>
      <c r="D406" s="193" t="s">
        <v>174</v>
      </c>
      <c r="E406" s="199" t="s">
        <v>5</v>
      </c>
      <c r="F406" s="200" t="s">
        <v>570</v>
      </c>
      <c r="H406" s="201">
        <v>870.3</v>
      </c>
      <c r="I406" s="202"/>
      <c r="L406" s="198"/>
      <c r="M406" s="203"/>
      <c r="N406" s="204"/>
      <c r="O406" s="204"/>
      <c r="P406" s="204"/>
      <c r="Q406" s="204"/>
      <c r="R406" s="204"/>
      <c r="S406" s="204"/>
      <c r="T406" s="205"/>
      <c r="AT406" s="199" t="s">
        <v>174</v>
      </c>
      <c r="AU406" s="199" t="s">
        <v>79</v>
      </c>
      <c r="AV406" s="12" t="s">
        <v>79</v>
      </c>
      <c r="AW406" s="12" t="s">
        <v>34</v>
      </c>
      <c r="AX406" s="12" t="s">
        <v>70</v>
      </c>
      <c r="AY406" s="199" t="s">
        <v>161</v>
      </c>
    </row>
    <row r="407" spans="2:51" s="12" customFormat="1" ht="13.5">
      <c r="B407" s="198"/>
      <c r="D407" s="193" t="s">
        <v>174</v>
      </c>
      <c r="E407" s="199" t="s">
        <v>5</v>
      </c>
      <c r="F407" s="200" t="s">
        <v>571</v>
      </c>
      <c r="H407" s="201">
        <v>905.4</v>
      </c>
      <c r="I407" s="202"/>
      <c r="L407" s="198"/>
      <c r="M407" s="203"/>
      <c r="N407" s="204"/>
      <c r="O407" s="204"/>
      <c r="P407" s="204"/>
      <c r="Q407" s="204"/>
      <c r="R407" s="204"/>
      <c r="S407" s="204"/>
      <c r="T407" s="205"/>
      <c r="AT407" s="199" t="s">
        <v>174</v>
      </c>
      <c r="AU407" s="199" t="s">
        <v>79</v>
      </c>
      <c r="AV407" s="12" t="s">
        <v>79</v>
      </c>
      <c r="AW407" s="12" t="s">
        <v>34</v>
      </c>
      <c r="AX407" s="12" t="s">
        <v>70</v>
      </c>
      <c r="AY407" s="199" t="s">
        <v>161</v>
      </c>
    </row>
    <row r="408" spans="2:51" s="12" customFormat="1" ht="13.5">
      <c r="B408" s="198"/>
      <c r="D408" s="193" t="s">
        <v>174</v>
      </c>
      <c r="E408" s="199" t="s">
        <v>5</v>
      </c>
      <c r="F408" s="200" t="s">
        <v>572</v>
      </c>
      <c r="H408" s="201">
        <v>28.2</v>
      </c>
      <c r="I408" s="202"/>
      <c r="L408" s="198"/>
      <c r="M408" s="203"/>
      <c r="N408" s="204"/>
      <c r="O408" s="204"/>
      <c r="P408" s="204"/>
      <c r="Q408" s="204"/>
      <c r="R408" s="204"/>
      <c r="S408" s="204"/>
      <c r="T408" s="205"/>
      <c r="AT408" s="199" t="s">
        <v>174</v>
      </c>
      <c r="AU408" s="199" t="s">
        <v>79</v>
      </c>
      <c r="AV408" s="12" t="s">
        <v>79</v>
      </c>
      <c r="AW408" s="12" t="s">
        <v>34</v>
      </c>
      <c r="AX408" s="12" t="s">
        <v>70</v>
      </c>
      <c r="AY408" s="199" t="s">
        <v>161</v>
      </c>
    </row>
    <row r="409" spans="2:51" s="14" customFormat="1" ht="13.5">
      <c r="B409" s="213"/>
      <c r="D409" s="193" t="s">
        <v>174</v>
      </c>
      <c r="E409" s="214" t="s">
        <v>5</v>
      </c>
      <c r="F409" s="215" t="s">
        <v>188</v>
      </c>
      <c r="H409" s="216">
        <v>3312.9</v>
      </c>
      <c r="I409" s="217"/>
      <c r="L409" s="213"/>
      <c r="M409" s="218"/>
      <c r="N409" s="219"/>
      <c r="O409" s="219"/>
      <c r="P409" s="219"/>
      <c r="Q409" s="219"/>
      <c r="R409" s="219"/>
      <c r="S409" s="219"/>
      <c r="T409" s="220"/>
      <c r="AT409" s="214" t="s">
        <v>174</v>
      </c>
      <c r="AU409" s="214" t="s">
        <v>79</v>
      </c>
      <c r="AV409" s="14" t="s">
        <v>168</v>
      </c>
      <c r="AW409" s="14" t="s">
        <v>34</v>
      </c>
      <c r="AX409" s="14" t="s">
        <v>77</v>
      </c>
      <c r="AY409" s="214" t="s">
        <v>161</v>
      </c>
    </row>
    <row r="410" spans="2:65" s="1" customFormat="1" ht="25.5" customHeight="1">
      <c r="B410" s="180"/>
      <c r="C410" s="181" t="s">
        <v>573</v>
      </c>
      <c r="D410" s="181" t="s">
        <v>163</v>
      </c>
      <c r="E410" s="182" t="s">
        <v>574</v>
      </c>
      <c r="F410" s="183" t="s">
        <v>575</v>
      </c>
      <c r="G410" s="184" t="s">
        <v>166</v>
      </c>
      <c r="H410" s="185">
        <v>3312.9</v>
      </c>
      <c r="I410" s="186"/>
      <c r="J410" s="187">
        <f>ROUND(I410*H410,2)</f>
        <v>0</v>
      </c>
      <c r="K410" s="183" t="s">
        <v>167</v>
      </c>
      <c r="L410" s="41"/>
      <c r="M410" s="188" t="s">
        <v>5</v>
      </c>
      <c r="N410" s="189" t="s">
        <v>41</v>
      </c>
      <c r="O410" s="42"/>
      <c r="P410" s="190">
        <f>O410*H410</f>
        <v>0</v>
      </c>
      <c r="Q410" s="190">
        <v>0</v>
      </c>
      <c r="R410" s="190">
        <f>Q410*H410</f>
        <v>0</v>
      </c>
      <c r="S410" s="190">
        <v>0</v>
      </c>
      <c r="T410" s="191">
        <f>S410*H410</f>
        <v>0</v>
      </c>
      <c r="AR410" s="25" t="s">
        <v>168</v>
      </c>
      <c r="AT410" s="25" t="s">
        <v>163</v>
      </c>
      <c r="AU410" s="25" t="s">
        <v>79</v>
      </c>
      <c r="AY410" s="25" t="s">
        <v>161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25" t="s">
        <v>77</v>
      </c>
      <c r="BK410" s="192">
        <f>ROUND(I410*H410,2)</f>
        <v>0</v>
      </c>
      <c r="BL410" s="25" t="s">
        <v>168</v>
      </c>
      <c r="BM410" s="25" t="s">
        <v>576</v>
      </c>
    </row>
    <row r="411" spans="2:47" s="1" customFormat="1" ht="27">
      <c r="B411" s="41"/>
      <c r="D411" s="193" t="s">
        <v>170</v>
      </c>
      <c r="F411" s="194" t="s">
        <v>577</v>
      </c>
      <c r="I411" s="195"/>
      <c r="L411" s="41"/>
      <c r="M411" s="196"/>
      <c r="N411" s="42"/>
      <c r="O411" s="42"/>
      <c r="P411" s="42"/>
      <c r="Q411" s="42"/>
      <c r="R411" s="42"/>
      <c r="S411" s="42"/>
      <c r="T411" s="70"/>
      <c r="AT411" s="25" t="s">
        <v>170</v>
      </c>
      <c r="AU411" s="25" t="s">
        <v>79</v>
      </c>
    </row>
    <row r="412" spans="2:47" s="1" customFormat="1" ht="27">
      <c r="B412" s="41"/>
      <c r="D412" s="193" t="s">
        <v>172</v>
      </c>
      <c r="F412" s="197" t="s">
        <v>447</v>
      </c>
      <c r="I412" s="195"/>
      <c r="L412" s="41"/>
      <c r="M412" s="196"/>
      <c r="N412" s="42"/>
      <c r="O412" s="42"/>
      <c r="P412" s="42"/>
      <c r="Q412" s="42"/>
      <c r="R412" s="42"/>
      <c r="S412" s="42"/>
      <c r="T412" s="70"/>
      <c r="AT412" s="25" t="s">
        <v>172</v>
      </c>
      <c r="AU412" s="25" t="s">
        <v>79</v>
      </c>
    </row>
    <row r="413" spans="2:65" s="1" customFormat="1" ht="16.5" customHeight="1">
      <c r="B413" s="180"/>
      <c r="C413" s="229" t="s">
        <v>578</v>
      </c>
      <c r="D413" s="229" t="s">
        <v>384</v>
      </c>
      <c r="E413" s="230" t="s">
        <v>579</v>
      </c>
      <c r="F413" s="231" t="s">
        <v>580</v>
      </c>
      <c r="G413" s="232" t="s">
        <v>581</v>
      </c>
      <c r="H413" s="233">
        <v>82.823</v>
      </c>
      <c r="I413" s="234"/>
      <c r="J413" s="235">
        <f>ROUND(I413*H413,2)</f>
        <v>0</v>
      </c>
      <c r="K413" s="231" t="s">
        <v>167</v>
      </c>
      <c r="L413" s="236"/>
      <c r="M413" s="237" t="s">
        <v>5</v>
      </c>
      <c r="N413" s="238" t="s">
        <v>41</v>
      </c>
      <c r="O413" s="42"/>
      <c r="P413" s="190">
        <f>O413*H413</f>
        <v>0</v>
      </c>
      <c r="Q413" s="190">
        <v>0.001</v>
      </c>
      <c r="R413" s="190">
        <f>Q413*H413</f>
        <v>0.082823</v>
      </c>
      <c r="S413" s="190">
        <v>0</v>
      </c>
      <c r="T413" s="191">
        <f>S413*H413</f>
        <v>0</v>
      </c>
      <c r="AR413" s="25" t="s">
        <v>221</v>
      </c>
      <c r="AT413" s="25" t="s">
        <v>384</v>
      </c>
      <c r="AU413" s="25" t="s">
        <v>79</v>
      </c>
      <c r="AY413" s="25" t="s">
        <v>161</v>
      </c>
      <c r="BE413" s="192">
        <f>IF(N413="základní",J413,0)</f>
        <v>0</v>
      </c>
      <c r="BF413" s="192">
        <f>IF(N413="snížená",J413,0)</f>
        <v>0</v>
      </c>
      <c r="BG413" s="192">
        <f>IF(N413="zákl. přenesená",J413,0)</f>
        <v>0</v>
      </c>
      <c r="BH413" s="192">
        <f>IF(N413="sníž. přenesená",J413,0)</f>
        <v>0</v>
      </c>
      <c r="BI413" s="192">
        <f>IF(N413="nulová",J413,0)</f>
        <v>0</v>
      </c>
      <c r="BJ413" s="25" t="s">
        <v>77</v>
      </c>
      <c r="BK413" s="192">
        <f>ROUND(I413*H413,2)</f>
        <v>0</v>
      </c>
      <c r="BL413" s="25" t="s">
        <v>168</v>
      </c>
      <c r="BM413" s="25" t="s">
        <v>582</v>
      </c>
    </row>
    <row r="414" spans="2:47" s="1" customFormat="1" ht="13.5">
      <c r="B414" s="41"/>
      <c r="D414" s="193" t="s">
        <v>170</v>
      </c>
      <c r="F414" s="194" t="s">
        <v>583</v>
      </c>
      <c r="I414" s="195"/>
      <c r="L414" s="41"/>
      <c r="M414" s="196"/>
      <c r="N414" s="42"/>
      <c r="O414" s="42"/>
      <c r="P414" s="42"/>
      <c r="Q414" s="42"/>
      <c r="R414" s="42"/>
      <c r="S414" s="42"/>
      <c r="T414" s="70"/>
      <c r="AT414" s="25" t="s">
        <v>170</v>
      </c>
      <c r="AU414" s="25" t="s">
        <v>79</v>
      </c>
    </row>
    <row r="415" spans="2:51" s="12" customFormat="1" ht="13.5">
      <c r="B415" s="198"/>
      <c r="D415" s="193" t="s">
        <v>174</v>
      </c>
      <c r="F415" s="200" t="s">
        <v>584</v>
      </c>
      <c r="H415" s="201">
        <v>82.823</v>
      </c>
      <c r="I415" s="202"/>
      <c r="L415" s="198"/>
      <c r="M415" s="203"/>
      <c r="N415" s="204"/>
      <c r="O415" s="204"/>
      <c r="P415" s="204"/>
      <c r="Q415" s="204"/>
      <c r="R415" s="204"/>
      <c r="S415" s="204"/>
      <c r="T415" s="205"/>
      <c r="AT415" s="199" t="s">
        <v>174</v>
      </c>
      <c r="AU415" s="199" t="s">
        <v>79</v>
      </c>
      <c r="AV415" s="12" t="s">
        <v>79</v>
      </c>
      <c r="AW415" s="12" t="s">
        <v>6</v>
      </c>
      <c r="AX415" s="12" t="s">
        <v>77</v>
      </c>
      <c r="AY415" s="199" t="s">
        <v>161</v>
      </c>
    </row>
    <row r="416" spans="2:65" s="1" customFormat="1" ht="25.5" customHeight="1">
      <c r="B416" s="180"/>
      <c r="C416" s="181" t="s">
        <v>585</v>
      </c>
      <c r="D416" s="181" t="s">
        <v>163</v>
      </c>
      <c r="E416" s="182" t="s">
        <v>586</v>
      </c>
      <c r="F416" s="183" t="s">
        <v>587</v>
      </c>
      <c r="G416" s="184" t="s">
        <v>588</v>
      </c>
      <c r="H416" s="185">
        <v>0.333</v>
      </c>
      <c r="I416" s="186"/>
      <c r="J416" s="187">
        <f>ROUND(I416*H416,2)</f>
        <v>0</v>
      </c>
      <c r="K416" s="183" t="s">
        <v>167</v>
      </c>
      <c r="L416" s="41"/>
      <c r="M416" s="188" t="s">
        <v>5</v>
      </c>
      <c r="N416" s="189" t="s">
        <v>41</v>
      </c>
      <c r="O416" s="42"/>
      <c r="P416" s="190">
        <f>O416*H416</f>
        <v>0</v>
      </c>
      <c r="Q416" s="190">
        <v>0</v>
      </c>
      <c r="R416" s="190">
        <f>Q416*H416</f>
        <v>0</v>
      </c>
      <c r="S416" s="190">
        <v>0</v>
      </c>
      <c r="T416" s="191">
        <f>S416*H416</f>
        <v>0</v>
      </c>
      <c r="AR416" s="25" t="s">
        <v>168</v>
      </c>
      <c r="AT416" s="25" t="s">
        <v>163</v>
      </c>
      <c r="AU416" s="25" t="s">
        <v>79</v>
      </c>
      <c r="AY416" s="25" t="s">
        <v>161</v>
      </c>
      <c r="BE416" s="192">
        <f>IF(N416="základní",J416,0)</f>
        <v>0</v>
      </c>
      <c r="BF416" s="192">
        <f>IF(N416="snížená",J416,0)</f>
        <v>0</v>
      </c>
      <c r="BG416" s="192">
        <f>IF(N416="zákl. přenesená",J416,0)</f>
        <v>0</v>
      </c>
      <c r="BH416" s="192">
        <f>IF(N416="sníž. přenesená",J416,0)</f>
        <v>0</v>
      </c>
      <c r="BI416" s="192">
        <f>IF(N416="nulová",J416,0)</f>
        <v>0</v>
      </c>
      <c r="BJ416" s="25" t="s">
        <v>77</v>
      </c>
      <c r="BK416" s="192">
        <f>ROUND(I416*H416,2)</f>
        <v>0</v>
      </c>
      <c r="BL416" s="25" t="s">
        <v>168</v>
      </c>
      <c r="BM416" s="25" t="s">
        <v>589</v>
      </c>
    </row>
    <row r="417" spans="2:47" s="1" customFormat="1" ht="27">
      <c r="B417" s="41"/>
      <c r="D417" s="193" t="s">
        <v>170</v>
      </c>
      <c r="F417" s="194" t="s">
        <v>590</v>
      </c>
      <c r="I417" s="195"/>
      <c r="L417" s="41"/>
      <c r="M417" s="196"/>
      <c r="N417" s="42"/>
      <c r="O417" s="42"/>
      <c r="P417" s="42"/>
      <c r="Q417" s="42"/>
      <c r="R417" s="42"/>
      <c r="S417" s="42"/>
      <c r="T417" s="70"/>
      <c r="AT417" s="25" t="s">
        <v>170</v>
      </c>
      <c r="AU417" s="25" t="s">
        <v>79</v>
      </c>
    </row>
    <row r="418" spans="2:65" s="1" customFormat="1" ht="16.5" customHeight="1">
      <c r="B418" s="180"/>
      <c r="C418" s="229" t="s">
        <v>591</v>
      </c>
      <c r="D418" s="229" t="s">
        <v>384</v>
      </c>
      <c r="E418" s="230" t="s">
        <v>592</v>
      </c>
      <c r="F418" s="231" t="s">
        <v>593</v>
      </c>
      <c r="G418" s="232" t="s">
        <v>581</v>
      </c>
      <c r="H418" s="233">
        <v>83.25</v>
      </c>
      <c r="I418" s="234"/>
      <c r="J418" s="235">
        <f>ROUND(I418*H418,2)</f>
        <v>0</v>
      </c>
      <c r="K418" s="231" t="s">
        <v>167</v>
      </c>
      <c r="L418" s="236"/>
      <c r="M418" s="237" t="s">
        <v>5</v>
      </c>
      <c r="N418" s="238" t="s">
        <v>41</v>
      </c>
      <c r="O418" s="42"/>
      <c r="P418" s="190">
        <f>O418*H418</f>
        <v>0</v>
      </c>
      <c r="Q418" s="190">
        <v>0.21</v>
      </c>
      <c r="R418" s="190">
        <f>Q418*H418</f>
        <v>17.482499999999998</v>
      </c>
      <c r="S418" s="190">
        <v>0</v>
      </c>
      <c r="T418" s="191">
        <f>S418*H418</f>
        <v>0</v>
      </c>
      <c r="AR418" s="25" t="s">
        <v>221</v>
      </c>
      <c r="AT418" s="25" t="s">
        <v>384</v>
      </c>
      <c r="AU418" s="25" t="s">
        <v>79</v>
      </c>
      <c r="AY418" s="25" t="s">
        <v>161</v>
      </c>
      <c r="BE418" s="192">
        <f>IF(N418="základní",J418,0)</f>
        <v>0</v>
      </c>
      <c r="BF418" s="192">
        <f>IF(N418="snížená",J418,0)</f>
        <v>0</v>
      </c>
      <c r="BG418" s="192">
        <f>IF(N418="zákl. přenesená",J418,0)</f>
        <v>0</v>
      </c>
      <c r="BH418" s="192">
        <f>IF(N418="sníž. přenesená",J418,0)</f>
        <v>0</v>
      </c>
      <c r="BI418" s="192">
        <f>IF(N418="nulová",J418,0)</f>
        <v>0</v>
      </c>
      <c r="BJ418" s="25" t="s">
        <v>77</v>
      </c>
      <c r="BK418" s="192">
        <f>ROUND(I418*H418,2)</f>
        <v>0</v>
      </c>
      <c r="BL418" s="25" t="s">
        <v>168</v>
      </c>
      <c r="BM418" s="25" t="s">
        <v>594</v>
      </c>
    </row>
    <row r="419" spans="2:47" s="1" customFormat="1" ht="13.5">
      <c r="B419" s="41"/>
      <c r="D419" s="193" t="s">
        <v>170</v>
      </c>
      <c r="F419" s="194" t="s">
        <v>593</v>
      </c>
      <c r="I419" s="195"/>
      <c r="L419" s="41"/>
      <c r="M419" s="196"/>
      <c r="N419" s="42"/>
      <c r="O419" s="42"/>
      <c r="P419" s="42"/>
      <c r="Q419" s="42"/>
      <c r="R419" s="42"/>
      <c r="S419" s="42"/>
      <c r="T419" s="70"/>
      <c r="AT419" s="25" t="s">
        <v>170</v>
      </c>
      <c r="AU419" s="25" t="s">
        <v>79</v>
      </c>
    </row>
    <row r="420" spans="2:51" s="13" customFormat="1" ht="13.5">
      <c r="B420" s="206"/>
      <c r="D420" s="193" t="s">
        <v>174</v>
      </c>
      <c r="E420" s="207" t="s">
        <v>5</v>
      </c>
      <c r="F420" s="208" t="s">
        <v>595</v>
      </c>
      <c r="H420" s="207" t="s">
        <v>5</v>
      </c>
      <c r="I420" s="209"/>
      <c r="L420" s="206"/>
      <c r="M420" s="210"/>
      <c r="N420" s="211"/>
      <c r="O420" s="211"/>
      <c r="P420" s="211"/>
      <c r="Q420" s="211"/>
      <c r="R420" s="211"/>
      <c r="S420" s="211"/>
      <c r="T420" s="212"/>
      <c r="AT420" s="207" t="s">
        <v>174</v>
      </c>
      <c r="AU420" s="207" t="s">
        <v>79</v>
      </c>
      <c r="AV420" s="13" t="s">
        <v>77</v>
      </c>
      <c r="AW420" s="13" t="s">
        <v>34</v>
      </c>
      <c r="AX420" s="13" t="s">
        <v>70</v>
      </c>
      <c r="AY420" s="207" t="s">
        <v>161</v>
      </c>
    </row>
    <row r="421" spans="2:51" s="12" customFormat="1" ht="13.5">
      <c r="B421" s="198"/>
      <c r="D421" s="193" t="s">
        <v>174</v>
      </c>
      <c r="E421" s="199" t="s">
        <v>5</v>
      </c>
      <c r="F421" s="200" t="s">
        <v>596</v>
      </c>
      <c r="H421" s="201">
        <v>83.25</v>
      </c>
      <c r="I421" s="202"/>
      <c r="L421" s="198"/>
      <c r="M421" s="203"/>
      <c r="N421" s="204"/>
      <c r="O421" s="204"/>
      <c r="P421" s="204"/>
      <c r="Q421" s="204"/>
      <c r="R421" s="204"/>
      <c r="S421" s="204"/>
      <c r="T421" s="205"/>
      <c r="AT421" s="199" t="s">
        <v>174</v>
      </c>
      <c r="AU421" s="199" t="s">
        <v>79</v>
      </c>
      <c r="AV421" s="12" t="s">
        <v>79</v>
      </c>
      <c r="AW421" s="12" t="s">
        <v>34</v>
      </c>
      <c r="AX421" s="12" t="s">
        <v>77</v>
      </c>
      <c r="AY421" s="199" t="s">
        <v>161</v>
      </c>
    </row>
    <row r="422" spans="2:63" s="11" customFormat="1" ht="29.85" customHeight="1">
      <c r="B422" s="167"/>
      <c r="D422" s="168" t="s">
        <v>69</v>
      </c>
      <c r="E422" s="178" t="s">
        <v>79</v>
      </c>
      <c r="F422" s="178" t="s">
        <v>597</v>
      </c>
      <c r="I422" s="170"/>
      <c r="J422" s="179">
        <f>BK422</f>
        <v>0</v>
      </c>
      <c r="L422" s="167"/>
      <c r="M422" s="172"/>
      <c r="N422" s="173"/>
      <c r="O422" s="173"/>
      <c r="P422" s="174">
        <f>SUM(P423:P447)</f>
        <v>0</v>
      </c>
      <c r="Q422" s="173"/>
      <c r="R422" s="174">
        <f>SUM(R423:R447)</f>
        <v>440.81982</v>
      </c>
      <c r="S422" s="173"/>
      <c r="T422" s="175">
        <f>SUM(T423:T447)</f>
        <v>0</v>
      </c>
      <c r="AR422" s="168" t="s">
        <v>77</v>
      </c>
      <c r="AT422" s="176" t="s">
        <v>69</v>
      </c>
      <c r="AU422" s="176" t="s">
        <v>77</v>
      </c>
      <c r="AY422" s="168" t="s">
        <v>161</v>
      </c>
      <c r="BK422" s="177">
        <f>SUM(BK423:BK447)</f>
        <v>0</v>
      </c>
    </row>
    <row r="423" spans="2:65" s="1" customFormat="1" ht="25.5" customHeight="1">
      <c r="B423" s="180"/>
      <c r="C423" s="181" t="s">
        <v>598</v>
      </c>
      <c r="D423" s="181" t="s">
        <v>163</v>
      </c>
      <c r="E423" s="182" t="s">
        <v>599</v>
      </c>
      <c r="F423" s="183" t="s">
        <v>600</v>
      </c>
      <c r="G423" s="184" t="s">
        <v>224</v>
      </c>
      <c r="H423" s="185">
        <v>1926</v>
      </c>
      <c r="I423" s="186"/>
      <c r="J423" s="187">
        <f>ROUND(I423*H423,2)</f>
        <v>0</v>
      </c>
      <c r="K423" s="183" t="s">
        <v>167</v>
      </c>
      <c r="L423" s="41"/>
      <c r="M423" s="188" t="s">
        <v>5</v>
      </c>
      <c r="N423" s="189" t="s">
        <v>41</v>
      </c>
      <c r="O423" s="42"/>
      <c r="P423" s="190">
        <f>O423*H423</f>
        <v>0</v>
      </c>
      <c r="Q423" s="190">
        <v>0.22657</v>
      </c>
      <c r="R423" s="190">
        <f>Q423*H423</f>
        <v>436.37381999999997</v>
      </c>
      <c r="S423" s="190">
        <v>0</v>
      </c>
      <c r="T423" s="191">
        <f>S423*H423</f>
        <v>0</v>
      </c>
      <c r="AR423" s="25" t="s">
        <v>168</v>
      </c>
      <c r="AT423" s="25" t="s">
        <v>163</v>
      </c>
      <c r="AU423" s="25" t="s">
        <v>79</v>
      </c>
      <c r="AY423" s="25" t="s">
        <v>161</v>
      </c>
      <c r="BE423" s="192">
        <f>IF(N423="základní",J423,0)</f>
        <v>0</v>
      </c>
      <c r="BF423" s="192">
        <f>IF(N423="snížená",J423,0)</f>
        <v>0</v>
      </c>
      <c r="BG423" s="192">
        <f>IF(N423="zákl. přenesená",J423,0)</f>
        <v>0</v>
      </c>
      <c r="BH423" s="192">
        <f>IF(N423="sníž. přenesená",J423,0)</f>
        <v>0</v>
      </c>
      <c r="BI423" s="192">
        <f>IF(N423="nulová",J423,0)</f>
        <v>0</v>
      </c>
      <c r="BJ423" s="25" t="s">
        <v>77</v>
      </c>
      <c r="BK423" s="192">
        <f>ROUND(I423*H423,2)</f>
        <v>0</v>
      </c>
      <c r="BL423" s="25" t="s">
        <v>168</v>
      </c>
      <c r="BM423" s="25" t="s">
        <v>601</v>
      </c>
    </row>
    <row r="424" spans="2:47" s="1" customFormat="1" ht="40.5">
      <c r="B424" s="41"/>
      <c r="D424" s="193" t="s">
        <v>170</v>
      </c>
      <c r="F424" s="194" t="s">
        <v>602</v>
      </c>
      <c r="I424" s="195"/>
      <c r="L424" s="41"/>
      <c r="M424" s="196"/>
      <c r="N424" s="42"/>
      <c r="O424" s="42"/>
      <c r="P424" s="42"/>
      <c r="Q424" s="42"/>
      <c r="R424" s="42"/>
      <c r="S424" s="42"/>
      <c r="T424" s="70"/>
      <c r="AT424" s="25" t="s">
        <v>170</v>
      </c>
      <c r="AU424" s="25" t="s">
        <v>79</v>
      </c>
    </row>
    <row r="425" spans="2:47" s="1" customFormat="1" ht="27">
      <c r="B425" s="41"/>
      <c r="D425" s="193" t="s">
        <v>172</v>
      </c>
      <c r="F425" s="197" t="s">
        <v>173</v>
      </c>
      <c r="I425" s="195"/>
      <c r="L425" s="41"/>
      <c r="M425" s="196"/>
      <c r="N425" s="42"/>
      <c r="O425" s="42"/>
      <c r="P425" s="42"/>
      <c r="Q425" s="42"/>
      <c r="R425" s="42"/>
      <c r="S425" s="42"/>
      <c r="T425" s="70"/>
      <c r="AT425" s="25" t="s">
        <v>172</v>
      </c>
      <c r="AU425" s="25" t="s">
        <v>79</v>
      </c>
    </row>
    <row r="426" spans="2:51" s="13" customFormat="1" ht="13.5">
      <c r="B426" s="206"/>
      <c r="D426" s="193" t="s">
        <v>174</v>
      </c>
      <c r="E426" s="207" t="s">
        <v>5</v>
      </c>
      <c r="F426" s="208" t="s">
        <v>603</v>
      </c>
      <c r="H426" s="207" t="s">
        <v>5</v>
      </c>
      <c r="I426" s="209"/>
      <c r="L426" s="206"/>
      <c r="M426" s="210"/>
      <c r="N426" s="211"/>
      <c r="O426" s="211"/>
      <c r="P426" s="211"/>
      <c r="Q426" s="211"/>
      <c r="R426" s="211"/>
      <c r="S426" s="211"/>
      <c r="T426" s="212"/>
      <c r="AT426" s="207" t="s">
        <v>174</v>
      </c>
      <c r="AU426" s="207" t="s">
        <v>79</v>
      </c>
      <c r="AV426" s="13" t="s">
        <v>77</v>
      </c>
      <c r="AW426" s="13" t="s">
        <v>34</v>
      </c>
      <c r="AX426" s="13" t="s">
        <v>70</v>
      </c>
      <c r="AY426" s="207" t="s">
        <v>161</v>
      </c>
    </row>
    <row r="427" spans="2:51" s="12" customFormat="1" ht="13.5">
      <c r="B427" s="198"/>
      <c r="D427" s="193" t="s">
        <v>174</v>
      </c>
      <c r="E427" s="199" t="s">
        <v>5</v>
      </c>
      <c r="F427" s="200" t="s">
        <v>604</v>
      </c>
      <c r="H427" s="201">
        <v>1951</v>
      </c>
      <c r="I427" s="202"/>
      <c r="L427" s="198"/>
      <c r="M427" s="203"/>
      <c r="N427" s="204"/>
      <c r="O427" s="204"/>
      <c r="P427" s="204"/>
      <c r="Q427" s="204"/>
      <c r="R427" s="204"/>
      <c r="S427" s="204"/>
      <c r="T427" s="205"/>
      <c r="AT427" s="199" t="s">
        <v>174</v>
      </c>
      <c r="AU427" s="199" t="s">
        <v>79</v>
      </c>
      <c r="AV427" s="12" t="s">
        <v>79</v>
      </c>
      <c r="AW427" s="12" t="s">
        <v>34</v>
      </c>
      <c r="AX427" s="12" t="s">
        <v>70</v>
      </c>
      <c r="AY427" s="199" t="s">
        <v>161</v>
      </c>
    </row>
    <row r="428" spans="2:51" s="13" customFormat="1" ht="13.5">
      <c r="B428" s="206"/>
      <c r="D428" s="193" t="s">
        <v>174</v>
      </c>
      <c r="E428" s="207" t="s">
        <v>5</v>
      </c>
      <c r="F428" s="208" t="s">
        <v>605</v>
      </c>
      <c r="H428" s="207" t="s">
        <v>5</v>
      </c>
      <c r="I428" s="209"/>
      <c r="L428" s="206"/>
      <c r="M428" s="210"/>
      <c r="N428" s="211"/>
      <c r="O428" s="211"/>
      <c r="P428" s="211"/>
      <c r="Q428" s="211"/>
      <c r="R428" s="211"/>
      <c r="S428" s="211"/>
      <c r="T428" s="212"/>
      <c r="AT428" s="207" t="s">
        <v>174</v>
      </c>
      <c r="AU428" s="207" t="s">
        <v>79</v>
      </c>
      <c r="AV428" s="13" t="s">
        <v>77</v>
      </c>
      <c r="AW428" s="13" t="s">
        <v>34</v>
      </c>
      <c r="AX428" s="13" t="s">
        <v>70</v>
      </c>
      <c r="AY428" s="207" t="s">
        <v>161</v>
      </c>
    </row>
    <row r="429" spans="2:51" s="12" customFormat="1" ht="13.5">
      <c r="B429" s="198"/>
      <c r="D429" s="193" t="s">
        <v>174</v>
      </c>
      <c r="E429" s="199" t="s">
        <v>5</v>
      </c>
      <c r="F429" s="200" t="s">
        <v>606</v>
      </c>
      <c r="H429" s="201">
        <v>-25</v>
      </c>
      <c r="I429" s="202"/>
      <c r="L429" s="198"/>
      <c r="M429" s="203"/>
      <c r="N429" s="204"/>
      <c r="O429" s="204"/>
      <c r="P429" s="204"/>
      <c r="Q429" s="204"/>
      <c r="R429" s="204"/>
      <c r="S429" s="204"/>
      <c r="T429" s="205"/>
      <c r="AT429" s="199" t="s">
        <v>174</v>
      </c>
      <c r="AU429" s="199" t="s">
        <v>79</v>
      </c>
      <c r="AV429" s="12" t="s">
        <v>79</v>
      </c>
      <c r="AW429" s="12" t="s">
        <v>34</v>
      </c>
      <c r="AX429" s="12" t="s">
        <v>70</v>
      </c>
      <c r="AY429" s="199" t="s">
        <v>161</v>
      </c>
    </row>
    <row r="430" spans="2:51" s="14" customFormat="1" ht="13.5">
      <c r="B430" s="213"/>
      <c r="D430" s="193" t="s">
        <v>174</v>
      </c>
      <c r="E430" s="214" t="s">
        <v>5</v>
      </c>
      <c r="F430" s="215" t="s">
        <v>188</v>
      </c>
      <c r="H430" s="216">
        <v>1926</v>
      </c>
      <c r="I430" s="217"/>
      <c r="L430" s="213"/>
      <c r="M430" s="218"/>
      <c r="N430" s="219"/>
      <c r="O430" s="219"/>
      <c r="P430" s="219"/>
      <c r="Q430" s="219"/>
      <c r="R430" s="219"/>
      <c r="S430" s="219"/>
      <c r="T430" s="220"/>
      <c r="AT430" s="214" t="s">
        <v>174</v>
      </c>
      <c r="AU430" s="214" t="s">
        <v>79</v>
      </c>
      <c r="AV430" s="14" t="s">
        <v>168</v>
      </c>
      <c r="AW430" s="14" t="s">
        <v>34</v>
      </c>
      <c r="AX430" s="14" t="s">
        <v>77</v>
      </c>
      <c r="AY430" s="214" t="s">
        <v>161</v>
      </c>
    </row>
    <row r="431" spans="2:65" s="1" customFormat="1" ht="25.5" customHeight="1">
      <c r="B431" s="180"/>
      <c r="C431" s="181" t="s">
        <v>607</v>
      </c>
      <c r="D431" s="181" t="s">
        <v>163</v>
      </c>
      <c r="E431" s="182" t="s">
        <v>608</v>
      </c>
      <c r="F431" s="183" t="s">
        <v>609</v>
      </c>
      <c r="G431" s="184" t="s">
        <v>166</v>
      </c>
      <c r="H431" s="185">
        <v>2118.6</v>
      </c>
      <c r="I431" s="186"/>
      <c r="J431" s="187">
        <f>ROUND(I431*H431,2)</f>
        <v>0</v>
      </c>
      <c r="K431" s="183" t="s">
        <v>167</v>
      </c>
      <c r="L431" s="41"/>
      <c r="M431" s="188" t="s">
        <v>5</v>
      </c>
      <c r="N431" s="189" t="s">
        <v>41</v>
      </c>
      <c r="O431" s="42"/>
      <c r="P431" s="190">
        <f>O431*H431</f>
        <v>0</v>
      </c>
      <c r="Q431" s="190">
        <v>0</v>
      </c>
      <c r="R431" s="190">
        <f>Q431*H431</f>
        <v>0</v>
      </c>
      <c r="S431" s="190">
        <v>0</v>
      </c>
      <c r="T431" s="191">
        <f>S431*H431</f>
        <v>0</v>
      </c>
      <c r="AR431" s="25" t="s">
        <v>168</v>
      </c>
      <c r="AT431" s="25" t="s">
        <v>163</v>
      </c>
      <c r="AU431" s="25" t="s">
        <v>79</v>
      </c>
      <c r="AY431" s="25" t="s">
        <v>161</v>
      </c>
      <c r="BE431" s="192">
        <f>IF(N431="základní",J431,0)</f>
        <v>0</v>
      </c>
      <c r="BF431" s="192">
        <f>IF(N431="snížená",J431,0)</f>
        <v>0</v>
      </c>
      <c r="BG431" s="192">
        <f>IF(N431="zákl. přenesená",J431,0)</f>
        <v>0</v>
      </c>
      <c r="BH431" s="192">
        <f>IF(N431="sníž. přenesená",J431,0)</f>
        <v>0</v>
      </c>
      <c r="BI431" s="192">
        <f>IF(N431="nulová",J431,0)</f>
        <v>0</v>
      </c>
      <c r="BJ431" s="25" t="s">
        <v>77</v>
      </c>
      <c r="BK431" s="192">
        <f>ROUND(I431*H431,2)</f>
        <v>0</v>
      </c>
      <c r="BL431" s="25" t="s">
        <v>168</v>
      </c>
      <c r="BM431" s="25" t="s">
        <v>610</v>
      </c>
    </row>
    <row r="432" spans="2:47" s="1" customFormat="1" ht="27">
      <c r="B432" s="41"/>
      <c r="D432" s="193" t="s">
        <v>170</v>
      </c>
      <c r="F432" s="194" t="s">
        <v>611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170</v>
      </c>
      <c r="AU432" s="25" t="s">
        <v>79</v>
      </c>
    </row>
    <row r="433" spans="2:47" s="1" customFormat="1" ht="27">
      <c r="B433" s="41"/>
      <c r="D433" s="193" t="s">
        <v>172</v>
      </c>
      <c r="F433" s="197" t="s">
        <v>173</v>
      </c>
      <c r="I433" s="195"/>
      <c r="L433" s="41"/>
      <c r="M433" s="196"/>
      <c r="N433" s="42"/>
      <c r="O433" s="42"/>
      <c r="P433" s="42"/>
      <c r="Q433" s="42"/>
      <c r="R433" s="42"/>
      <c r="S433" s="42"/>
      <c r="T433" s="70"/>
      <c r="AT433" s="25" t="s">
        <v>172</v>
      </c>
      <c r="AU433" s="25" t="s">
        <v>79</v>
      </c>
    </row>
    <row r="434" spans="2:51" s="13" customFormat="1" ht="13.5">
      <c r="B434" s="206"/>
      <c r="D434" s="193" t="s">
        <v>174</v>
      </c>
      <c r="E434" s="207" t="s">
        <v>5</v>
      </c>
      <c r="F434" s="208" t="s">
        <v>603</v>
      </c>
      <c r="H434" s="207" t="s">
        <v>5</v>
      </c>
      <c r="I434" s="209"/>
      <c r="L434" s="206"/>
      <c r="M434" s="210"/>
      <c r="N434" s="211"/>
      <c r="O434" s="211"/>
      <c r="P434" s="211"/>
      <c r="Q434" s="211"/>
      <c r="R434" s="211"/>
      <c r="S434" s="211"/>
      <c r="T434" s="212"/>
      <c r="AT434" s="207" t="s">
        <v>174</v>
      </c>
      <c r="AU434" s="207" t="s">
        <v>79</v>
      </c>
      <c r="AV434" s="13" t="s">
        <v>77</v>
      </c>
      <c r="AW434" s="13" t="s">
        <v>34</v>
      </c>
      <c r="AX434" s="13" t="s">
        <v>70</v>
      </c>
      <c r="AY434" s="207" t="s">
        <v>161</v>
      </c>
    </row>
    <row r="435" spans="2:51" s="12" customFormat="1" ht="13.5">
      <c r="B435" s="198"/>
      <c r="D435" s="193" t="s">
        <v>174</v>
      </c>
      <c r="E435" s="199" t="s">
        <v>5</v>
      </c>
      <c r="F435" s="200" t="s">
        <v>612</v>
      </c>
      <c r="H435" s="201">
        <v>2146.1</v>
      </c>
      <c r="I435" s="202"/>
      <c r="L435" s="198"/>
      <c r="M435" s="203"/>
      <c r="N435" s="204"/>
      <c r="O435" s="204"/>
      <c r="P435" s="204"/>
      <c r="Q435" s="204"/>
      <c r="R435" s="204"/>
      <c r="S435" s="204"/>
      <c r="T435" s="205"/>
      <c r="AT435" s="199" t="s">
        <v>174</v>
      </c>
      <c r="AU435" s="199" t="s">
        <v>79</v>
      </c>
      <c r="AV435" s="12" t="s">
        <v>79</v>
      </c>
      <c r="AW435" s="12" t="s">
        <v>34</v>
      </c>
      <c r="AX435" s="12" t="s">
        <v>70</v>
      </c>
      <c r="AY435" s="199" t="s">
        <v>161</v>
      </c>
    </row>
    <row r="436" spans="2:51" s="13" customFormat="1" ht="13.5">
      <c r="B436" s="206"/>
      <c r="D436" s="193" t="s">
        <v>174</v>
      </c>
      <c r="E436" s="207" t="s">
        <v>5</v>
      </c>
      <c r="F436" s="208" t="s">
        <v>605</v>
      </c>
      <c r="H436" s="207" t="s">
        <v>5</v>
      </c>
      <c r="I436" s="209"/>
      <c r="L436" s="206"/>
      <c r="M436" s="210"/>
      <c r="N436" s="211"/>
      <c r="O436" s="211"/>
      <c r="P436" s="211"/>
      <c r="Q436" s="211"/>
      <c r="R436" s="211"/>
      <c r="S436" s="211"/>
      <c r="T436" s="212"/>
      <c r="AT436" s="207" t="s">
        <v>174</v>
      </c>
      <c r="AU436" s="207" t="s">
        <v>79</v>
      </c>
      <c r="AV436" s="13" t="s">
        <v>77</v>
      </c>
      <c r="AW436" s="13" t="s">
        <v>34</v>
      </c>
      <c r="AX436" s="13" t="s">
        <v>70</v>
      </c>
      <c r="AY436" s="207" t="s">
        <v>161</v>
      </c>
    </row>
    <row r="437" spans="2:51" s="12" customFormat="1" ht="13.5">
      <c r="B437" s="198"/>
      <c r="D437" s="193" t="s">
        <v>174</v>
      </c>
      <c r="E437" s="199" t="s">
        <v>5</v>
      </c>
      <c r="F437" s="200" t="s">
        <v>613</v>
      </c>
      <c r="H437" s="201">
        <v>-27.5</v>
      </c>
      <c r="I437" s="202"/>
      <c r="L437" s="198"/>
      <c r="M437" s="203"/>
      <c r="N437" s="204"/>
      <c r="O437" s="204"/>
      <c r="P437" s="204"/>
      <c r="Q437" s="204"/>
      <c r="R437" s="204"/>
      <c r="S437" s="204"/>
      <c r="T437" s="205"/>
      <c r="AT437" s="199" t="s">
        <v>174</v>
      </c>
      <c r="AU437" s="199" t="s">
        <v>79</v>
      </c>
      <c r="AV437" s="12" t="s">
        <v>79</v>
      </c>
      <c r="AW437" s="12" t="s">
        <v>34</v>
      </c>
      <c r="AX437" s="12" t="s">
        <v>70</v>
      </c>
      <c r="AY437" s="199" t="s">
        <v>161</v>
      </c>
    </row>
    <row r="438" spans="2:51" s="14" customFormat="1" ht="13.5">
      <c r="B438" s="213"/>
      <c r="D438" s="193" t="s">
        <v>174</v>
      </c>
      <c r="E438" s="214" t="s">
        <v>5</v>
      </c>
      <c r="F438" s="215" t="s">
        <v>188</v>
      </c>
      <c r="H438" s="216">
        <v>2118.6</v>
      </c>
      <c r="I438" s="217"/>
      <c r="L438" s="213"/>
      <c r="M438" s="218"/>
      <c r="N438" s="219"/>
      <c r="O438" s="219"/>
      <c r="P438" s="219"/>
      <c r="Q438" s="219"/>
      <c r="R438" s="219"/>
      <c r="S438" s="219"/>
      <c r="T438" s="220"/>
      <c r="AT438" s="214" t="s">
        <v>174</v>
      </c>
      <c r="AU438" s="214" t="s">
        <v>79</v>
      </c>
      <c r="AV438" s="14" t="s">
        <v>168</v>
      </c>
      <c r="AW438" s="14" t="s">
        <v>34</v>
      </c>
      <c r="AX438" s="14" t="s">
        <v>77</v>
      </c>
      <c r="AY438" s="214" t="s">
        <v>161</v>
      </c>
    </row>
    <row r="439" spans="2:65" s="1" customFormat="1" ht="25.5" customHeight="1">
      <c r="B439" s="180"/>
      <c r="C439" s="181" t="s">
        <v>614</v>
      </c>
      <c r="D439" s="181" t="s">
        <v>163</v>
      </c>
      <c r="E439" s="182" t="s">
        <v>615</v>
      </c>
      <c r="F439" s="183" t="s">
        <v>616</v>
      </c>
      <c r="G439" s="184" t="s">
        <v>231</v>
      </c>
      <c r="H439" s="185">
        <v>2</v>
      </c>
      <c r="I439" s="186"/>
      <c r="J439" s="187">
        <f>ROUND(I439*H439,2)</f>
        <v>0</v>
      </c>
      <c r="K439" s="183" t="s">
        <v>5</v>
      </c>
      <c r="L439" s="41"/>
      <c r="M439" s="188" t="s">
        <v>5</v>
      </c>
      <c r="N439" s="189" t="s">
        <v>41</v>
      </c>
      <c r="O439" s="42"/>
      <c r="P439" s="190">
        <f>O439*H439</f>
        <v>0</v>
      </c>
      <c r="Q439" s="190">
        <v>0.108</v>
      </c>
      <c r="R439" s="190">
        <f>Q439*H439</f>
        <v>0.216</v>
      </c>
      <c r="S439" s="190">
        <v>0</v>
      </c>
      <c r="T439" s="191">
        <f>S439*H439</f>
        <v>0</v>
      </c>
      <c r="AR439" s="25" t="s">
        <v>168</v>
      </c>
      <c r="AT439" s="25" t="s">
        <v>163</v>
      </c>
      <c r="AU439" s="25" t="s">
        <v>79</v>
      </c>
      <c r="AY439" s="25" t="s">
        <v>161</v>
      </c>
      <c r="BE439" s="192">
        <f>IF(N439="základní",J439,0)</f>
        <v>0</v>
      </c>
      <c r="BF439" s="192">
        <f>IF(N439="snížená",J439,0)</f>
        <v>0</v>
      </c>
      <c r="BG439" s="192">
        <f>IF(N439="zákl. přenesená",J439,0)</f>
        <v>0</v>
      </c>
      <c r="BH439" s="192">
        <f>IF(N439="sníž. přenesená",J439,0)</f>
        <v>0</v>
      </c>
      <c r="BI439" s="192">
        <f>IF(N439="nulová",J439,0)</f>
        <v>0</v>
      </c>
      <c r="BJ439" s="25" t="s">
        <v>77</v>
      </c>
      <c r="BK439" s="192">
        <f>ROUND(I439*H439,2)</f>
        <v>0</v>
      </c>
      <c r="BL439" s="25" t="s">
        <v>168</v>
      </c>
      <c r="BM439" s="25" t="s">
        <v>617</v>
      </c>
    </row>
    <row r="440" spans="2:47" s="1" customFormat="1" ht="13.5">
      <c r="B440" s="41"/>
      <c r="D440" s="193" t="s">
        <v>170</v>
      </c>
      <c r="F440" s="194" t="s">
        <v>616</v>
      </c>
      <c r="I440" s="195"/>
      <c r="L440" s="41"/>
      <c r="M440" s="196"/>
      <c r="N440" s="42"/>
      <c r="O440" s="42"/>
      <c r="P440" s="42"/>
      <c r="Q440" s="42"/>
      <c r="R440" s="42"/>
      <c r="S440" s="42"/>
      <c r="T440" s="70"/>
      <c r="AT440" s="25" t="s">
        <v>170</v>
      </c>
      <c r="AU440" s="25" t="s">
        <v>79</v>
      </c>
    </row>
    <row r="441" spans="2:47" s="1" customFormat="1" ht="27">
      <c r="B441" s="41"/>
      <c r="D441" s="193" t="s">
        <v>172</v>
      </c>
      <c r="F441" s="197" t="s">
        <v>173</v>
      </c>
      <c r="I441" s="195"/>
      <c r="L441" s="41"/>
      <c r="M441" s="196"/>
      <c r="N441" s="42"/>
      <c r="O441" s="42"/>
      <c r="P441" s="42"/>
      <c r="Q441" s="42"/>
      <c r="R441" s="42"/>
      <c r="S441" s="42"/>
      <c r="T441" s="70"/>
      <c r="AT441" s="25" t="s">
        <v>172</v>
      </c>
      <c r="AU441" s="25" t="s">
        <v>79</v>
      </c>
    </row>
    <row r="442" spans="2:51" s="13" customFormat="1" ht="13.5">
      <c r="B442" s="206"/>
      <c r="D442" s="193" t="s">
        <v>174</v>
      </c>
      <c r="E442" s="207" t="s">
        <v>5</v>
      </c>
      <c r="F442" s="208" t="s">
        <v>618</v>
      </c>
      <c r="H442" s="207" t="s">
        <v>5</v>
      </c>
      <c r="I442" s="209"/>
      <c r="L442" s="206"/>
      <c r="M442" s="210"/>
      <c r="N442" s="211"/>
      <c r="O442" s="211"/>
      <c r="P442" s="211"/>
      <c r="Q442" s="211"/>
      <c r="R442" s="211"/>
      <c r="S442" s="211"/>
      <c r="T442" s="212"/>
      <c r="AT442" s="207" t="s">
        <v>174</v>
      </c>
      <c r="AU442" s="207" t="s">
        <v>79</v>
      </c>
      <c r="AV442" s="13" t="s">
        <v>77</v>
      </c>
      <c r="AW442" s="13" t="s">
        <v>34</v>
      </c>
      <c r="AX442" s="13" t="s">
        <v>70</v>
      </c>
      <c r="AY442" s="207" t="s">
        <v>161</v>
      </c>
    </row>
    <row r="443" spans="2:51" s="12" customFormat="1" ht="13.5">
      <c r="B443" s="198"/>
      <c r="D443" s="193" t="s">
        <v>174</v>
      </c>
      <c r="E443" s="199" t="s">
        <v>5</v>
      </c>
      <c r="F443" s="200" t="s">
        <v>619</v>
      </c>
      <c r="H443" s="201">
        <v>2</v>
      </c>
      <c r="I443" s="202"/>
      <c r="L443" s="198"/>
      <c r="M443" s="203"/>
      <c r="N443" s="204"/>
      <c r="O443" s="204"/>
      <c r="P443" s="204"/>
      <c r="Q443" s="204"/>
      <c r="R443" s="204"/>
      <c r="S443" s="204"/>
      <c r="T443" s="205"/>
      <c r="AT443" s="199" t="s">
        <v>174</v>
      </c>
      <c r="AU443" s="199" t="s">
        <v>79</v>
      </c>
      <c r="AV443" s="12" t="s">
        <v>79</v>
      </c>
      <c r="AW443" s="12" t="s">
        <v>34</v>
      </c>
      <c r="AX443" s="12" t="s">
        <v>77</v>
      </c>
      <c r="AY443" s="199" t="s">
        <v>161</v>
      </c>
    </row>
    <row r="444" spans="2:65" s="1" customFormat="1" ht="16.5" customHeight="1">
      <c r="B444" s="180"/>
      <c r="C444" s="229" t="s">
        <v>620</v>
      </c>
      <c r="D444" s="229" t="s">
        <v>384</v>
      </c>
      <c r="E444" s="230" t="s">
        <v>621</v>
      </c>
      <c r="F444" s="231" t="s">
        <v>622</v>
      </c>
      <c r="G444" s="232" t="s">
        <v>623</v>
      </c>
      <c r="H444" s="233">
        <v>2</v>
      </c>
      <c r="I444" s="234"/>
      <c r="J444" s="235">
        <f>ROUND(I444*H444,2)</f>
        <v>0</v>
      </c>
      <c r="K444" s="231" t="s">
        <v>167</v>
      </c>
      <c r="L444" s="236"/>
      <c r="M444" s="237" t="s">
        <v>5</v>
      </c>
      <c r="N444" s="238" t="s">
        <v>41</v>
      </c>
      <c r="O444" s="42"/>
      <c r="P444" s="190">
        <f>O444*H444</f>
        <v>0</v>
      </c>
      <c r="Q444" s="190">
        <v>2.115</v>
      </c>
      <c r="R444" s="190">
        <f>Q444*H444</f>
        <v>4.23</v>
      </c>
      <c r="S444" s="190">
        <v>0</v>
      </c>
      <c r="T444" s="191">
        <f>S444*H444</f>
        <v>0</v>
      </c>
      <c r="AR444" s="25" t="s">
        <v>221</v>
      </c>
      <c r="AT444" s="25" t="s">
        <v>384</v>
      </c>
      <c r="AU444" s="25" t="s">
        <v>79</v>
      </c>
      <c r="AY444" s="25" t="s">
        <v>161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25" t="s">
        <v>77</v>
      </c>
      <c r="BK444" s="192">
        <f>ROUND(I444*H444,2)</f>
        <v>0</v>
      </c>
      <c r="BL444" s="25" t="s">
        <v>168</v>
      </c>
      <c r="BM444" s="25" t="s">
        <v>624</v>
      </c>
    </row>
    <row r="445" spans="2:47" s="1" customFormat="1" ht="13.5">
      <c r="B445" s="41"/>
      <c r="D445" s="193" t="s">
        <v>170</v>
      </c>
      <c r="F445" s="194" t="s">
        <v>625</v>
      </c>
      <c r="I445" s="195"/>
      <c r="L445" s="41"/>
      <c r="M445" s="196"/>
      <c r="N445" s="42"/>
      <c r="O445" s="42"/>
      <c r="P445" s="42"/>
      <c r="Q445" s="42"/>
      <c r="R445" s="42"/>
      <c r="S445" s="42"/>
      <c r="T445" s="70"/>
      <c r="AT445" s="25" t="s">
        <v>170</v>
      </c>
      <c r="AU445" s="25" t="s">
        <v>79</v>
      </c>
    </row>
    <row r="446" spans="2:65" s="1" customFormat="1" ht="16.5" customHeight="1">
      <c r="B446" s="180"/>
      <c r="C446" s="181" t="s">
        <v>626</v>
      </c>
      <c r="D446" s="181" t="s">
        <v>163</v>
      </c>
      <c r="E446" s="182" t="s">
        <v>627</v>
      </c>
      <c r="F446" s="183" t="s">
        <v>628</v>
      </c>
      <c r="G446" s="184" t="s">
        <v>231</v>
      </c>
      <c r="H446" s="185">
        <v>2</v>
      </c>
      <c r="I446" s="186"/>
      <c r="J446" s="187">
        <f>ROUND(I446*H446,2)</f>
        <v>0</v>
      </c>
      <c r="K446" s="183" t="s">
        <v>167</v>
      </c>
      <c r="L446" s="41"/>
      <c r="M446" s="188" t="s">
        <v>5</v>
      </c>
      <c r="N446" s="189" t="s">
        <v>41</v>
      </c>
      <c r="O446" s="42"/>
      <c r="P446" s="190">
        <f>O446*H446</f>
        <v>0</v>
      </c>
      <c r="Q446" s="190">
        <v>0</v>
      </c>
      <c r="R446" s="190">
        <f>Q446*H446</f>
        <v>0</v>
      </c>
      <c r="S446" s="190">
        <v>0</v>
      </c>
      <c r="T446" s="191">
        <f>S446*H446</f>
        <v>0</v>
      </c>
      <c r="AR446" s="25" t="s">
        <v>168</v>
      </c>
      <c r="AT446" s="25" t="s">
        <v>163</v>
      </c>
      <c r="AU446" s="25" t="s">
        <v>79</v>
      </c>
      <c r="AY446" s="25" t="s">
        <v>161</v>
      </c>
      <c r="BE446" s="192">
        <f>IF(N446="základní",J446,0)</f>
        <v>0</v>
      </c>
      <c r="BF446" s="192">
        <f>IF(N446="snížená",J446,0)</f>
        <v>0</v>
      </c>
      <c r="BG446" s="192">
        <f>IF(N446="zákl. přenesená",J446,0)</f>
        <v>0</v>
      </c>
      <c r="BH446" s="192">
        <f>IF(N446="sníž. přenesená",J446,0)</f>
        <v>0</v>
      </c>
      <c r="BI446" s="192">
        <f>IF(N446="nulová",J446,0)</f>
        <v>0</v>
      </c>
      <c r="BJ446" s="25" t="s">
        <v>77</v>
      </c>
      <c r="BK446" s="192">
        <f>ROUND(I446*H446,2)</f>
        <v>0</v>
      </c>
      <c r="BL446" s="25" t="s">
        <v>168</v>
      </c>
      <c r="BM446" s="25" t="s">
        <v>629</v>
      </c>
    </row>
    <row r="447" spans="2:47" s="1" customFormat="1" ht="13.5">
      <c r="B447" s="41"/>
      <c r="D447" s="193" t="s">
        <v>170</v>
      </c>
      <c r="F447" s="194" t="s">
        <v>628</v>
      </c>
      <c r="I447" s="195"/>
      <c r="L447" s="41"/>
      <c r="M447" s="196"/>
      <c r="N447" s="42"/>
      <c r="O447" s="42"/>
      <c r="P447" s="42"/>
      <c r="Q447" s="42"/>
      <c r="R447" s="42"/>
      <c r="S447" s="42"/>
      <c r="T447" s="70"/>
      <c r="AT447" s="25" t="s">
        <v>170</v>
      </c>
      <c r="AU447" s="25" t="s">
        <v>79</v>
      </c>
    </row>
    <row r="448" spans="2:63" s="11" customFormat="1" ht="29.85" customHeight="1">
      <c r="B448" s="167"/>
      <c r="D448" s="168" t="s">
        <v>69</v>
      </c>
      <c r="E448" s="178" t="s">
        <v>168</v>
      </c>
      <c r="F448" s="178" t="s">
        <v>630</v>
      </c>
      <c r="I448" s="170"/>
      <c r="J448" s="179">
        <f>BK448</f>
        <v>0</v>
      </c>
      <c r="L448" s="167"/>
      <c r="M448" s="172"/>
      <c r="N448" s="173"/>
      <c r="O448" s="173"/>
      <c r="P448" s="174">
        <f>SUM(P449:P502)</f>
        <v>0</v>
      </c>
      <c r="Q448" s="173"/>
      <c r="R448" s="174">
        <f>SUM(R449:R502)</f>
        <v>4.285</v>
      </c>
      <c r="S448" s="173"/>
      <c r="T448" s="175">
        <f>SUM(T449:T502)</f>
        <v>0</v>
      </c>
      <c r="AR448" s="168" t="s">
        <v>77</v>
      </c>
      <c r="AT448" s="176" t="s">
        <v>69</v>
      </c>
      <c r="AU448" s="176" t="s">
        <v>77</v>
      </c>
      <c r="AY448" s="168" t="s">
        <v>161</v>
      </c>
      <c r="BK448" s="177">
        <f>SUM(BK449:BK502)</f>
        <v>0</v>
      </c>
    </row>
    <row r="449" spans="2:65" s="1" customFormat="1" ht="16.5" customHeight="1">
      <c r="B449" s="180"/>
      <c r="C449" s="181" t="s">
        <v>631</v>
      </c>
      <c r="D449" s="181" t="s">
        <v>163</v>
      </c>
      <c r="E449" s="182" t="s">
        <v>632</v>
      </c>
      <c r="F449" s="183" t="s">
        <v>633</v>
      </c>
      <c r="G449" s="184" t="s">
        <v>301</v>
      </c>
      <c r="H449" s="185">
        <v>211.86</v>
      </c>
      <c r="I449" s="186"/>
      <c r="J449" s="187">
        <f>ROUND(I449*H449,2)</f>
        <v>0</v>
      </c>
      <c r="K449" s="183" t="s">
        <v>167</v>
      </c>
      <c r="L449" s="41"/>
      <c r="M449" s="188" t="s">
        <v>5</v>
      </c>
      <c r="N449" s="189" t="s">
        <v>41</v>
      </c>
      <c r="O449" s="42"/>
      <c r="P449" s="190">
        <f>O449*H449</f>
        <v>0</v>
      </c>
      <c r="Q449" s="190">
        <v>0</v>
      </c>
      <c r="R449" s="190">
        <f>Q449*H449</f>
        <v>0</v>
      </c>
      <c r="S449" s="190">
        <v>0</v>
      </c>
      <c r="T449" s="191">
        <f>S449*H449</f>
        <v>0</v>
      </c>
      <c r="AR449" s="25" t="s">
        <v>168</v>
      </c>
      <c r="AT449" s="25" t="s">
        <v>163</v>
      </c>
      <c r="AU449" s="25" t="s">
        <v>79</v>
      </c>
      <c r="AY449" s="25" t="s">
        <v>161</v>
      </c>
      <c r="BE449" s="192">
        <f>IF(N449="základní",J449,0)</f>
        <v>0</v>
      </c>
      <c r="BF449" s="192">
        <f>IF(N449="snížená",J449,0)</f>
        <v>0</v>
      </c>
      <c r="BG449" s="192">
        <f>IF(N449="zákl. přenesená",J449,0)</f>
        <v>0</v>
      </c>
      <c r="BH449" s="192">
        <f>IF(N449="sníž. přenesená",J449,0)</f>
        <v>0</v>
      </c>
      <c r="BI449" s="192">
        <f>IF(N449="nulová",J449,0)</f>
        <v>0</v>
      </c>
      <c r="BJ449" s="25" t="s">
        <v>77</v>
      </c>
      <c r="BK449" s="192">
        <f>ROUND(I449*H449,2)</f>
        <v>0</v>
      </c>
      <c r="BL449" s="25" t="s">
        <v>168</v>
      </c>
      <c r="BM449" s="25" t="s">
        <v>634</v>
      </c>
    </row>
    <row r="450" spans="2:47" s="1" customFormat="1" ht="13.5">
      <c r="B450" s="41"/>
      <c r="D450" s="193" t="s">
        <v>170</v>
      </c>
      <c r="F450" s="194" t="s">
        <v>635</v>
      </c>
      <c r="I450" s="195"/>
      <c r="L450" s="41"/>
      <c r="M450" s="196"/>
      <c r="N450" s="42"/>
      <c r="O450" s="42"/>
      <c r="P450" s="42"/>
      <c r="Q450" s="42"/>
      <c r="R450" s="42"/>
      <c r="S450" s="42"/>
      <c r="T450" s="70"/>
      <c r="AT450" s="25" t="s">
        <v>170</v>
      </c>
      <c r="AU450" s="25" t="s">
        <v>79</v>
      </c>
    </row>
    <row r="451" spans="2:47" s="1" customFormat="1" ht="27">
      <c r="B451" s="41"/>
      <c r="D451" s="193" t="s">
        <v>172</v>
      </c>
      <c r="F451" s="197" t="s">
        <v>173</v>
      </c>
      <c r="I451" s="195"/>
      <c r="L451" s="41"/>
      <c r="M451" s="196"/>
      <c r="N451" s="42"/>
      <c r="O451" s="42"/>
      <c r="P451" s="42"/>
      <c r="Q451" s="42"/>
      <c r="R451" s="42"/>
      <c r="S451" s="42"/>
      <c r="T451" s="70"/>
      <c r="AT451" s="25" t="s">
        <v>172</v>
      </c>
      <c r="AU451" s="25" t="s">
        <v>79</v>
      </c>
    </row>
    <row r="452" spans="2:51" s="12" customFormat="1" ht="13.5">
      <c r="B452" s="198"/>
      <c r="D452" s="193" t="s">
        <v>174</v>
      </c>
      <c r="E452" s="199" t="s">
        <v>5</v>
      </c>
      <c r="F452" s="200" t="s">
        <v>636</v>
      </c>
      <c r="H452" s="201">
        <v>35.53</v>
      </c>
      <c r="I452" s="202"/>
      <c r="L452" s="198"/>
      <c r="M452" s="203"/>
      <c r="N452" s="204"/>
      <c r="O452" s="204"/>
      <c r="P452" s="204"/>
      <c r="Q452" s="204"/>
      <c r="R452" s="204"/>
      <c r="S452" s="204"/>
      <c r="T452" s="205"/>
      <c r="AT452" s="199" t="s">
        <v>174</v>
      </c>
      <c r="AU452" s="199" t="s">
        <v>79</v>
      </c>
      <c r="AV452" s="12" t="s">
        <v>79</v>
      </c>
      <c r="AW452" s="12" t="s">
        <v>34</v>
      </c>
      <c r="AX452" s="12" t="s">
        <v>70</v>
      </c>
      <c r="AY452" s="199" t="s">
        <v>161</v>
      </c>
    </row>
    <row r="453" spans="2:51" s="12" customFormat="1" ht="13.5">
      <c r="B453" s="198"/>
      <c r="D453" s="193" t="s">
        <v>174</v>
      </c>
      <c r="E453" s="199" t="s">
        <v>5</v>
      </c>
      <c r="F453" s="200" t="s">
        <v>637</v>
      </c>
      <c r="H453" s="201">
        <v>11.22</v>
      </c>
      <c r="I453" s="202"/>
      <c r="L453" s="198"/>
      <c r="M453" s="203"/>
      <c r="N453" s="204"/>
      <c r="O453" s="204"/>
      <c r="P453" s="204"/>
      <c r="Q453" s="204"/>
      <c r="R453" s="204"/>
      <c r="S453" s="204"/>
      <c r="T453" s="205"/>
      <c r="AT453" s="199" t="s">
        <v>174</v>
      </c>
      <c r="AU453" s="199" t="s">
        <v>79</v>
      </c>
      <c r="AV453" s="12" t="s">
        <v>79</v>
      </c>
      <c r="AW453" s="12" t="s">
        <v>34</v>
      </c>
      <c r="AX453" s="12" t="s">
        <v>70</v>
      </c>
      <c r="AY453" s="199" t="s">
        <v>161</v>
      </c>
    </row>
    <row r="454" spans="2:51" s="12" customFormat="1" ht="13.5">
      <c r="B454" s="198"/>
      <c r="D454" s="193" t="s">
        <v>174</v>
      </c>
      <c r="E454" s="199" t="s">
        <v>5</v>
      </c>
      <c r="F454" s="200" t="s">
        <v>638</v>
      </c>
      <c r="H454" s="201">
        <v>33.11</v>
      </c>
      <c r="I454" s="202"/>
      <c r="L454" s="198"/>
      <c r="M454" s="203"/>
      <c r="N454" s="204"/>
      <c r="O454" s="204"/>
      <c r="P454" s="204"/>
      <c r="Q454" s="204"/>
      <c r="R454" s="204"/>
      <c r="S454" s="204"/>
      <c r="T454" s="205"/>
      <c r="AT454" s="199" t="s">
        <v>174</v>
      </c>
      <c r="AU454" s="199" t="s">
        <v>79</v>
      </c>
      <c r="AV454" s="12" t="s">
        <v>79</v>
      </c>
      <c r="AW454" s="12" t="s">
        <v>34</v>
      </c>
      <c r="AX454" s="12" t="s">
        <v>70</v>
      </c>
      <c r="AY454" s="199" t="s">
        <v>161</v>
      </c>
    </row>
    <row r="455" spans="2:51" s="12" customFormat="1" ht="13.5">
      <c r="B455" s="198"/>
      <c r="D455" s="193" t="s">
        <v>174</v>
      </c>
      <c r="E455" s="199" t="s">
        <v>5</v>
      </c>
      <c r="F455" s="200" t="s">
        <v>639</v>
      </c>
      <c r="H455" s="201">
        <v>38.61</v>
      </c>
      <c r="I455" s="202"/>
      <c r="L455" s="198"/>
      <c r="M455" s="203"/>
      <c r="N455" s="204"/>
      <c r="O455" s="204"/>
      <c r="P455" s="204"/>
      <c r="Q455" s="204"/>
      <c r="R455" s="204"/>
      <c r="S455" s="204"/>
      <c r="T455" s="205"/>
      <c r="AT455" s="199" t="s">
        <v>174</v>
      </c>
      <c r="AU455" s="199" t="s">
        <v>79</v>
      </c>
      <c r="AV455" s="12" t="s">
        <v>79</v>
      </c>
      <c r="AW455" s="12" t="s">
        <v>34</v>
      </c>
      <c r="AX455" s="12" t="s">
        <v>70</v>
      </c>
      <c r="AY455" s="199" t="s">
        <v>161</v>
      </c>
    </row>
    <row r="456" spans="2:51" s="12" customFormat="1" ht="13.5">
      <c r="B456" s="198"/>
      <c r="D456" s="193" t="s">
        <v>174</v>
      </c>
      <c r="E456" s="199" t="s">
        <v>5</v>
      </c>
      <c r="F456" s="200" t="s">
        <v>640</v>
      </c>
      <c r="H456" s="201">
        <v>28.71</v>
      </c>
      <c r="I456" s="202"/>
      <c r="L456" s="198"/>
      <c r="M456" s="203"/>
      <c r="N456" s="204"/>
      <c r="O456" s="204"/>
      <c r="P456" s="204"/>
      <c r="Q456" s="204"/>
      <c r="R456" s="204"/>
      <c r="S456" s="204"/>
      <c r="T456" s="205"/>
      <c r="AT456" s="199" t="s">
        <v>174</v>
      </c>
      <c r="AU456" s="199" t="s">
        <v>79</v>
      </c>
      <c r="AV456" s="12" t="s">
        <v>79</v>
      </c>
      <c r="AW456" s="12" t="s">
        <v>34</v>
      </c>
      <c r="AX456" s="12" t="s">
        <v>70</v>
      </c>
      <c r="AY456" s="199" t="s">
        <v>161</v>
      </c>
    </row>
    <row r="457" spans="2:51" s="12" customFormat="1" ht="13.5">
      <c r="B457" s="198"/>
      <c r="D457" s="193" t="s">
        <v>174</v>
      </c>
      <c r="E457" s="199" t="s">
        <v>5</v>
      </c>
      <c r="F457" s="200" t="s">
        <v>641</v>
      </c>
      <c r="H457" s="201">
        <v>27.83</v>
      </c>
      <c r="I457" s="202"/>
      <c r="L457" s="198"/>
      <c r="M457" s="203"/>
      <c r="N457" s="204"/>
      <c r="O457" s="204"/>
      <c r="P457" s="204"/>
      <c r="Q457" s="204"/>
      <c r="R457" s="204"/>
      <c r="S457" s="204"/>
      <c r="T457" s="205"/>
      <c r="AT457" s="199" t="s">
        <v>174</v>
      </c>
      <c r="AU457" s="199" t="s">
        <v>79</v>
      </c>
      <c r="AV457" s="12" t="s">
        <v>79</v>
      </c>
      <c r="AW457" s="12" t="s">
        <v>34</v>
      </c>
      <c r="AX457" s="12" t="s">
        <v>70</v>
      </c>
      <c r="AY457" s="199" t="s">
        <v>161</v>
      </c>
    </row>
    <row r="458" spans="2:51" s="12" customFormat="1" ht="13.5">
      <c r="B458" s="198"/>
      <c r="D458" s="193" t="s">
        <v>174</v>
      </c>
      <c r="E458" s="199" t="s">
        <v>5</v>
      </c>
      <c r="F458" s="200" t="s">
        <v>642</v>
      </c>
      <c r="H458" s="201">
        <v>33.33</v>
      </c>
      <c r="I458" s="202"/>
      <c r="L458" s="198"/>
      <c r="M458" s="203"/>
      <c r="N458" s="204"/>
      <c r="O458" s="204"/>
      <c r="P458" s="204"/>
      <c r="Q458" s="204"/>
      <c r="R458" s="204"/>
      <c r="S458" s="204"/>
      <c r="T458" s="205"/>
      <c r="AT458" s="199" t="s">
        <v>174</v>
      </c>
      <c r="AU458" s="199" t="s">
        <v>79</v>
      </c>
      <c r="AV458" s="12" t="s">
        <v>79</v>
      </c>
      <c r="AW458" s="12" t="s">
        <v>34</v>
      </c>
      <c r="AX458" s="12" t="s">
        <v>70</v>
      </c>
      <c r="AY458" s="199" t="s">
        <v>161</v>
      </c>
    </row>
    <row r="459" spans="2:51" s="12" customFormat="1" ht="13.5">
      <c r="B459" s="198"/>
      <c r="D459" s="193" t="s">
        <v>174</v>
      </c>
      <c r="E459" s="199" t="s">
        <v>5</v>
      </c>
      <c r="F459" s="200" t="s">
        <v>643</v>
      </c>
      <c r="H459" s="201">
        <v>3.52</v>
      </c>
      <c r="I459" s="202"/>
      <c r="L459" s="198"/>
      <c r="M459" s="203"/>
      <c r="N459" s="204"/>
      <c r="O459" s="204"/>
      <c r="P459" s="204"/>
      <c r="Q459" s="204"/>
      <c r="R459" s="204"/>
      <c r="S459" s="204"/>
      <c r="T459" s="205"/>
      <c r="AT459" s="199" t="s">
        <v>174</v>
      </c>
      <c r="AU459" s="199" t="s">
        <v>79</v>
      </c>
      <c r="AV459" s="12" t="s">
        <v>79</v>
      </c>
      <c r="AW459" s="12" t="s">
        <v>34</v>
      </c>
      <c r="AX459" s="12" t="s">
        <v>70</v>
      </c>
      <c r="AY459" s="199" t="s">
        <v>161</v>
      </c>
    </row>
    <row r="460" spans="2:51" s="14" customFormat="1" ht="13.5">
      <c r="B460" s="213"/>
      <c r="D460" s="193" t="s">
        <v>174</v>
      </c>
      <c r="E460" s="214" t="s">
        <v>5</v>
      </c>
      <c r="F460" s="215" t="s">
        <v>188</v>
      </c>
      <c r="H460" s="216">
        <v>211.86</v>
      </c>
      <c r="I460" s="217"/>
      <c r="L460" s="213"/>
      <c r="M460" s="218"/>
      <c r="N460" s="219"/>
      <c r="O460" s="219"/>
      <c r="P460" s="219"/>
      <c r="Q460" s="219"/>
      <c r="R460" s="219"/>
      <c r="S460" s="219"/>
      <c r="T460" s="220"/>
      <c r="AT460" s="214" t="s">
        <v>174</v>
      </c>
      <c r="AU460" s="214" t="s">
        <v>79</v>
      </c>
      <c r="AV460" s="14" t="s">
        <v>168</v>
      </c>
      <c r="AW460" s="14" t="s">
        <v>34</v>
      </c>
      <c r="AX460" s="14" t="s">
        <v>77</v>
      </c>
      <c r="AY460" s="214" t="s">
        <v>161</v>
      </c>
    </row>
    <row r="461" spans="2:65" s="1" customFormat="1" ht="16.5" customHeight="1">
      <c r="B461" s="180"/>
      <c r="C461" s="181" t="s">
        <v>644</v>
      </c>
      <c r="D461" s="181" t="s">
        <v>163</v>
      </c>
      <c r="E461" s="182" t="s">
        <v>645</v>
      </c>
      <c r="F461" s="183" t="s">
        <v>646</v>
      </c>
      <c r="G461" s="184" t="s">
        <v>301</v>
      </c>
      <c r="H461" s="185">
        <v>9.008</v>
      </c>
      <c r="I461" s="186"/>
      <c r="J461" s="187">
        <f>ROUND(I461*H461,2)</f>
        <v>0</v>
      </c>
      <c r="K461" s="183" t="s">
        <v>5</v>
      </c>
      <c r="L461" s="41"/>
      <c r="M461" s="188" t="s">
        <v>5</v>
      </c>
      <c r="N461" s="189" t="s">
        <v>41</v>
      </c>
      <c r="O461" s="42"/>
      <c r="P461" s="190">
        <f>O461*H461</f>
        <v>0</v>
      </c>
      <c r="Q461" s="190">
        <v>0</v>
      </c>
      <c r="R461" s="190">
        <f>Q461*H461</f>
        <v>0</v>
      </c>
      <c r="S461" s="190">
        <v>0</v>
      </c>
      <c r="T461" s="191">
        <f>S461*H461</f>
        <v>0</v>
      </c>
      <c r="AR461" s="25" t="s">
        <v>168</v>
      </c>
      <c r="AT461" s="25" t="s">
        <v>163</v>
      </c>
      <c r="AU461" s="25" t="s">
        <v>79</v>
      </c>
      <c r="AY461" s="25" t="s">
        <v>161</v>
      </c>
      <c r="BE461" s="192">
        <f>IF(N461="základní",J461,0)</f>
        <v>0</v>
      </c>
      <c r="BF461" s="192">
        <f>IF(N461="snížená",J461,0)</f>
        <v>0</v>
      </c>
      <c r="BG461" s="192">
        <f>IF(N461="zákl. přenesená",J461,0)</f>
        <v>0</v>
      </c>
      <c r="BH461" s="192">
        <f>IF(N461="sníž. přenesená",J461,0)</f>
        <v>0</v>
      </c>
      <c r="BI461" s="192">
        <f>IF(N461="nulová",J461,0)</f>
        <v>0</v>
      </c>
      <c r="BJ461" s="25" t="s">
        <v>77</v>
      </c>
      <c r="BK461" s="192">
        <f>ROUND(I461*H461,2)</f>
        <v>0</v>
      </c>
      <c r="BL461" s="25" t="s">
        <v>168</v>
      </c>
      <c r="BM461" s="25" t="s">
        <v>647</v>
      </c>
    </row>
    <row r="462" spans="2:47" s="1" customFormat="1" ht="13.5">
      <c r="B462" s="41"/>
      <c r="D462" s="193" t="s">
        <v>170</v>
      </c>
      <c r="F462" s="194" t="s">
        <v>635</v>
      </c>
      <c r="I462" s="195"/>
      <c r="L462" s="41"/>
      <c r="M462" s="196"/>
      <c r="N462" s="42"/>
      <c r="O462" s="42"/>
      <c r="P462" s="42"/>
      <c r="Q462" s="42"/>
      <c r="R462" s="42"/>
      <c r="S462" s="42"/>
      <c r="T462" s="70"/>
      <c r="AT462" s="25" t="s">
        <v>170</v>
      </c>
      <c r="AU462" s="25" t="s">
        <v>79</v>
      </c>
    </row>
    <row r="463" spans="2:47" s="1" customFormat="1" ht="27">
      <c r="B463" s="41"/>
      <c r="D463" s="193" t="s">
        <v>172</v>
      </c>
      <c r="F463" s="197" t="s">
        <v>173</v>
      </c>
      <c r="I463" s="195"/>
      <c r="L463" s="41"/>
      <c r="M463" s="196"/>
      <c r="N463" s="42"/>
      <c r="O463" s="42"/>
      <c r="P463" s="42"/>
      <c r="Q463" s="42"/>
      <c r="R463" s="42"/>
      <c r="S463" s="42"/>
      <c r="T463" s="70"/>
      <c r="AT463" s="25" t="s">
        <v>172</v>
      </c>
      <c r="AU463" s="25" t="s">
        <v>79</v>
      </c>
    </row>
    <row r="464" spans="2:51" s="13" customFormat="1" ht="13.5">
      <c r="B464" s="206"/>
      <c r="D464" s="193" t="s">
        <v>174</v>
      </c>
      <c r="E464" s="207" t="s">
        <v>5</v>
      </c>
      <c r="F464" s="208" t="s">
        <v>648</v>
      </c>
      <c r="H464" s="207" t="s">
        <v>5</v>
      </c>
      <c r="I464" s="209"/>
      <c r="L464" s="206"/>
      <c r="M464" s="210"/>
      <c r="N464" s="211"/>
      <c r="O464" s="211"/>
      <c r="P464" s="211"/>
      <c r="Q464" s="211"/>
      <c r="R464" s="211"/>
      <c r="S464" s="211"/>
      <c r="T464" s="212"/>
      <c r="AT464" s="207" t="s">
        <v>174</v>
      </c>
      <c r="AU464" s="207" t="s">
        <v>79</v>
      </c>
      <c r="AV464" s="13" t="s">
        <v>77</v>
      </c>
      <c r="AW464" s="13" t="s">
        <v>34</v>
      </c>
      <c r="AX464" s="13" t="s">
        <v>70</v>
      </c>
      <c r="AY464" s="207" t="s">
        <v>161</v>
      </c>
    </row>
    <row r="465" spans="2:51" s="12" customFormat="1" ht="13.5">
      <c r="B465" s="198"/>
      <c r="D465" s="193" t="s">
        <v>174</v>
      </c>
      <c r="E465" s="199" t="s">
        <v>5</v>
      </c>
      <c r="F465" s="200" t="s">
        <v>649</v>
      </c>
      <c r="H465" s="201">
        <v>1.766</v>
      </c>
      <c r="I465" s="202"/>
      <c r="L465" s="198"/>
      <c r="M465" s="203"/>
      <c r="N465" s="204"/>
      <c r="O465" s="204"/>
      <c r="P465" s="204"/>
      <c r="Q465" s="204"/>
      <c r="R465" s="204"/>
      <c r="S465" s="204"/>
      <c r="T465" s="205"/>
      <c r="AT465" s="199" t="s">
        <v>174</v>
      </c>
      <c r="AU465" s="199" t="s">
        <v>79</v>
      </c>
      <c r="AV465" s="12" t="s">
        <v>79</v>
      </c>
      <c r="AW465" s="12" t="s">
        <v>34</v>
      </c>
      <c r="AX465" s="12" t="s">
        <v>70</v>
      </c>
      <c r="AY465" s="199" t="s">
        <v>161</v>
      </c>
    </row>
    <row r="466" spans="2:51" s="12" customFormat="1" ht="13.5">
      <c r="B466" s="198"/>
      <c r="D466" s="193" t="s">
        <v>174</v>
      </c>
      <c r="E466" s="199" t="s">
        <v>5</v>
      </c>
      <c r="F466" s="200" t="s">
        <v>650</v>
      </c>
      <c r="H466" s="201">
        <v>0.707</v>
      </c>
      <c r="I466" s="202"/>
      <c r="L466" s="198"/>
      <c r="M466" s="203"/>
      <c r="N466" s="204"/>
      <c r="O466" s="204"/>
      <c r="P466" s="204"/>
      <c r="Q466" s="204"/>
      <c r="R466" s="204"/>
      <c r="S466" s="204"/>
      <c r="T466" s="205"/>
      <c r="AT466" s="199" t="s">
        <v>174</v>
      </c>
      <c r="AU466" s="199" t="s">
        <v>79</v>
      </c>
      <c r="AV466" s="12" t="s">
        <v>79</v>
      </c>
      <c r="AW466" s="12" t="s">
        <v>34</v>
      </c>
      <c r="AX466" s="12" t="s">
        <v>70</v>
      </c>
      <c r="AY466" s="199" t="s">
        <v>161</v>
      </c>
    </row>
    <row r="467" spans="2:51" s="12" customFormat="1" ht="13.5">
      <c r="B467" s="198"/>
      <c r="D467" s="193" t="s">
        <v>174</v>
      </c>
      <c r="E467" s="199" t="s">
        <v>5</v>
      </c>
      <c r="F467" s="200" t="s">
        <v>651</v>
      </c>
      <c r="H467" s="201">
        <v>1.236</v>
      </c>
      <c r="I467" s="202"/>
      <c r="L467" s="198"/>
      <c r="M467" s="203"/>
      <c r="N467" s="204"/>
      <c r="O467" s="204"/>
      <c r="P467" s="204"/>
      <c r="Q467" s="204"/>
      <c r="R467" s="204"/>
      <c r="S467" s="204"/>
      <c r="T467" s="205"/>
      <c r="AT467" s="199" t="s">
        <v>174</v>
      </c>
      <c r="AU467" s="199" t="s">
        <v>79</v>
      </c>
      <c r="AV467" s="12" t="s">
        <v>79</v>
      </c>
      <c r="AW467" s="12" t="s">
        <v>34</v>
      </c>
      <c r="AX467" s="12" t="s">
        <v>70</v>
      </c>
      <c r="AY467" s="199" t="s">
        <v>161</v>
      </c>
    </row>
    <row r="468" spans="2:51" s="12" customFormat="1" ht="13.5">
      <c r="B468" s="198"/>
      <c r="D468" s="193" t="s">
        <v>174</v>
      </c>
      <c r="E468" s="199" t="s">
        <v>5</v>
      </c>
      <c r="F468" s="200" t="s">
        <v>652</v>
      </c>
      <c r="H468" s="201">
        <v>1.413</v>
      </c>
      <c r="I468" s="202"/>
      <c r="L468" s="198"/>
      <c r="M468" s="203"/>
      <c r="N468" s="204"/>
      <c r="O468" s="204"/>
      <c r="P468" s="204"/>
      <c r="Q468" s="204"/>
      <c r="R468" s="204"/>
      <c r="S468" s="204"/>
      <c r="T468" s="205"/>
      <c r="AT468" s="199" t="s">
        <v>174</v>
      </c>
      <c r="AU468" s="199" t="s">
        <v>79</v>
      </c>
      <c r="AV468" s="12" t="s">
        <v>79</v>
      </c>
      <c r="AW468" s="12" t="s">
        <v>34</v>
      </c>
      <c r="AX468" s="12" t="s">
        <v>70</v>
      </c>
      <c r="AY468" s="199" t="s">
        <v>161</v>
      </c>
    </row>
    <row r="469" spans="2:51" s="12" customFormat="1" ht="13.5">
      <c r="B469" s="198"/>
      <c r="D469" s="193" t="s">
        <v>174</v>
      </c>
      <c r="E469" s="199" t="s">
        <v>5</v>
      </c>
      <c r="F469" s="200" t="s">
        <v>653</v>
      </c>
      <c r="H469" s="201">
        <v>2.296</v>
      </c>
      <c r="I469" s="202"/>
      <c r="L469" s="198"/>
      <c r="M469" s="203"/>
      <c r="N469" s="204"/>
      <c r="O469" s="204"/>
      <c r="P469" s="204"/>
      <c r="Q469" s="204"/>
      <c r="R469" s="204"/>
      <c r="S469" s="204"/>
      <c r="T469" s="205"/>
      <c r="AT469" s="199" t="s">
        <v>174</v>
      </c>
      <c r="AU469" s="199" t="s">
        <v>79</v>
      </c>
      <c r="AV469" s="12" t="s">
        <v>79</v>
      </c>
      <c r="AW469" s="12" t="s">
        <v>34</v>
      </c>
      <c r="AX469" s="12" t="s">
        <v>70</v>
      </c>
      <c r="AY469" s="199" t="s">
        <v>161</v>
      </c>
    </row>
    <row r="470" spans="2:51" s="12" customFormat="1" ht="13.5">
      <c r="B470" s="198"/>
      <c r="D470" s="193" t="s">
        <v>174</v>
      </c>
      <c r="E470" s="199" t="s">
        <v>5</v>
      </c>
      <c r="F470" s="200" t="s">
        <v>654</v>
      </c>
      <c r="H470" s="201">
        <v>1.413</v>
      </c>
      <c r="I470" s="202"/>
      <c r="L470" s="198"/>
      <c r="M470" s="203"/>
      <c r="N470" s="204"/>
      <c r="O470" s="204"/>
      <c r="P470" s="204"/>
      <c r="Q470" s="204"/>
      <c r="R470" s="204"/>
      <c r="S470" s="204"/>
      <c r="T470" s="205"/>
      <c r="AT470" s="199" t="s">
        <v>174</v>
      </c>
      <c r="AU470" s="199" t="s">
        <v>79</v>
      </c>
      <c r="AV470" s="12" t="s">
        <v>79</v>
      </c>
      <c r="AW470" s="12" t="s">
        <v>34</v>
      </c>
      <c r="AX470" s="12" t="s">
        <v>70</v>
      </c>
      <c r="AY470" s="199" t="s">
        <v>161</v>
      </c>
    </row>
    <row r="471" spans="2:51" s="12" customFormat="1" ht="13.5">
      <c r="B471" s="198"/>
      <c r="D471" s="193" t="s">
        <v>174</v>
      </c>
      <c r="E471" s="199" t="s">
        <v>5</v>
      </c>
      <c r="F471" s="200" t="s">
        <v>655</v>
      </c>
      <c r="H471" s="201">
        <v>0.177</v>
      </c>
      <c r="I471" s="202"/>
      <c r="L471" s="198"/>
      <c r="M471" s="203"/>
      <c r="N471" s="204"/>
      <c r="O471" s="204"/>
      <c r="P471" s="204"/>
      <c r="Q471" s="204"/>
      <c r="R471" s="204"/>
      <c r="S471" s="204"/>
      <c r="T471" s="205"/>
      <c r="AT471" s="199" t="s">
        <v>174</v>
      </c>
      <c r="AU471" s="199" t="s">
        <v>79</v>
      </c>
      <c r="AV471" s="12" t="s">
        <v>79</v>
      </c>
      <c r="AW471" s="12" t="s">
        <v>34</v>
      </c>
      <c r="AX471" s="12" t="s">
        <v>70</v>
      </c>
      <c r="AY471" s="199" t="s">
        <v>161</v>
      </c>
    </row>
    <row r="472" spans="2:51" s="14" customFormat="1" ht="13.5">
      <c r="B472" s="213"/>
      <c r="D472" s="193" t="s">
        <v>174</v>
      </c>
      <c r="E472" s="214" t="s">
        <v>5</v>
      </c>
      <c r="F472" s="215" t="s">
        <v>188</v>
      </c>
      <c r="H472" s="216">
        <v>9.008</v>
      </c>
      <c r="I472" s="217"/>
      <c r="L472" s="213"/>
      <c r="M472" s="218"/>
      <c r="N472" s="219"/>
      <c r="O472" s="219"/>
      <c r="P472" s="219"/>
      <c r="Q472" s="219"/>
      <c r="R472" s="219"/>
      <c r="S472" s="219"/>
      <c r="T472" s="220"/>
      <c r="AT472" s="214" t="s">
        <v>174</v>
      </c>
      <c r="AU472" s="214" t="s">
        <v>79</v>
      </c>
      <c r="AV472" s="14" t="s">
        <v>168</v>
      </c>
      <c r="AW472" s="14" t="s">
        <v>34</v>
      </c>
      <c r="AX472" s="14" t="s">
        <v>77</v>
      </c>
      <c r="AY472" s="214" t="s">
        <v>161</v>
      </c>
    </row>
    <row r="473" spans="2:65" s="1" customFormat="1" ht="16.5" customHeight="1">
      <c r="B473" s="180"/>
      <c r="C473" s="181" t="s">
        <v>656</v>
      </c>
      <c r="D473" s="181" t="s">
        <v>163</v>
      </c>
      <c r="E473" s="182" t="s">
        <v>657</v>
      </c>
      <c r="F473" s="183" t="s">
        <v>658</v>
      </c>
      <c r="G473" s="184" t="s">
        <v>623</v>
      </c>
      <c r="H473" s="185">
        <v>66</v>
      </c>
      <c r="I473" s="186"/>
      <c r="J473" s="187">
        <f>ROUND(I473*H473,2)</f>
        <v>0</v>
      </c>
      <c r="K473" s="183" t="s">
        <v>167</v>
      </c>
      <c r="L473" s="41"/>
      <c r="M473" s="188" t="s">
        <v>5</v>
      </c>
      <c r="N473" s="189" t="s">
        <v>41</v>
      </c>
      <c r="O473" s="42"/>
      <c r="P473" s="190">
        <f>O473*H473</f>
        <v>0</v>
      </c>
      <c r="Q473" s="190">
        <v>0.0066</v>
      </c>
      <c r="R473" s="190">
        <f>Q473*H473</f>
        <v>0.4356</v>
      </c>
      <c r="S473" s="190">
        <v>0</v>
      </c>
      <c r="T473" s="191">
        <f>S473*H473</f>
        <v>0</v>
      </c>
      <c r="AR473" s="25" t="s">
        <v>168</v>
      </c>
      <c r="AT473" s="25" t="s">
        <v>163</v>
      </c>
      <c r="AU473" s="25" t="s">
        <v>79</v>
      </c>
      <c r="AY473" s="25" t="s">
        <v>161</v>
      </c>
      <c r="BE473" s="192">
        <f>IF(N473="základní",J473,0)</f>
        <v>0</v>
      </c>
      <c r="BF473" s="192">
        <f>IF(N473="snížená",J473,0)</f>
        <v>0</v>
      </c>
      <c r="BG473" s="192">
        <f>IF(N473="zákl. přenesená",J473,0)</f>
        <v>0</v>
      </c>
      <c r="BH473" s="192">
        <f>IF(N473="sníž. přenesená",J473,0)</f>
        <v>0</v>
      </c>
      <c r="BI473" s="192">
        <f>IF(N473="nulová",J473,0)</f>
        <v>0</v>
      </c>
      <c r="BJ473" s="25" t="s">
        <v>77</v>
      </c>
      <c r="BK473" s="192">
        <f>ROUND(I473*H473,2)</f>
        <v>0</v>
      </c>
      <c r="BL473" s="25" t="s">
        <v>168</v>
      </c>
      <c r="BM473" s="25" t="s">
        <v>659</v>
      </c>
    </row>
    <row r="474" spans="2:47" s="1" customFormat="1" ht="13.5">
      <c r="B474" s="41"/>
      <c r="D474" s="193" t="s">
        <v>170</v>
      </c>
      <c r="F474" s="194" t="s">
        <v>660</v>
      </c>
      <c r="I474" s="195"/>
      <c r="L474" s="41"/>
      <c r="M474" s="196"/>
      <c r="N474" s="42"/>
      <c r="O474" s="42"/>
      <c r="P474" s="42"/>
      <c r="Q474" s="42"/>
      <c r="R474" s="42"/>
      <c r="S474" s="42"/>
      <c r="T474" s="70"/>
      <c r="AT474" s="25" t="s">
        <v>170</v>
      </c>
      <c r="AU474" s="25" t="s">
        <v>79</v>
      </c>
    </row>
    <row r="475" spans="2:47" s="1" customFormat="1" ht="27">
      <c r="B475" s="41"/>
      <c r="D475" s="193" t="s">
        <v>172</v>
      </c>
      <c r="F475" s="197" t="s">
        <v>173</v>
      </c>
      <c r="I475" s="195"/>
      <c r="L475" s="41"/>
      <c r="M475" s="196"/>
      <c r="N475" s="42"/>
      <c r="O475" s="42"/>
      <c r="P475" s="42"/>
      <c r="Q475" s="42"/>
      <c r="R475" s="42"/>
      <c r="S475" s="42"/>
      <c r="T475" s="70"/>
      <c r="AT475" s="25" t="s">
        <v>172</v>
      </c>
      <c r="AU475" s="25" t="s">
        <v>79</v>
      </c>
    </row>
    <row r="476" spans="2:51" s="12" customFormat="1" ht="13.5">
      <c r="B476" s="198"/>
      <c r="D476" s="193" t="s">
        <v>174</v>
      </c>
      <c r="E476" s="199" t="s">
        <v>5</v>
      </c>
      <c r="F476" s="200" t="s">
        <v>661</v>
      </c>
      <c r="H476" s="201">
        <v>66</v>
      </c>
      <c r="I476" s="202"/>
      <c r="L476" s="198"/>
      <c r="M476" s="203"/>
      <c r="N476" s="204"/>
      <c r="O476" s="204"/>
      <c r="P476" s="204"/>
      <c r="Q476" s="204"/>
      <c r="R476" s="204"/>
      <c r="S476" s="204"/>
      <c r="T476" s="205"/>
      <c r="AT476" s="199" t="s">
        <v>174</v>
      </c>
      <c r="AU476" s="199" t="s">
        <v>79</v>
      </c>
      <c r="AV476" s="12" t="s">
        <v>79</v>
      </c>
      <c r="AW476" s="12" t="s">
        <v>34</v>
      </c>
      <c r="AX476" s="12" t="s">
        <v>77</v>
      </c>
      <c r="AY476" s="199" t="s">
        <v>161</v>
      </c>
    </row>
    <row r="477" spans="2:65" s="1" customFormat="1" ht="16.5" customHeight="1">
      <c r="B477" s="180"/>
      <c r="C477" s="229" t="s">
        <v>662</v>
      </c>
      <c r="D477" s="229" t="s">
        <v>384</v>
      </c>
      <c r="E477" s="230" t="s">
        <v>663</v>
      </c>
      <c r="F477" s="231" t="s">
        <v>664</v>
      </c>
      <c r="G477" s="232" t="s">
        <v>623</v>
      </c>
      <c r="H477" s="233">
        <v>3</v>
      </c>
      <c r="I477" s="234"/>
      <c r="J477" s="235">
        <f>ROUND(I477*H477,2)</f>
        <v>0</v>
      </c>
      <c r="K477" s="231" t="s">
        <v>5</v>
      </c>
      <c r="L477" s="236"/>
      <c r="M477" s="237" t="s">
        <v>5</v>
      </c>
      <c r="N477" s="238" t="s">
        <v>41</v>
      </c>
      <c r="O477" s="42"/>
      <c r="P477" s="190">
        <f>O477*H477</f>
        <v>0</v>
      </c>
      <c r="Q477" s="190">
        <v>0.04</v>
      </c>
      <c r="R477" s="190">
        <f>Q477*H477</f>
        <v>0.12</v>
      </c>
      <c r="S477" s="190">
        <v>0</v>
      </c>
      <c r="T477" s="191">
        <f>S477*H477</f>
        <v>0</v>
      </c>
      <c r="AR477" s="25" t="s">
        <v>221</v>
      </c>
      <c r="AT477" s="25" t="s">
        <v>384</v>
      </c>
      <c r="AU477" s="25" t="s">
        <v>79</v>
      </c>
      <c r="AY477" s="25" t="s">
        <v>161</v>
      </c>
      <c r="BE477" s="192">
        <f>IF(N477="základní",J477,0)</f>
        <v>0</v>
      </c>
      <c r="BF477" s="192">
        <f>IF(N477="snížená",J477,0)</f>
        <v>0</v>
      </c>
      <c r="BG477" s="192">
        <f>IF(N477="zákl. přenesená",J477,0)</f>
        <v>0</v>
      </c>
      <c r="BH477" s="192">
        <f>IF(N477="sníž. přenesená",J477,0)</f>
        <v>0</v>
      </c>
      <c r="BI477" s="192">
        <f>IF(N477="nulová",J477,0)</f>
        <v>0</v>
      </c>
      <c r="BJ477" s="25" t="s">
        <v>77</v>
      </c>
      <c r="BK477" s="192">
        <f>ROUND(I477*H477,2)</f>
        <v>0</v>
      </c>
      <c r="BL477" s="25" t="s">
        <v>168</v>
      </c>
      <c r="BM477" s="25" t="s">
        <v>665</v>
      </c>
    </row>
    <row r="478" spans="2:47" s="1" customFormat="1" ht="13.5">
      <c r="B478" s="41"/>
      <c r="D478" s="193" t="s">
        <v>170</v>
      </c>
      <c r="F478" s="194" t="s">
        <v>666</v>
      </c>
      <c r="I478" s="195"/>
      <c r="L478" s="41"/>
      <c r="M478" s="196"/>
      <c r="N478" s="42"/>
      <c r="O478" s="42"/>
      <c r="P478" s="42"/>
      <c r="Q478" s="42"/>
      <c r="R478" s="42"/>
      <c r="S478" s="42"/>
      <c r="T478" s="70"/>
      <c r="AT478" s="25" t="s">
        <v>170</v>
      </c>
      <c r="AU478" s="25" t="s">
        <v>79</v>
      </c>
    </row>
    <row r="479" spans="2:65" s="1" customFormat="1" ht="16.5" customHeight="1">
      <c r="B479" s="180"/>
      <c r="C479" s="229" t="s">
        <v>667</v>
      </c>
      <c r="D479" s="229" t="s">
        <v>384</v>
      </c>
      <c r="E479" s="230" t="s">
        <v>668</v>
      </c>
      <c r="F479" s="231" t="s">
        <v>669</v>
      </c>
      <c r="G479" s="232" t="s">
        <v>623</v>
      </c>
      <c r="H479" s="233">
        <v>15</v>
      </c>
      <c r="I479" s="234"/>
      <c r="J479" s="235">
        <f>ROUND(I479*H479,2)</f>
        <v>0</v>
      </c>
      <c r="K479" s="231" t="s">
        <v>167</v>
      </c>
      <c r="L479" s="236"/>
      <c r="M479" s="237" t="s">
        <v>5</v>
      </c>
      <c r="N479" s="238" t="s">
        <v>41</v>
      </c>
      <c r="O479" s="42"/>
      <c r="P479" s="190">
        <f>O479*H479</f>
        <v>0</v>
      </c>
      <c r="Q479" s="190">
        <v>0.04</v>
      </c>
      <c r="R479" s="190">
        <f>Q479*H479</f>
        <v>0.6</v>
      </c>
      <c r="S479" s="190">
        <v>0</v>
      </c>
      <c r="T479" s="191">
        <f>S479*H479</f>
        <v>0</v>
      </c>
      <c r="AR479" s="25" t="s">
        <v>221</v>
      </c>
      <c r="AT479" s="25" t="s">
        <v>384</v>
      </c>
      <c r="AU479" s="25" t="s">
        <v>79</v>
      </c>
      <c r="AY479" s="25" t="s">
        <v>161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25" t="s">
        <v>77</v>
      </c>
      <c r="BK479" s="192">
        <f>ROUND(I479*H479,2)</f>
        <v>0</v>
      </c>
      <c r="BL479" s="25" t="s">
        <v>168</v>
      </c>
      <c r="BM479" s="25" t="s">
        <v>670</v>
      </c>
    </row>
    <row r="480" spans="2:47" s="1" customFormat="1" ht="13.5">
      <c r="B480" s="41"/>
      <c r="D480" s="193" t="s">
        <v>170</v>
      </c>
      <c r="F480" s="194" t="s">
        <v>671</v>
      </c>
      <c r="I480" s="195"/>
      <c r="L480" s="41"/>
      <c r="M480" s="196"/>
      <c r="N480" s="42"/>
      <c r="O480" s="42"/>
      <c r="P480" s="42"/>
      <c r="Q480" s="42"/>
      <c r="R480" s="42"/>
      <c r="S480" s="42"/>
      <c r="T480" s="70"/>
      <c r="AT480" s="25" t="s">
        <v>170</v>
      </c>
      <c r="AU480" s="25" t="s">
        <v>79</v>
      </c>
    </row>
    <row r="481" spans="2:65" s="1" customFormat="1" ht="16.5" customHeight="1">
      <c r="B481" s="180"/>
      <c r="C481" s="229" t="s">
        <v>672</v>
      </c>
      <c r="D481" s="229" t="s">
        <v>384</v>
      </c>
      <c r="E481" s="230" t="s">
        <v>673</v>
      </c>
      <c r="F481" s="231" t="s">
        <v>674</v>
      </c>
      <c r="G481" s="232" t="s">
        <v>623</v>
      </c>
      <c r="H481" s="233">
        <v>9</v>
      </c>
      <c r="I481" s="234"/>
      <c r="J481" s="235">
        <f>ROUND(I481*H481,2)</f>
        <v>0</v>
      </c>
      <c r="K481" s="231" t="s">
        <v>167</v>
      </c>
      <c r="L481" s="236"/>
      <c r="M481" s="237" t="s">
        <v>5</v>
      </c>
      <c r="N481" s="238" t="s">
        <v>41</v>
      </c>
      <c r="O481" s="42"/>
      <c r="P481" s="190">
        <f>O481*H481</f>
        <v>0</v>
      </c>
      <c r="Q481" s="190">
        <v>0.054</v>
      </c>
      <c r="R481" s="190">
        <f>Q481*H481</f>
        <v>0.486</v>
      </c>
      <c r="S481" s="190">
        <v>0</v>
      </c>
      <c r="T481" s="191">
        <f>S481*H481</f>
        <v>0</v>
      </c>
      <c r="AR481" s="25" t="s">
        <v>221</v>
      </c>
      <c r="AT481" s="25" t="s">
        <v>384</v>
      </c>
      <c r="AU481" s="25" t="s">
        <v>79</v>
      </c>
      <c r="AY481" s="25" t="s">
        <v>161</v>
      </c>
      <c r="BE481" s="192">
        <f>IF(N481="základní",J481,0)</f>
        <v>0</v>
      </c>
      <c r="BF481" s="192">
        <f>IF(N481="snížená",J481,0)</f>
        <v>0</v>
      </c>
      <c r="BG481" s="192">
        <f>IF(N481="zákl. přenesená",J481,0)</f>
        <v>0</v>
      </c>
      <c r="BH481" s="192">
        <f>IF(N481="sníž. přenesená",J481,0)</f>
        <v>0</v>
      </c>
      <c r="BI481" s="192">
        <f>IF(N481="nulová",J481,0)</f>
        <v>0</v>
      </c>
      <c r="BJ481" s="25" t="s">
        <v>77</v>
      </c>
      <c r="BK481" s="192">
        <f>ROUND(I481*H481,2)</f>
        <v>0</v>
      </c>
      <c r="BL481" s="25" t="s">
        <v>168</v>
      </c>
      <c r="BM481" s="25" t="s">
        <v>675</v>
      </c>
    </row>
    <row r="482" spans="2:47" s="1" customFormat="1" ht="13.5">
      <c r="B482" s="41"/>
      <c r="D482" s="193" t="s">
        <v>170</v>
      </c>
      <c r="F482" s="194" t="s">
        <v>676</v>
      </c>
      <c r="I482" s="195"/>
      <c r="L482" s="41"/>
      <c r="M482" s="196"/>
      <c r="N482" s="42"/>
      <c r="O482" s="42"/>
      <c r="P482" s="42"/>
      <c r="Q482" s="42"/>
      <c r="R482" s="42"/>
      <c r="S482" s="42"/>
      <c r="T482" s="70"/>
      <c r="AT482" s="25" t="s">
        <v>170</v>
      </c>
      <c r="AU482" s="25" t="s">
        <v>79</v>
      </c>
    </row>
    <row r="483" spans="2:65" s="1" customFormat="1" ht="16.5" customHeight="1">
      <c r="B483" s="180"/>
      <c r="C483" s="229" t="s">
        <v>677</v>
      </c>
      <c r="D483" s="229" t="s">
        <v>384</v>
      </c>
      <c r="E483" s="230" t="s">
        <v>678</v>
      </c>
      <c r="F483" s="231" t="s">
        <v>679</v>
      </c>
      <c r="G483" s="232" t="s">
        <v>623</v>
      </c>
      <c r="H483" s="233">
        <v>29</v>
      </c>
      <c r="I483" s="234"/>
      <c r="J483" s="235">
        <f>ROUND(I483*H483,2)</f>
        <v>0</v>
      </c>
      <c r="K483" s="231" t="s">
        <v>167</v>
      </c>
      <c r="L483" s="236"/>
      <c r="M483" s="237" t="s">
        <v>5</v>
      </c>
      <c r="N483" s="238" t="s">
        <v>41</v>
      </c>
      <c r="O483" s="42"/>
      <c r="P483" s="190">
        <f>O483*H483</f>
        <v>0</v>
      </c>
      <c r="Q483" s="190">
        <v>0.068</v>
      </c>
      <c r="R483" s="190">
        <f>Q483*H483</f>
        <v>1.9720000000000002</v>
      </c>
      <c r="S483" s="190">
        <v>0</v>
      </c>
      <c r="T483" s="191">
        <f>S483*H483</f>
        <v>0</v>
      </c>
      <c r="AR483" s="25" t="s">
        <v>221</v>
      </c>
      <c r="AT483" s="25" t="s">
        <v>384</v>
      </c>
      <c r="AU483" s="25" t="s">
        <v>79</v>
      </c>
      <c r="AY483" s="25" t="s">
        <v>161</v>
      </c>
      <c r="BE483" s="192">
        <f>IF(N483="základní",J483,0)</f>
        <v>0</v>
      </c>
      <c r="BF483" s="192">
        <f>IF(N483="snížená",J483,0)</f>
        <v>0</v>
      </c>
      <c r="BG483" s="192">
        <f>IF(N483="zákl. přenesená",J483,0)</f>
        <v>0</v>
      </c>
      <c r="BH483" s="192">
        <f>IF(N483="sníž. přenesená",J483,0)</f>
        <v>0</v>
      </c>
      <c r="BI483" s="192">
        <f>IF(N483="nulová",J483,0)</f>
        <v>0</v>
      </c>
      <c r="BJ483" s="25" t="s">
        <v>77</v>
      </c>
      <c r="BK483" s="192">
        <f>ROUND(I483*H483,2)</f>
        <v>0</v>
      </c>
      <c r="BL483" s="25" t="s">
        <v>168</v>
      </c>
      <c r="BM483" s="25" t="s">
        <v>680</v>
      </c>
    </row>
    <row r="484" spans="2:47" s="1" customFormat="1" ht="13.5">
      <c r="B484" s="41"/>
      <c r="D484" s="193" t="s">
        <v>170</v>
      </c>
      <c r="F484" s="194" t="s">
        <v>681</v>
      </c>
      <c r="I484" s="195"/>
      <c r="L484" s="41"/>
      <c r="M484" s="196"/>
      <c r="N484" s="42"/>
      <c r="O484" s="42"/>
      <c r="P484" s="42"/>
      <c r="Q484" s="42"/>
      <c r="R484" s="42"/>
      <c r="S484" s="42"/>
      <c r="T484" s="70"/>
      <c r="AT484" s="25" t="s">
        <v>170</v>
      </c>
      <c r="AU484" s="25" t="s">
        <v>79</v>
      </c>
    </row>
    <row r="485" spans="2:65" s="1" customFormat="1" ht="16.5" customHeight="1">
      <c r="B485" s="180"/>
      <c r="C485" s="181" t="s">
        <v>682</v>
      </c>
      <c r="D485" s="181" t="s">
        <v>163</v>
      </c>
      <c r="E485" s="182" t="s">
        <v>683</v>
      </c>
      <c r="F485" s="183" t="s">
        <v>684</v>
      </c>
      <c r="G485" s="184" t="s">
        <v>623</v>
      </c>
      <c r="H485" s="185">
        <v>9</v>
      </c>
      <c r="I485" s="186"/>
      <c r="J485" s="187">
        <f>ROUND(I485*H485,2)</f>
        <v>0</v>
      </c>
      <c r="K485" s="183" t="s">
        <v>167</v>
      </c>
      <c r="L485" s="41"/>
      <c r="M485" s="188" t="s">
        <v>5</v>
      </c>
      <c r="N485" s="189" t="s">
        <v>41</v>
      </c>
      <c r="O485" s="42"/>
      <c r="P485" s="190">
        <f>O485*H485</f>
        <v>0</v>
      </c>
      <c r="Q485" s="190">
        <v>0.0066</v>
      </c>
      <c r="R485" s="190">
        <f>Q485*H485</f>
        <v>0.0594</v>
      </c>
      <c r="S485" s="190">
        <v>0</v>
      </c>
      <c r="T485" s="191">
        <f>S485*H485</f>
        <v>0</v>
      </c>
      <c r="AR485" s="25" t="s">
        <v>168</v>
      </c>
      <c r="AT485" s="25" t="s">
        <v>163</v>
      </c>
      <c r="AU485" s="25" t="s">
        <v>79</v>
      </c>
      <c r="AY485" s="25" t="s">
        <v>161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25" t="s">
        <v>77</v>
      </c>
      <c r="BK485" s="192">
        <f>ROUND(I485*H485,2)</f>
        <v>0</v>
      </c>
      <c r="BL485" s="25" t="s">
        <v>168</v>
      </c>
      <c r="BM485" s="25" t="s">
        <v>685</v>
      </c>
    </row>
    <row r="486" spans="2:47" s="1" customFormat="1" ht="13.5">
      <c r="B486" s="41"/>
      <c r="D486" s="193" t="s">
        <v>170</v>
      </c>
      <c r="F486" s="194" t="s">
        <v>686</v>
      </c>
      <c r="I486" s="195"/>
      <c r="L486" s="41"/>
      <c r="M486" s="196"/>
      <c r="N486" s="42"/>
      <c r="O486" s="42"/>
      <c r="P486" s="42"/>
      <c r="Q486" s="42"/>
      <c r="R486" s="42"/>
      <c r="S486" s="42"/>
      <c r="T486" s="70"/>
      <c r="AT486" s="25" t="s">
        <v>170</v>
      </c>
      <c r="AU486" s="25" t="s">
        <v>79</v>
      </c>
    </row>
    <row r="487" spans="2:47" s="1" customFormat="1" ht="27">
      <c r="B487" s="41"/>
      <c r="D487" s="193" t="s">
        <v>172</v>
      </c>
      <c r="F487" s="197" t="s">
        <v>173</v>
      </c>
      <c r="I487" s="195"/>
      <c r="L487" s="41"/>
      <c r="M487" s="196"/>
      <c r="N487" s="42"/>
      <c r="O487" s="42"/>
      <c r="P487" s="42"/>
      <c r="Q487" s="42"/>
      <c r="R487" s="42"/>
      <c r="S487" s="42"/>
      <c r="T487" s="70"/>
      <c r="AT487" s="25" t="s">
        <v>172</v>
      </c>
      <c r="AU487" s="25" t="s">
        <v>79</v>
      </c>
    </row>
    <row r="488" spans="2:51" s="12" customFormat="1" ht="13.5">
      <c r="B488" s="198"/>
      <c r="D488" s="193" t="s">
        <v>174</v>
      </c>
      <c r="E488" s="199" t="s">
        <v>5</v>
      </c>
      <c r="F488" s="200" t="s">
        <v>228</v>
      </c>
      <c r="H488" s="201">
        <v>9</v>
      </c>
      <c r="I488" s="202"/>
      <c r="L488" s="198"/>
      <c r="M488" s="203"/>
      <c r="N488" s="204"/>
      <c r="O488" s="204"/>
      <c r="P488" s="204"/>
      <c r="Q488" s="204"/>
      <c r="R488" s="204"/>
      <c r="S488" s="204"/>
      <c r="T488" s="205"/>
      <c r="AT488" s="199" t="s">
        <v>174</v>
      </c>
      <c r="AU488" s="199" t="s">
        <v>79</v>
      </c>
      <c r="AV488" s="12" t="s">
        <v>79</v>
      </c>
      <c r="AW488" s="12" t="s">
        <v>34</v>
      </c>
      <c r="AX488" s="12" t="s">
        <v>77</v>
      </c>
      <c r="AY488" s="199" t="s">
        <v>161</v>
      </c>
    </row>
    <row r="489" spans="2:65" s="1" customFormat="1" ht="16.5" customHeight="1">
      <c r="B489" s="180"/>
      <c r="C489" s="229" t="s">
        <v>687</v>
      </c>
      <c r="D489" s="229" t="s">
        <v>384</v>
      </c>
      <c r="E489" s="230" t="s">
        <v>688</v>
      </c>
      <c r="F489" s="231" t="s">
        <v>689</v>
      </c>
      <c r="G489" s="232" t="s">
        <v>623</v>
      </c>
      <c r="H489" s="233">
        <v>9</v>
      </c>
      <c r="I489" s="234"/>
      <c r="J489" s="235">
        <f>ROUND(I489*H489,2)</f>
        <v>0</v>
      </c>
      <c r="K489" s="231" t="s">
        <v>167</v>
      </c>
      <c r="L489" s="236"/>
      <c r="M489" s="237" t="s">
        <v>5</v>
      </c>
      <c r="N489" s="238" t="s">
        <v>41</v>
      </c>
      <c r="O489" s="42"/>
      <c r="P489" s="190">
        <f>O489*H489</f>
        <v>0</v>
      </c>
      <c r="Q489" s="190">
        <v>0.068</v>
      </c>
      <c r="R489" s="190">
        <f>Q489*H489</f>
        <v>0.6120000000000001</v>
      </c>
      <c r="S489" s="190">
        <v>0</v>
      </c>
      <c r="T489" s="191">
        <f>S489*H489</f>
        <v>0</v>
      </c>
      <c r="AR489" s="25" t="s">
        <v>221</v>
      </c>
      <c r="AT489" s="25" t="s">
        <v>384</v>
      </c>
      <c r="AU489" s="25" t="s">
        <v>79</v>
      </c>
      <c r="AY489" s="25" t="s">
        <v>161</v>
      </c>
      <c r="BE489" s="192">
        <f>IF(N489="základní",J489,0)</f>
        <v>0</v>
      </c>
      <c r="BF489" s="192">
        <f>IF(N489="snížená",J489,0)</f>
        <v>0</v>
      </c>
      <c r="BG489" s="192">
        <f>IF(N489="zákl. přenesená",J489,0)</f>
        <v>0</v>
      </c>
      <c r="BH489" s="192">
        <f>IF(N489="sníž. přenesená",J489,0)</f>
        <v>0</v>
      </c>
      <c r="BI489" s="192">
        <f>IF(N489="nulová",J489,0)</f>
        <v>0</v>
      </c>
      <c r="BJ489" s="25" t="s">
        <v>77</v>
      </c>
      <c r="BK489" s="192">
        <f>ROUND(I489*H489,2)</f>
        <v>0</v>
      </c>
      <c r="BL489" s="25" t="s">
        <v>168</v>
      </c>
      <c r="BM489" s="25" t="s">
        <v>690</v>
      </c>
    </row>
    <row r="490" spans="2:47" s="1" customFormat="1" ht="13.5">
      <c r="B490" s="41"/>
      <c r="D490" s="193" t="s">
        <v>170</v>
      </c>
      <c r="F490" s="194" t="s">
        <v>691</v>
      </c>
      <c r="I490" s="195"/>
      <c r="L490" s="41"/>
      <c r="M490" s="196"/>
      <c r="N490" s="42"/>
      <c r="O490" s="42"/>
      <c r="P490" s="42"/>
      <c r="Q490" s="42"/>
      <c r="R490" s="42"/>
      <c r="S490" s="42"/>
      <c r="T490" s="70"/>
      <c r="AT490" s="25" t="s">
        <v>170</v>
      </c>
      <c r="AU490" s="25" t="s">
        <v>79</v>
      </c>
    </row>
    <row r="491" spans="2:65" s="1" customFormat="1" ht="16.5" customHeight="1">
      <c r="B491" s="180"/>
      <c r="C491" s="181" t="s">
        <v>692</v>
      </c>
      <c r="D491" s="181" t="s">
        <v>163</v>
      </c>
      <c r="E491" s="182" t="s">
        <v>693</v>
      </c>
      <c r="F491" s="183" t="s">
        <v>694</v>
      </c>
      <c r="G491" s="184" t="s">
        <v>301</v>
      </c>
      <c r="H491" s="185">
        <v>13.513</v>
      </c>
      <c r="I491" s="186"/>
      <c r="J491" s="187">
        <f>ROUND(I491*H491,2)</f>
        <v>0</v>
      </c>
      <c r="K491" s="183" t="s">
        <v>167</v>
      </c>
      <c r="L491" s="41"/>
      <c r="M491" s="188" t="s">
        <v>5</v>
      </c>
      <c r="N491" s="189" t="s">
        <v>41</v>
      </c>
      <c r="O491" s="42"/>
      <c r="P491" s="190">
        <f>O491*H491</f>
        <v>0</v>
      </c>
      <c r="Q491" s="190">
        <v>0</v>
      </c>
      <c r="R491" s="190">
        <f>Q491*H491</f>
        <v>0</v>
      </c>
      <c r="S491" s="190">
        <v>0</v>
      </c>
      <c r="T491" s="191">
        <f>S491*H491</f>
        <v>0</v>
      </c>
      <c r="AR491" s="25" t="s">
        <v>168</v>
      </c>
      <c r="AT491" s="25" t="s">
        <v>163</v>
      </c>
      <c r="AU491" s="25" t="s">
        <v>79</v>
      </c>
      <c r="AY491" s="25" t="s">
        <v>161</v>
      </c>
      <c r="BE491" s="192">
        <f>IF(N491="základní",J491,0)</f>
        <v>0</v>
      </c>
      <c r="BF491" s="192">
        <f>IF(N491="snížená",J491,0)</f>
        <v>0</v>
      </c>
      <c r="BG491" s="192">
        <f>IF(N491="zákl. přenesená",J491,0)</f>
        <v>0</v>
      </c>
      <c r="BH491" s="192">
        <f>IF(N491="sníž. přenesená",J491,0)</f>
        <v>0</v>
      </c>
      <c r="BI491" s="192">
        <f>IF(N491="nulová",J491,0)</f>
        <v>0</v>
      </c>
      <c r="BJ491" s="25" t="s">
        <v>77</v>
      </c>
      <c r="BK491" s="192">
        <f>ROUND(I491*H491,2)</f>
        <v>0</v>
      </c>
      <c r="BL491" s="25" t="s">
        <v>168</v>
      </c>
      <c r="BM491" s="25" t="s">
        <v>695</v>
      </c>
    </row>
    <row r="492" spans="2:47" s="1" customFormat="1" ht="27">
      <c r="B492" s="41"/>
      <c r="D492" s="193" t="s">
        <v>170</v>
      </c>
      <c r="F492" s="194" t="s">
        <v>696</v>
      </c>
      <c r="I492" s="195"/>
      <c r="L492" s="41"/>
      <c r="M492" s="196"/>
      <c r="N492" s="42"/>
      <c r="O492" s="42"/>
      <c r="P492" s="42"/>
      <c r="Q492" s="42"/>
      <c r="R492" s="42"/>
      <c r="S492" s="42"/>
      <c r="T492" s="70"/>
      <c r="AT492" s="25" t="s">
        <v>170</v>
      </c>
      <c r="AU492" s="25" t="s">
        <v>79</v>
      </c>
    </row>
    <row r="493" spans="2:47" s="1" customFormat="1" ht="27">
      <c r="B493" s="41"/>
      <c r="D493" s="193" t="s">
        <v>172</v>
      </c>
      <c r="F493" s="197" t="s">
        <v>173</v>
      </c>
      <c r="I493" s="195"/>
      <c r="L493" s="41"/>
      <c r="M493" s="196"/>
      <c r="N493" s="42"/>
      <c r="O493" s="42"/>
      <c r="P493" s="42"/>
      <c r="Q493" s="42"/>
      <c r="R493" s="42"/>
      <c r="S493" s="42"/>
      <c r="T493" s="70"/>
      <c r="AT493" s="25" t="s">
        <v>172</v>
      </c>
      <c r="AU493" s="25" t="s">
        <v>79</v>
      </c>
    </row>
    <row r="494" spans="2:51" s="13" customFormat="1" ht="13.5">
      <c r="B494" s="206"/>
      <c r="D494" s="193" t="s">
        <v>174</v>
      </c>
      <c r="E494" s="207" t="s">
        <v>5</v>
      </c>
      <c r="F494" s="208" t="s">
        <v>648</v>
      </c>
      <c r="H494" s="207" t="s">
        <v>5</v>
      </c>
      <c r="I494" s="209"/>
      <c r="L494" s="206"/>
      <c r="M494" s="210"/>
      <c r="N494" s="211"/>
      <c r="O494" s="211"/>
      <c r="P494" s="211"/>
      <c r="Q494" s="211"/>
      <c r="R494" s="211"/>
      <c r="S494" s="211"/>
      <c r="T494" s="212"/>
      <c r="AT494" s="207" t="s">
        <v>174</v>
      </c>
      <c r="AU494" s="207" t="s">
        <v>79</v>
      </c>
      <c r="AV494" s="13" t="s">
        <v>77</v>
      </c>
      <c r="AW494" s="13" t="s">
        <v>34</v>
      </c>
      <c r="AX494" s="13" t="s">
        <v>70</v>
      </c>
      <c r="AY494" s="207" t="s">
        <v>161</v>
      </c>
    </row>
    <row r="495" spans="2:51" s="12" customFormat="1" ht="13.5">
      <c r="B495" s="198"/>
      <c r="D495" s="193" t="s">
        <v>174</v>
      </c>
      <c r="E495" s="199" t="s">
        <v>5</v>
      </c>
      <c r="F495" s="200" t="s">
        <v>697</v>
      </c>
      <c r="H495" s="201">
        <v>2.649</v>
      </c>
      <c r="I495" s="202"/>
      <c r="L495" s="198"/>
      <c r="M495" s="203"/>
      <c r="N495" s="204"/>
      <c r="O495" s="204"/>
      <c r="P495" s="204"/>
      <c r="Q495" s="204"/>
      <c r="R495" s="204"/>
      <c r="S495" s="204"/>
      <c r="T495" s="205"/>
      <c r="AT495" s="199" t="s">
        <v>174</v>
      </c>
      <c r="AU495" s="199" t="s">
        <v>79</v>
      </c>
      <c r="AV495" s="12" t="s">
        <v>79</v>
      </c>
      <c r="AW495" s="12" t="s">
        <v>34</v>
      </c>
      <c r="AX495" s="12" t="s">
        <v>70</v>
      </c>
      <c r="AY495" s="199" t="s">
        <v>161</v>
      </c>
    </row>
    <row r="496" spans="2:51" s="12" customFormat="1" ht="13.5">
      <c r="B496" s="198"/>
      <c r="D496" s="193" t="s">
        <v>174</v>
      </c>
      <c r="E496" s="199" t="s">
        <v>5</v>
      </c>
      <c r="F496" s="200" t="s">
        <v>698</v>
      </c>
      <c r="H496" s="201">
        <v>1.06</v>
      </c>
      <c r="I496" s="202"/>
      <c r="L496" s="198"/>
      <c r="M496" s="203"/>
      <c r="N496" s="204"/>
      <c r="O496" s="204"/>
      <c r="P496" s="204"/>
      <c r="Q496" s="204"/>
      <c r="R496" s="204"/>
      <c r="S496" s="204"/>
      <c r="T496" s="205"/>
      <c r="AT496" s="199" t="s">
        <v>174</v>
      </c>
      <c r="AU496" s="199" t="s">
        <v>79</v>
      </c>
      <c r="AV496" s="12" t="s">
        <v>79</v>
      </c>
      <c r="AW496" s="12" t="s">
        <v>34</v>
      </c>
      <c r="AX496" s="12" t="s">
        <v>70</v>
      </c>
      <c r="AY496" s="199" t="s">
        <v>161</v>
      </c>
    </row>
    <row r="497" spans="2:51" s="12" customFormat="1" ht="13.5">
      <c r="B497" s="198"/>
      <c r="D497" s="193" t="s">
        <v>174</v>
      </c>
      <c r="E497" s="199" t="s">
        <v>5</v>
      </c>
      <c r="F497" s="200" t="s">
        <v>699</v>
      </c>
      <c r="H497" s="201">
        <v>1.855</v>
      </c>
      <c r="I497" s="202"/>
      <c r="L497" s="198"/>
      <c r="M497" s="203"/>
      <c r="N497" s="204"/>
      <c r="O497" s="204"/>
      <c r="P497" s="204"/>
      <c r="Q497" s="204"/>
      <c r="R497" s="204"/>
      <c r="S497" s="204"/>
      <c r="T497" s="205"/>
      <c r="AT497" s="199" t="s">
        <v>174</v>
      </c>
      <c r="AU497" s="199" t="s">
        <v>79</v>
      </c>
      <c r="AV497" s="12" t="s">
        <v>79</v>
      </c>
      <c r="AW497" s="12" t="s">
        <v>34</v>
      </c>
      <c r="AX497" s="12" t="s">
        <v>70</v>
      </c>
      <c r="AY497" s="199" t="s">
        <v>161</v>
      </c>
    </row>
    <row r="498" spans="2:51" s="12" customFormat="1" ht="13.5">
      <c r="B498" s="198"/>
      <c r="D498" s="193" t="s">
        <v>174</v>
      </c>
      <c r="E498" s="199" t="s">
        <v>5</v>
      </c>
      <c r="F498" s="200" t="s">
        <v>700</v>
      </c>
      <c r="H498" s="201">
        <v>2.12</v>
      </c>
      <c r="I498" s="202"/>
      <c r="L498" s="198"/>
      <c r="M498" s="203"/>
      <c r="N498" s="204"/>
      <c r="O498" s="204"/>
      <c r="P498" s="204"/>
      <c r="Q498" s="204"/>
      <c r="R498" s="204"/>
      <c r="S498" s="204"/>
      <c r="T498" s="205"/>
      <c r="AT498" s="199" t="s">
        <v>174</v>
      </c>
      <c r="AU498" s="199" t="s">
        <v>79</v>
      </c>
      <c r="AV498" s="12" t="s">
        <v>79</v>
      </c>
      <c r="AW498" s="12" t="s">
        <v>34</v>
      </c>
      <c r="AX498" s="12" t="s">
        <v>70</v>
      </c>
      <c r="AY498" s="199" t="s">
        <v>161</v>
      </c>
    </row>
    <row r="499" spans="2:51" s="12" customFormat="1" ht="13.5">
      <c r="B499" s="198"/>
      <c r="D499" s="193" t="s">
        <v>174</v>
      </c>
      <c r="E499" s="199" t="s">
        <v>5</v>
      </c>
      <c r="F499" s="200" t="s">
        <v>701</v>
      </c>
      <c r="H499" s="201">
        <v>3.444</v>
      </c>
      <c r="I499" s="202"/>
      <c r="L499" s="198"/>
      <c r="M499" s="203"/>
      <c r="N499" s="204"/>
      <c r="O499" s="204"/>
      <c r="P499" s="204"/>
      <c r="Q499" s="204"/>
      <c r="R499" s="204"/>
      <c r="S499" s="204"/>
      <c r="T499" s="205"/>
      <c r="AT499" s="199" t="s">
        <v>174</v>
      </c>
      <c r="AU499" s="199" t="s">
        <v>79</v>
      </c>
      <c r="AV499" s="12" t="s">
        <v>79</v>
      </c>
      <c r="AW499" s="12" t="s">
        <v>34</v>
      </c>
      <c r="AX499" s="12" t="s">
        <v>70</v>
      </c>
      <c r="AY499" s="199" t="s">
        <v>161</v>
      </c>
    </row>
    <row r="500" spans="2:51" s="12" customFormat="1" ht="13.5">
      <c r="B500" s="198"/>
      <c r="D500" s="193" t="s">
        <v>174</v>
      </c>
      <c r="E500" s="199" t="s">
        <v>5</v>
      </c>
      <c r="F500" s="200" t="s">
        <v>702</v>
      </c>
      <c r="H500" s="201">
        <v>2.12</v>
      </c>
      <c r="I500" s="202"/>
      <c r="L500" s="198"/>
      <c r="M500" s="203"/>
      <c r="N500" s="204"/>
      <c r="O500" s="204"/>
      <c r="P500" s="204"/>
      <c r="Q500" s="204"/>
      <c r="R500" s="204"/>
      <c r="S500" s="204"/>
      <c r="T500" s="205"/>
      <c r="AT500" s="199" t="s">
        <v>174</v>
      </c>
      <c r="AU500" s="199" t="s">
        <v>79</v>
      </c>
      <c r="AV500" s="12" t="s">
        <v>79</v>
      </c>
      <c r="AW500" s="12" t="s">
        <v>34</v>
      </c>
      <c r="AX500" s="12" t="s">
        <v>70</v>
      </c>
      <c r="AY500" s="199" t="s">
        <v>161</v>
      </c>
    </row>
    <row r="501" spans="2:51" s="12" customFormat="1" ht="13.5">
      <c r="B501" s="198"/>
      <c r="D501" s="193" t="s">
        <v>174</v>
      </c>
      <c r="E501" s="199" t="s">
        <v>5</v>
      </c>
      <c r="F501" s="200" t="s">
        <v>703</v>
      </c>
      <c r="H501" s="201">
        <v>0.265</v>
      </c>
      <c r="I501" s="202"/>
      <c r="L501" s="198"/>
      <c r="M501" s="203"/>
      <c r="N501" s="204"/>
      <c r="O501" s="204"/>
      <c r="P501" s="204"/>
      <c r="Q501" s="204"/>
      <c r="R501" s="204"/>
      <c r="S501" s="204"/>
      <c r="T501" s="205"/>
      <c r="AT501" s="199" t="s">
        <v>174</v>
      </c>
      <c r="AU501" s="199" t="s">
        <v>79</v>
      </c>
      <c r="AV501" s="12" t="s">
        <v>79</v>
      </c>
      <c r="AW501" s="12" t="s">
        <v>34</v>
      </c>
      <c r="AX501" s="12" t="s">
        <v>70</v>
      </c>
      <c r="AY501" s="199" t="s">
        <v>161</v>
      </c>
    </row>
    <row r="502" spans="2:51" s="14" customFormat="1" ht="13.5">
      <c r="B502" s="213"/>
      <c r="D502" s="193" t="s">
        <v>174</v>
      </c>
      <c r="E502" s="214" t="s">
        <v>5</v>
      </c>
      <c r="F502" s="215" t="s">
        <v>188</v>
      </c>
      <c r="H502" s="216">
        <v>13.513</v>
      </c>
      <c r="I502" s="217"/>
      <c r="L502" s="213"/>
      <c r="M502" s="218"/>
      <c r="N502" s="219"/>
      <c r="O502" s="219"/>
      <c r="P502" s="219"/>
      <c r="Q502" s="219"/>
      <c r="R502" s="219"/>
      <c r="S502" s="219"/>
      <c r="T502" s="220"/>
      <c r="AT502" s="214" t="s">
        <v>174</v>
      </c>
      <c r="AU502" s="214" t="s">
        <v>79</v>
      </c>
      <c r="AV502" s="14" t="s">
        <v>168</v>
      </c>
      <c r="AW502" s="14" t="s">
        <v>34</v>
      </c>
      <c r="AX502" s="14" t="s">
        <v>77</v>
      </c>
      <c r="AY502" s="214" t="s">
        <v>161</v>
      </c>
    </row>
    <row r="503" spans="2:63" s="11" customFormat="1" ht="29.85" customHeight="1">
      <c r="B503" s="167"/>
      <c r="D503" s="168" t="s">
        <v>69</v>
      </c>
      <c r="E503" s="178" t="s">
        <v>201</v>
      </c>
      <c r="F503" s="178" t="s">
        <v>704</v>
      </c>
      <c r="I503" s="170"/>
      <c r="J503" s="179">
        <f>BK503</f>
        <v>0</v>
      </c>
      <c r="L503" s="167"/>
      <c r="M503" s="172"/>
      <c r="N503" s="173"/>
      <c r="O503" s="173"/>
      <c r="P503" s="174">
        <f>SUM(P504:P556)</f>
        <v>0</v>
      </c>
      <c r="Q503" s="173"/>
      <c r="R503" s="174">
        <f>SUM(R504:R556)</f>
        <v>0.18535000000000001</v>
      </c>
      <c r="S503" s="173"/>
      <c r="T503" s="175">
        <f>SUM(T504:T556)</f>
        <v>0</v>
      </c>
      <c r="AR503" s="168" t="s">
        <v>77</v>
      </c>
      <c r="AT503" s="176" t="s">
        <v>69</v>
      </c>
      <c r="AU503" s="176" t="s">
        <v>77</v>
      </c>
      <c r="AY503" s="168" t="s">
        <v>161</v>
      </c>
      <c r="BK503" s="177">
        <f>SUM(BK504:BK556)</f>
        <v>0</v>
      </c>
    </row>
    <row r="504" spans="2:65" s="1" customFormat="1" ht="16.5" customHeight="1">
      <c r="B504" s="180"/>
      <c r="C504" s="181" t="s">
        <v>705</v>
      </c>
      <c r="D504" s="181" t="s">
        <v>163</v>
      </c>
      <c r="E504" s="182" t="s">
        <v>706</v>
      </c>
      <c r="F504" s="183" t="s">
        <v>707</v>
      </c>
      <c r="G504" s="184" t="s">
        <v>166</v>
      </c>
      <c r="H504" s="185">
        <v>167.56</v>
      </c>
      <c r="I504" s="186"/>
      <c r="J504" s="187">
        <f>ROUND(I504*H504,2)</f>
        <v>0</v>
      </c>
      <c r="K504" s="183" t="s">
        <v>167</v>
      </c>
      <c r="L504" s="41"/>
      <c r="M504" s="188" t="s">
        <v>5</v>
      </c>
      <c r="N504" s="189" t="s">
        <v>41</v>
      </c>
      <c r="O504" s="42"/>
      <c r="P504" s="190">
        <f>O504*H504</f>
        <v>0</v>
      </c>
      <c r="Q504" s="190">
        <v>0</v>
      </c>
      <c r="R504" s="190">
        <f>Q504*H504</f>
        <v>0</v>
      </c>
      <c r="S504" s="190">
        <v>0</v>
      </c>
      <c r="T504" s="191">
        <f>S504*H504</f>
        <v>0</v>
      </c>
      <c r="AR504" s="25" t="s">
        <v>168</v>
      </c>
      <c r="AT504" s="25" t="s">
        <v>163</v>
      </c>
      <c r="AU504" s="25" t="s">
        <v>79</v>
      </c>
      <c r="AY504" s="25" t="s">
        <v>161</v>
      </c>
      <c r="BE504" s="192">
        <f>IF(N504="základní",J504,0)</f>
        <v>0</v>
      </c>
      <c r="BF504" s="192">
        <f>IF(N504="snížená",J504,0)</f>
        <v>0</v>
      </c>
      <c r="BG504" s="192">
        <f>IF(N504="zákl. přenesená",J504,0)</f>
        <v>0</v>
      </c>
      <c r="BH504" s="192">
        <f>IF(N504="sníž. přenesená",J504,0)</f>
        <v>0</v>
      </c>
      <c r="BI504" s="192">
        <f>IF(N504="nulová",J504,0)</f>
        <v>0</v>
      </c>
      <c r="BJ504" s="25" t="s">
        <v>77</v>
      </c>
      <c r="BK504" s="192">
        <f>ROUND(I504*H504,2)</f>
        <v>0</v>
      </c>
      <c r="BL504" s="25" t="s">
        <v>168</v>
      </c>
      <c r="BM504" s="25" t="s">
        <v>708</v>
      </c>
    </row>
    <row r="505" spans="2:47" s="1" customFormat="1" ht="40.5">
      <c r="B505" s="41"/>
      <c r="D505" s="193" t="s">
        <v>170</v>
      </c>
      <c r="F505" s="194" t="s">
        <v>709</v>
      </c>
      <c r="I505" s="195"/>
      <c r="L505" s="41"/>
      <c r="M505" s="196"/>
      <c r="N505" s="42"/>
      <c r="O505" s="42"/>
      <c r="P505" s="42"/>
      <c r="Q505" s="42"/>
      <c r="R505" s="42"/>
      <c r="S505" s="42"/>
      <c r="T505" s="70"/>
      <c r="AT505" s="25" t="s">
        <v>170</v>
      </c>
      <c r="AU505" s="25" t="s">
        <v>79</v>
      </c>
    </row>
    <row r="506" spans="2:47" s="1" customFormat="1" ht="27">
      <c r="B506" s="41"/>
      <c r="D506" s="193" t="s">
        <v>172</v>
      </c>
      <c r="F506" s="197" t="s">
        <v>173</v>
      </c>
      <c r="I506" s="195"/>
      <c r="L506" s="41"/>
      <c r="M506" s="196"/>
      <c r="N506" s="42"/>
      <c r="O506" s="42"/>
      <c r="P506" s="42"/>
      <c r="Q506" s="42"/>
      <c r="R506" s="42"/>
      <c r="S506" s="42"/>
      <c r="T506" s="70"/>
      <c r="AT506" s="25" t="s">
        <v>172</v>
      </c>
      <c r="AU506" s="25" t="s">
        <v>79</v>
      </c>
    </row>
    <row r="507" spans="2:51" s="12" customFormat="1" ht="13.5">
      <c r="B507" s="198"/>
      <c r="D507" s="193" t="s">
        <v>174</v>
      </c>
      <c r="E507" s="199" t="s">
        <v>5</v>
      </c>
      <c r="F507" s="200" t="s">
        <v>183</v>
      </c>
      <c r="H507" s="201">
        <v>145.86</v>
      </c>
      <c r="I507" s="202"/>
      <c r="L507" s="198"/>
      <c r="M507" s="203"/>
      <c r="N507" s="204"/>
      <c r="O507" s="204"/>
      <c r="P507" s="204"/>
      <c r="Q507" s="204"/>
      <c r="R507" s="204"/>
      <c r="S507" s="204"/>
      <c r="T507" s="205"/>
      <c r="AT507" s="199" t="s">
        <v>174</v>
      </c>
      <c r="AU507" s="199" t="s">
        <v>79</v>
      </c>
      <c r="AV507" s="12" t="s">
        <v>79</v>
      </c>
      <c r="AW507" s="12" t="s">
        <v>34</v>
      </c>
      <c r="AX507" s="12" t="s">
        <v>70</v>
      </c>
      <c r="AY507" s="199" t="s">
        <v>161</v>
      </c>
    </row>
    <row r="508" spans="2:51" s="13" customFormat="1" ht="13.5">
      <c r="B508" s="206"/>
      <c r="D508" s="193" t="s">
        <v>174</v>
      </c>
      <c r="E508" s="207" t="s">
        <v>5</v>
      </c>
      <c r="F508" s="208" t="s">
        <v>710</v>
      </c>
      <c r="H508" s="207" t="s">
        <v>5</v>
      </c>
      <c r="I508" s="209"/>
      <c r="L508" s="206"/>
      <c r="M508" s="210"/>
      <c r="N508" s="211"/>
      <c r="O508" s="211"/>
      <c r="P508" s="211"/>
      <c r="Q508" s="211"/>
      <c r="R508" s="211"/>
      <c r="S508" s="211"/>
      <c r="T508" s="212"/>
      <c r="AT508" s="207" t="s">
        <v>174</v>
      </c>
      <c r="AU508" s="207" t="s">
        <v>79</v>
      </c>
      <c r="AV508" s="13" t="s">
        <v>77</v>
      </c>
      <c r="AW508" s="13" t="s">
        <v>34</v>
      </c>
      <c r="AX508" s="13" t="s">
        <v>70</v>
      </c>
      <c r="AY508" s="207" t="s">
        <v>161</v>
      </c>
    </row>
    <row r="509" spans="2:51" s="12" customFormat="1" ht="13.5">
      <c r="B509" s="198"/>
      <c r="D509" s="193" t="s">
        <v>174</v>
      </c>
      <c r="E509" s="199" t="s">
        <v>5</v>
      </c>
      <c r="F509" s="200" t="s">
        <v>185</v>
      </c>
      <c r="H509" s="201">
        <v>7.2</v>
      </c>
      <c r="I509" s="202"/>
      <c r="L509" s="198"/>
      <c r="M509" s="203"/>
      <c r="N509" s="204"/>
      <c r="O509" s="204"/>
      <c r="P509" s="204"/>
      <c r="Q509" s="204"/>
      <c r="R509" s="204"/>
      <c r="S509" s="204"/>
      <c r="T509" s="205"/>
      <c r="AT509" s="199" t="s">
        <v>174</v>
      </c>
      <c r="AU509" s="199" t="s">
        <v>79</v>
      </c>
      <c r="AV509" s="12" t="s">
        <v>79</v>
      </c>
      <c r="AW509" s="12" t="s">
        <v>34</v>
      </c>
      <c r="AX509" s="12" t="s">
        <v>70</v>
      </c>
      <c r="AY509" s="199" t="s">
        <v>161</v>
      </c>
    </row>
    <row r="510" spans="2:51" s="13" customFormat="1" ht="13.5">
      <c r="B510" s="206"/>
      <c r="D510" s="193" t="s">
        <v>174</v>
      </c>
      <c r="E510" s="207" t="s">
        <v>5</v>
      </c>
      <c r="F510" s="208" t="s">
        <v>186</v>
      </c>
      <c r="H510" s="207" t="s">
        <v>5</v>
      </c>
      <c r="I510" s="209"/>
      <c r="L510" s="206"/>
      <c r="M510" s="210"/>
      <c r="N510" s="211"/>
      <c r="O510" s="211"/>
      <c r="P510" s="211"/>
      <c r="Q510" s="211"/>
      <c r="R510" s="211"/>
      <c r="S510" s="211"/>
      <c r="T510" s="212"/>
      <c r="AT510" s="207" t="s">
        <v>174</v>
      </c>
      <c r="AU510" s="207" t="s">
        <v>79</v>
      </c>
      <c r="AV510" s="13" t="s">
        <v>77</v>
      </c>
      <c r="AW510" s="13" t="s">
        <v>34</v>
      </c>
      <c r="AX510" s="13" t="s">
        <v>70</v>
      </c>
      <c r="AY510" s="207" t="s">
        <v>161</v>
      </c>
    </row>
    <row r="511" spans="2:51" s="12" customFormat="1" ht="13.5">
      <c r="B511" s="198"/>
      <c r="D511" s="193" t="s">
        <v>174</v>
      </c>
      <c r="E511" s="199" t="s">
        <v>5</v>
      </c>
      <c r="F511" s="200" t="s">
        <v>187</v>
      </c>
      <c r="H511" s="201">
        <v>14.5</v>
      </c>
      <c r="I511" s="202"/>
      <c r="L511" s="198"/>
      <c r="M511" s="203"/>
      <c r="N511" s="204"/>
      <c r="O511" s="204"/>
      <c r="P511" s="204"/>
      <c r="Q511" s="204"/>
      <c r="R511" s="204"/>
      <c r="S511" s="204"/>
      <c r="T511" s="205"/>
      <c r="AT511" s="199" t="s">
        <v>174</v>
      </c>
      <c r="AU511" s="199" t="s">
        <v>79</v>
      </c>
      <c r="AV511" s="12" t="s">
        <v>79</v>
      </c>
      <c r="AW511" s="12" t="s">
        <v>34</v>
      </c>
      <c r="AX511" s="12" t="s">
        <v>70</v>
      </c>
      <c r="AY511" s="199" t="s">
        <v>161</v>
      </c>
    </row>
    <row r="512" spans="2:51" s="14" customFormat="1" ht="13.5">
      <c r="B512" s="213"/>
      <c r="D512" s="193" t="s">
        <v>174</v>
      </c>
      <c r="E512" s="214" t="s">
        <v>5</v>
      </c>
      <c r="F512" s="215" t="s">
        <v>188</v>
      </c>
      <c r="H512" s="216">
        <v>167.56</v>
      </c>
      <c r="I512" s="217"/>
      <c r="L512" s="213"/>
      <c r="M512" s="218"/>
      <c r="N512" s="219"/>
      <c r="O512" s="219"/>
      <c r="P512" s="219"/>
      <c r="Q512" s="219"/>
      <c r="R512" s="219"/>
      <c r="S512" s="219"/>
      <c r="T512" s="220"/>
      <c r="AT512" s="214" t="s">
        <v>174</v>
      </c>
      <c r="AU512" s="214" t="s">
        <v>79</v>
      </c>
      <c r="AV512" s="14" t="s">
        <v>168</v>
      </c>
      <c r="AW512" s="14" t="s">
        <v>34</v>
      </c>
      <c r="AX512" s="14" t="s">
        <v>77</v>
      </c>
      <c r="AY512" s="214" t="s">
        <v>161</v>
      </c>
    </row>
    <row r="513" spans="2:65" s="1" customFormat="1" ht="16.5" customHeight="1">
      <c r="B513" s="180"/>
      <c r="C513" s="229" t="s">
        <v>711</v>
      </c>
      <c r="D513" s="229" t="s">
        <v>384</v>
      </c>
      <c r="E513" s="230" t="s">
        <v>712</v>
      </c>
      <c r="F513" s="231" t="s">
        <v>713</v>
      </c>
      <c r="G513" s="232" t="s">
        <v>508</v>
      </c>
      <c r="H513" s="233">
        <v>50.268</v>
      </c>
      <c r="I513" s="234"/>
      <c r="J513" s="235">
        <f>ROUND(I513*H513,2)</f>
        <v>0</v>
      </c>
      <c r="K513" s="231" t="s">
        <v>167</v>
      </c>
      <c r="L513" s="236"/>
      <c r="M513" s="237" t="s">
        <v>5</v>
      </c>
      <c r="N513" s="238" t="s">
        <v>41</v>
      </c>
      <c r="O513" s="42"/>
      <c r="P513" s="190">
        <f>O513*H513</f>
        <v>0</v>
      </c>
      <c r="Q513" s="190">
        <v>0</v>
      </c>
      <c r="R513" s="190">
        <f>Q513*H513</f>
        <v>0</v>
      </c>
      <c r="S513" s="190">
        <v>0</v>
      </c>
      <c r="T513" s="191">
        <f>S513*H513</f>
        <v>0</v>
      </c>
      <c r="AR513" s="25" t="s">
        <v>221</v>
      </c>
      <c r="AT513" s="25" t="s">
        <v>384</v>
      </c>
      <c r="AU513" s="25" t="s">
        <v>79</v>
      </c>
      <c r="AY513" s="25" t="s">
        <v>161</v>
      </c>
      <c r="BE513" s="192">
        <f>IF(N513="základní",J513,0)</f>
        <v>0</v>
      </c>
      <c r="BF513" s="192">
        <f>IF(N513="snížená",J513,0)</f>
        <v>0</v>
      </c>
      <c r="BG513" s="192">
        <f>IF(N513="zákl. přenesená",J513,0)</f>
        <v>0</v>
      </c>
      <c r="BH513" s="192">
        <f>IF(N513="sníž. přenesená",J513,0)</f>
        <v>0</v>
      </c>
      <c r="BI513" s="192">
        <f>IF(N513="nulová",J513,0)</f>
        <v>0</v>
      </c>
      <c r="BJ513" s="25" t="s">
        <v>77</v>
      </c>
      <c r="BK513" s="192">
        <f>ROUND(I513*H513,2)</f>
        <v>0</v>
      </c>
      <c r="BL513" s="25" t="s">
        <v>168</v>
      </c>
      <c r="BM513" s="25" t="s">
        <v>714</v>
      </c>
    </row>
    <row r="514" spans="2:47" s="1" customFormat="1" ht="13.5">
      <c r="B514" s="41"/>
      <c r="D514" s="193" t="s">
        <v>170</v>
      </c>
      <c r="F514" s="194" t="s">
        <v>713</v>
      </c>
      <c r="I514" s="195"/>
      <c r="L514" s="41"/>
      <c r="M514" s="196"/>
      <c r="N514" s="42"/>
      <c r="O514" s="42"/>
      <c r="P514" s="42"/>
      <c r="Q514" s="42"/>
      <c r="R514" s="42"/>
      <c r="S514" s="42"/>
      <c r="T514" s="70"/>
      <c r="AT514" s="25" t="s">
        <v>170</v>
      </c>
      <c r="AU514" s="25" t="s">
        <v>79</v>
      </c>
    </row>
    <row r="515" spans="2:51" s="12" customFormat="1" ht="13.5">
      <c r="B515" s="198"/>
      <c r="D515" s="193" t="s">
        <v>174</v>
      </c>
      <c r="E515" s="199" t="s">
        <v>5</v>
      </c>
      <c r="F515" s="200" t="s">
        <v>715</v>
      </c>
      <c r="H515" s="201">
        <v>25.134</v>
      </c>
      <c r="I515" s="202"/>
      <c r="L515" s="198"/>
      <c r="M515" s="203"/>
      <c r="N515" s="204"/>
      <c r="O515" s="204"/>
      <c r="P515" s="204"/>
      <c r="Q515" s="204"/>
      <c r="R515" s="204"/>
      <c r="S515" s="204"/>
      <c r="T515" s="205"/>
      <c r="AT515" s="199" t="s">
        <v>174</v>
      </c>
      <c r="AU515" s="199" t="s">
        <v>79</v>
      </c>
      <c r="AV515" s="12" t="s">
        <v>79</v>
      </c>
      <c r="AW515" s="12" t="s">
        <v>34</v>
      </c>
      <c r="AX515" s="12" t="s">
        <v>77</v>
      </c>
      <c r="AY515" s="199" t="s">
        <v>161</v>
      </c>
    </row>
    <row r="516" spans="2:51" s="12" customFormat="1" ht="13.5">
      <c r="B516" s="198"/>
      <c r="D516" s="193" t="s">
        <v>174</v>
      </c>
      <c r="F516" s="200" t="s">
        <v>716</v>
      </c>
      <c r="H516" s="201">
        <v>50.268</v>
      </c>
      <c r="I516" s="202"/>
      <c r="L516" s="198"/>
      <c r="M516" s="203"/>
      <c r="N516" s="204"/>
      <c r="O516" s="204"/>
      <c r="P516" s="204"/>
      <c r="Q516" s="204"/>
      <c r="R516" s="204"/>
      <c r="S516" s="204"/>
      <c r="T516" s="205"/>
      <c r="AT516" s="199" t="s">
        <v>174</v>
      </c>
      <c r="AU516" s="199" t="s">
        <v>79</v>
      </c>
      <c r="AV516" s="12" t="s">
        <v>79</v>
      </c>
      <c r="AW516" s="12" t="s">
        <v>6</v>
      </c>
      <c r="AX516" s="12" t="s">
        <v>77</v>
      </c>
      <c r="AY516" s="199" t="s">
        <v>161</v>
      </c>
    </row>
    <row r="517" spans="2:65" s="1" customFormat="1" ht="25.5" customHeight="1">
      <c r="B517" s="180"/>
      <c r="C517" s="181" t="s">
        <v>717</v>
      </c>
      <c r="D517" s="181" t="s">
        <v>163</v>
      </c>
      <c r="E517" s="182" t="s">
        <v>718</v>
      </c>
      <c r="F517" s="183" t="s">
        <v>719</v>
      </c>
      <c r="G517" s="184" t="s">
        <v>166</v>
      </c>
      <c r="H517" s="185">
        <v>167.56</v>
      </c>
      <c r="I517" s="186"/>
      <c r="J517" s="187">
        <f>ROUND(I517*H517,2)</f>
        <v>0</v>
      </c>
      <c r="K517" s="183" t="s">
        <v>5</v>
      </c>
      <c r="L517" s="41"/>
      <c r="M517" s="188" t="s">
        <v>5</v>
      </c>
      <c r="N517" s="189" t="s">
        <v>41</v>
      </c>
      <c r="O517" s="42"/>
      <c r="P517" s="190">
        <f>O517*H517</f>
        <v>0</v>
      </c>
      <c r="Q517" s="190">
        <v>0</v>
      </c>
      <c r="R517" s="190">
        <f>Q517*H517</f>
        <v>0</v>
      </c>
      <c r="S517" s="190">
        <v>0</v>
      </c>
      <c r="T517" s="191">
        <f>S517*H517</f>
        <v>0</v>
      </c>
      <c r="AR517" s="25" t="s">
        <v>168</v>
      </c>
      <c r="AT517" s="25" t="s">
        <v>163</v>
      </c>
      <c r="AU517" s="25" t="s">
        <v>79</v>
      </c>
      <c r="AY517" s="25" t="s">
        <v>161</v>
      </c>
      <c r="BE517" s="192">
        <f>IF(N517="základní",J517,0)</f>
        <v>0</v>
      </c>
      <c r="BF517" s="192">
        <f>IF(N517="snížená",J517,0)</f>
        <v>0</v>
      </c>
      <c r="BG517" s="192">
        <f>IF(N517="zákl. přenesená",J517,0)</f>
        <v>0</v>
      </c>
      <c r="BH517" s="192">
        <f>IF(N517="sníž. přenesená",J517,0)</f>
        <v>0</v>
      </c>
      <c r="BI517" s="192">
        <f>IF(N517="nulová",J517,0)</f>
        <v>0</v>
      </c>
      <c r="BJ517" s="25" t="s">
        <v>77</v>
      </c>
      <c r="BK517" s="192">
        <f>ROUND(I517*H517,2)</f>
        <v>0</v>
      </c>
      <c r="BL517" s="25" t="s">
        <v>168</v>
      </c>
      <c r="BM517" s="25" t="s">
        <v>720</v>
      </c>
    </row>
    <row r="518" spans="2:47" s="1" customFormat="1" ht="13.5">
      <c r="B518" s="41"/>
      <c r="D518" s="193" t="s">
        <v>170</v>
      </c>
      <c r="F518" s="194" t="s">
        <v>721</v>
      </c>
      <c r="I518" s="195"/>
      <c r="L518" s="41"/>
      <c r="M518" s="196"/>
      <c r="N518" s="42"/>
      <c r="O518" s="42"/>
      <c r="P518" s="42"/>
      <c r="Q518" s="42"/>
      <c r="R518" s="42"/>
      <c r="S518" s="42"/>
      <c r="T518" s="70"/>
      <c r="AT518" s="25" t="s">
        <v>170</v>
      </c>
      <c r="AU518" s="25" t="s">
        <v>79</v>
      </c>
    </row>
    <row r="519" spans="2:65" s="1" customFormat="1" ht="25.5" customHeight="1">
      <c r="B519" s="180"/>
      <c r="C519" s="181" t="s">
        <v>722</v>
      </c>
      <c r="D519" s="181" t="s">
        <v>163</v>
      </c>
      <c r="E519" s="182" t="s">
        <v>723</v>
      </c>
      <c r="F519" s="183" t="s">
        <v>724</v>
      </c>
      <c r="G519" s="184" t="s">
        <v>166</v>
      </c>
      <c r="H519" s="185">
        <v>167.56</v>
      </c>
      <c r="I519" s="186"/>
      <c r="J519" s="187">
        <f>ROUND(I519*H519,2)</f>
        <v>0</v>
      </c>
      <c r="K519" s="183" t="s">
        <v>5</v>
      </c>
      <c r="L519" s="41"/>
      <c r="M519" s="188" t="s">
        <v>5</v>
      </c>
      <c r="N519" s="189" t="s">
        <v>41</v>
      </c>
      <c r="O519" s="42"/>
      <c r="P519" s="190">
        <f>O519*H519</f>
        <v>0</v>
      </c>
      <c r="Q519" s="190">
        <v>0</v>
      </c>
      <c r="R519" s="190">
        <f>Q519*H519</f>
        <v>0</v>
      </c>
      <c r="S519" s="190">
        <v>0</v>
      </c>
      <c r="T519" s="191">
        <f>S519*H519</f>
        <v>0</v>
      </c>
      <c r="AR519" s="25" t="s">
        <v>168</v>
      </c>
      <c r="AT519" s="25" t="s">
        <v>163</v>
      </c>
      <c r="AU519" s="25" t="s">
        <v>79</v>
      </c>
      <c r="AY519" s="25" t="s">
        <v>161</v>
      </c>
      <c r="BE519" s="192">
        <f>IF(N519="základní",J519,0)</f>
        <v>0</v>
      </c>
      <c r="BF519" s="192">
        <f>IF(N519="snížená",J519,0)</f>
        <v>0</v>
      </c>
      <c r="BG519" s="192">
        <f>IF(N519="zákl. přenesená",J519,0)</f>
        <v>0</v>
      </c>
      <c r="BH519" s="192">
        <f>IF(N519="sníž. přenesená",J519,0)</f>
        <v>0</v>
      </c>
      <c r="BI519" s="192">
        <f>IF(N519="nulová",J519,0)</f>
        <v>0</v>
      </c>
      <c r="BJ519" s="25" t="s">
        <v>77</v>
      </c>
      <c r="BK519" s="192">
        <f>ROUND(I519*H519,2)</f>
        <v>0</v>
      </c>
      <c r="BL519" s="25" t="s">
        <v>168</v>
      </c>
      <c r="BM519" s="25" t="s">
        <v>725</v>
      </c>
    </row>
    <row r="520" spans="2:47" s="1" customFormat="1" ht="13.5">
      <c r="B520" s="41"/>
      <c r="D520" s="193" t="s">
        <v>170</v>
      </c>
      <c r="F520" s="194" t="s">
        <v>726</v>
      </c>
      <c r="I520" s="195"/>
      <c r="L520" s="41"/>
      <c r="M520" s="196"/>
      <c r="N520" s="42"/>
      <c r="O520" s="42"/>
      <c r="P520" s="42"/>
      <c r="Q520" s="42"/>
      <c r="R520" s="42"/>
      <c r="S520" s="42"/>
      <c r="T520" s="70"/>
      <c r="AT520" s="25" t="s">
        <v>170</v>
      </c>
      <c r="AU520" s="25" t="s">
        <v>79</v>
      </c>
    </row>
    <row r="521" spans="2:65" s="1" customFormat="1" ht="25.5" customHeight="1">
      <c r="B521" s="180"/>
      <c r="C521" s="181" t="s">
        <v>727</v>
      </c>
      <c r="D521" s="181" t="s">
        <v>163</v>
      </c>
      <c r="E521" s="182" t="s">
        <v>728</v>
      </c>
      <c r="F521" s="183" t="s">
        <v>729</v>
      </c>
      <c r="G521" s="184" t="s">
        <v>166</v>
      </c>
      <c r="H521" s="185">
        <v>167.56</v>
      </c>
      <c r="I521" s="186"/>
      <c r="J521" s="187">
        <f>ROUND(I521*H521,2)</f>
        <v>0</v>
      </c>
      <c r="K521" s="183" t="s">
        <v>167</v>
      </c>
      <c r="L521" s="41"/>
      <c r="M521" s="188" t="s">
        <v>5</v>
      </c>
      <c r="N521" s="189" t="s">
        <v>41</v>
      </c>
      <c r="O521" s="42"/>
      <c r="P521" s="190">
        <f>O521*H521</f>
        <v>0</v>
      </c>
      <c r="Q521" s="190">
        <v>0</v>
      </c>
      <c r="R521" s="190">
        <f>Q521*H521</f>
        <v>0</v>
      </c>
      <c r="S521" s="190">
        <v>0</v>
      </c>
      <c r="T521" s="191">
        <f>S521*H521</f>
        <v>0</v>
      </c>
      <c r="AR521" s="25" t="s">
        <v>168</v>
      </c>
      <c r="AT521" s="25" t="s">
        <v>163</v>
      </c>
      <c r="AU521" s="25" t="s">
        <v>79</v>
      </c>
      <c r="AY521" s="25" t="s">
        <v>161</v>
      </c>
      <c r="BE521" s="192">
        <f>IF(N521="základní",J521,0)</f>
        <v>0</v>
      </c>
      <c r="BF521" s="192">
        <f>IF(N521="snížená",J521,0)</f>
        <v>0</v>
      </c>
      <c r="BG521" s="192">
        <f>IF(N521="zákl. přenesená",J521,0)</f>
        <v>0</v>
      </c>
      <c r="BH521" s="192">
        <f>IF(N521="sníž. přenesená",J521,0)</f>
        <v>0</v>
      </c>
      <c r="BI521" s="192">
        <f>IF(N521="nulová",J521,0)</f>
        <v>0</v>
      </c>
      <c r="BJ521" s="25" t="s">
        <v>77</v>
      </c>
      <c r="BK521" s="192">
        <f>ROUND(I521*H521,2)</f>
        <v>0</v>
      </c>
      <c r="BL521" s="25" t="s">
        <v>168</v>
      </c>
      <c r="BM521" s="25" t="s">
        <v>730</v>
      </c>
    </row>
    <row r="522" spans="2:47" s="1" customFormat="1" ht="27">
      <c r="B522" s="41"/>
      <c r="D522" s="193" t="s">
        <v>170</v>
      </c>
      <c r="F522" s="194" t="s">
        <v>731</v>
      </c>
      <c r="I522" s="195"/>
      <c r="L522" s="41"/>
      <c r="M522" s="196"/>
      <c r="N522" s="42"/>
      <c r="O522" s="42"/>
      <c r="P522" s="42"/>
      <c r="Q522" s="42"/>
      <c r="R522" s="42"/>
      <c r="S522" s="42"/>
      <c r="T522" s="70"/>
      <c r="AT522" s="25" t="s">
        <v>170</v>
      </c>
      <c r="AU522" s="25" t="s">
        <v>79</v>
      </c>
    </row>
    <row r="523" spans="2:65" s="1" customFormat="1" ht="16.5" customHeight="1">
      <c r="B523" s="180"/>
      <c r="C523" s="181" t="s">
        <v>732</v>
      </c>
      <c r="D523" s="181" t="s">
        <v>163</v>
      </c>
      <c r="E523" s="182" t="s">
        <v>733</v>
      </c>
      <c r="F523" s="183" t="s">
        <v>734</v>
      </c>
      <c r="G523" s="184" t="s">
        <v>166</v>
      </c>
      <c r="H523" s="185">
        <v>799.01</v>
      </c>
      <c r="I523" s="186"/>
      <c r="J523" s="187">
        <f>ROUND(I523*H523,2)</f>
        <v>0</v>
      </c>
      <c r="K523" s="183" t="s">
        <v>167</v>
      </c>
      <c r="L523" s="41"/>
      <c r="M523" s="188" t="s">
        <v>5</v>
      </c>
      <c r="N523" s="189" t="s">
        <v>41</v>
      </c>
      <c r="O523" s="42"/>
      <c r="P523" s="190">
        <f>O523*H523</f>
        <v>0</v>
      </c>
      <c r="Q523" s="190">
        <v>0</v>
      </c>
      <c r="R523" s="190">
        <f>Q523*H523</f>
        <v>0</v>
      </c>
      <c r="S523" s="190">
        <v>0</v>
      </c>
      <c r="T523" s="191">
        <f>S523*H523</f>
        <v>0</v>
      </c>
      <c r="AR523" s="25" t="s">
        <v>168</v>
      </c>
      <c r="AT523" s="25" t="s">
        <v>163</v>
      </c>
      <c r="AU523" s="25" t="s">
        <v>79</v>
      </c>
      <c r="AY523" s="25" t="s">
        <v>161</v>
      </c>
      <c r="BE523" s="192">
        <f>IF(N523="základní",J523,0)</f>
        <v>0</v>
      </c>
      <c r="BF523" s="192">
        <f>IF(N523="snížená",J523,0)</f>
        <v>0</v>
      </c>
      <c r="BG523" s="192">
        <f>IF(N523="zákl. přenesená",J523,0)</f>
        <v>0</v>
      </c>
      <c r="BH523" s="192">
        <f>IF(N523="sníž. přenesená",J523,0)</f>
        <v>0</v>
      </c>
      <c r="BI523" s="192">
        <f>IF(N523="nulová",J523,0)</f>
        <v>0</v>
      </c>
      <c r="BJ523" s="25" t="s">
        <v>77</v>
      </c>
      <c r="BK523" s="192">
        <f>ROUND(I523*H523,2)</f>
        <v>0</v>
      </c>
      <c r="BL523" s="25" t="s">
        <v>168</v>
      </c>
      <c r="BM523" s="25" t="s">
        <v>735</v>
      </c>
    </row>
    <row r="524" spans="2:47" s="1" customFormat="1" ht="27">
      <c r="B524" s="41"/>
      <c r="D524" s="193" t="s">
        <v>170</v>
      </c>
      <c r="F524" s="194" t="s">
        <v>736</v>
      </c>
      <c r="I524" s="195"/>
      <c r="L524" s="41"/>
      <c r="M524" s="196"/>
      <c r="N524" s="42"/>
      <c r="O524" s="42"/>
      <c r="P524" s="42"/>
      <c r="Q524" s="42"/>
      <c r="R524" s="42"/>
      <c r="S524" s="42"/>
      <c r="T524" s="70"/>
      <c r="AT524" s="25" t="s">
        <v>170</v>
      </c>
      <c r="AU524" s="25" t="s">
        <v>79</v>
      </c>
    </row>
    <row r="525" spans="2:47" s="1" customFormat="1" ht="27">
      <c r="B525" s="41"/>
      <c r="D525" s="193" t="s">
        <v>172</v>
      </c>
      <c r="F525" s="197" t="s">
        <v>173</v>
      </c>
      <c r="I525" s="195"/>
      <c r="L525" s="41"/>
      <c r="M525" s="196"/>
      <c r="N525" s="42"/>
      <c r="O525" s="42"/>
      <c r="P525" s="42"/>
      <c r="Q525" s="42"/>
      <c r="R525" s="42"/>
      <c r="S525" s="42"/>
      <c r="T525" s="70"/>
      <c r="AT525" s="25" t="s">
        <v>172</v>
      </c>
      <c r="AU525" s="25" t="s">
        <v>79</v>
      </c>
    </row>
    <row r="526" spans="2:51" s="13" customFormat="1" ht="13.5">
      <c r="B526" s="206"/>
      <c r="D526" s="193" t="s">
        <v>174</v>
      </c>
      <c r="E526" s="207" t="s">
        <v>5</v>
      </c>
      <c r="F526" s="208" t="s">
        <v>193</v>
      </c>
      <c r="H526" s="207" t="s">
        <v>5</v>
      </c>
      <c r="I526" s="209"/>
      <c r="L526" s="206"/>
      <c r="M526" s="210"/>
      <c r="N526" s="211"/>
      <c r="O526" s="211"/>
      <c r="P526" s="211"/>
      <c r="Q526" s="211"/>
      <c r="R526" s="211"/>
      <c r="S526" s="211"/>
      <c r="T526" s="212"/>
      <c r="AT526" s="207" t="s">
        <v>174</v>
      </c>
      <c r="AU526" s="207" t="s">
        <v>79</v>
      </c>
      <c r="AV526" s="13" t="s">
        <v>77</v>
      </c>
      <c r="AW526" s="13" t="s">
        <v>34</v>
      </c>
      <c r="AX526" s="13" t="s">
        <v>70</v>
      </c>
      <c r="AY526" s="207" t="s">
        <v>161</v>
      </c>
    </row>
    <row r="527" spans="2:51" s="13" customFormat="1" ht="13.5">
      <c r="B527" s="206"/>
      <c r="D527" s="193" t="s">
        <v>174</v>
      </c>
      <c r="E527" s="207" t="s">
        <v>5</v>
      </c>
      <c r="F527" s="208" t="s">
        <v>194</v>
      </c>
      <c r="H527" s="207" t="s">
        <v>5</v>
      </c>
      <c r="I527" s="209"/>
      <c r="L527" s="206"/>
      <c r="M527" s="210"/>
      <c r="N527" s="211"/>
      <c r="O527" s="211"/>
      <c r="P527" s="211"/>
      <c r="Q527" s="211"/>
      <c r="R527" s="211"/>
      <c r="S527" s="211"/>
      <c r="T527" s="212"/>
      <c r="AT527" s="207" t="s">
        <v>174</v>
      </c>
      <c r="AU527" s="207" t="s">
        <v>79</v>
      </c>
      <c r="AV527" s="13" t="s">
        <v>77</v>
      </c>
      <c r="AW527" s="13" t="s">
        <v>34</v>
      </c>
      <c r="AX527" s="13" t="s">
        <v>70</v>
      </c>
      <c r="AY527" s="207" t="s">
        <v>161</v>
      </c>
    </row>
    <row r="528" spans="2:51" s="12" customFormat="1" ht="13.5">
      <c r="B528" s="198"/>
      <c r="D528" s="193" t="s">
        <v>174</v>
      </c>
      <c r="E528" s="199" t="s">
        <v>5</v>
      </c>
      <c r="F528" s="200" t="s">
        <v>195</v>
      </c>
      <c r="H528" s="201">
        <v>97.24</v>
      </c>
      <c r="I528" s="202"/>
      <c r="L528" s="198"/>
      <c r="M528" s="203"/>
      <c r="N528" s="204"/>
      <c r="O528" s="204"/>
      <c r="P528" s="204"/>
      <c r="Q528" s="204"/>
      <c r="R528" s="204"/>
      <c r="S528" s="204"/>
      <c r="T528" s="205"/>
      <c r="AT528" s="199" t="s">
        <v>174</v>
      </c>
      <c r="AU528" s="199" t="s">
        <v>79</v>
      </c>
      <c r="AV528" s="12" t="s">
        <v>79</v>
      </c>
      <c r="AW528" s="12" t="s">
        <v>34</v>
      </c>
      <c r="AX528" s="12" t="s">
        <v>70</v>
      </c>
      <c r="AY528" s="199" t="s">
        <v>161</v>
      </c>
    </row>
    <row r="529" spans="2:51" s="12" customFormat="1" ht="13.5">
      <c r="B529" s="198"/>
      <c r="D529" s="193" t="s">
        <v>174</v>
      </c>
      <c r="E529" s="199" t="s">
        <v>5</v>
      </c>
      <c r="F529" s="200" t="s">
        <v>196</v>
      </c>
      <c r="H529" s="201">
        <v>386.1</v>
      </c>
      <c r="I529" s="202"/>
      <c r="L529" s="198"/>
      <c r="M529" s="203"/>
      <c r="N529" s="204"/>
      <c r="O529" s="204"/>
      <c r="P529" s="204"/>
      <c r="Q529" s="204"/>
      <c r="R529" s="204"/>
      <c r="S529" s="204"/>
      <c r="T529" s="205"/>
      <c r="AT529" s="199" t="s">
        <v>174</v>
      </c>
      <c r="AU529" s="199" t="s">
        <v>79</v>
      </c>
      <c r="AV529" s="12" t="s">
        <v>79</v>
      </c>
      <c r="AW529" s="12" t="s">
        <v>34</v>
      </c>
      <c r="AX529" s="12" t="s">
        <v>70</v>
      </c>
      <c r="AY529" s="199" t="s">
        <v>161</v>
      </c>
    </row>
    <row r="530" spans="2:51" s="12" customFormat="1" ht="13.5">
      <c r="B530" s="198"/>
      <c r="D530" s="193" t="s">
        <v>174</v>
      </c>
      <c r="E530" s="199" t="s">
        <v>5</v>
      </c>
      <c r="F530" s="200" t="s">
        <v>197</v>
      </c>
      <c r="H530" s="201">
        <v>246.29</v>
      </c>
      <c r="I530" s="202"/>
      <c r="L530" s="198"/>
      <c r="M530" s="203"/>
      <c r="N530" s="204"/>
      <c r="O530" s="204"/>
      <c r="P530" s="204"/>
      <c r="Q530" s="204"/>
      <c r="R530" s="204"/>
      <c r="S530" s="204"/>
      <c r="T530" s="205"/>
      <c r="AT530" s="199" t="s">
        <v>174</v>
      </c>
      <c r="AU530" s="199" t="s">
        <v>79</v>
      </c>
      <c r="AV530" s="12" t="s">
        <v>79</v>
      </c>
      <c r="AW530" s="12" t="s">
        <v>34</v>
      </c>
      <c r="AX530" s="12" t="s">
        <v>70</v>
      </c>
      <c r="AY530" s="199" t="s">
        <v>161</v>
      </c>
    </row>
    <row r="531" spans="2:51" s="12" customFormat="1" ht="13.5">
      <c r="B531" s="198"/>
      <c r="D531" s="193" t="s">
        <v>174</v>
      </c>
      <c r="E531" s="199" t="s">
        <v>5</v>
      </c>
      <c r="F531" s="200" t="s">
        <v>198</v>
      </c>
      <c r="H531" s="201">
        <v>1.32</v>
      </c>
      <c r="I531" s="202"/>
      <c r="L531" s="198"/>
      <c r="M531" s="203"/>
      <c r="N531" s="204"/>
      <c r="O531" s="204"/>
      <c r="P531" s="204"/>
      <c r="Q531" s="204"/>
      <c r="R531" s="204"/>
      <c r="S531" s="204"/>
      <c r="T531" s="205"/>
      <c r="AT531" s="199" t="s">
        <v>174</v>
      </c>
      <c r="AU531" s="199" t="s">
        <v>79</v>
      </c>
      <c r="AV531" s="12" t="s">
        <v>79</v>
      </c>
      <c r="AW531" s="12" t="s">
        <v>34</v>
      </c>
      <c r="AX531" s="12" t="s">
        <v>70</v>
      </c>
      <c r="AY531" s="199" t="s">
        <v>161</v>
      </c>
    </row>
    <row r="532" spans="2:51" s="12" customFormat="1" ht="13.5">
      <c r="B532" s="198"/>
      <c r="D532" s="193" t="s">
        <v>174</v>
      </c>
      <c r="E532" s="199" t="s">
        <v>5</v>
      </c>
      <c r="F532" s="200" t="s">
        <v>199</v>
      </c>
      <c r="H532" s="201">
        <v>24.86</v>
      </c>
      <c r="I532" s="202"/>
      <c r="L532" s="198"/>
      <c r="M532" s="203"/>
      <c r="N532" s="204"/>
      <c r="O532" s="204"/>
      <c r="P532" s="204"/>
      <c r="Q532" s="204"/>
      <c r="R532" s="204"/>
      <c r="S532" s="204"/>
      <c r="T532" s="205"/>
      <c r="AT532" s="199" t="s">
        <v>174</v>
      </c>
      <c r="AU532" s="199" t="s">
        <v>79</v>
      </c>
      <c r="AV532" s="12" t="s">
        <v>79</v>
      </c>
      <c r="AW532" s="12" t="s">
        <v>34</v>
      </c>
      <c r="AX532" s="12" t="s">
        <v>70</v>
      </c>
      <c r="AY532" s="199" t="s">
        <v>161</v>
      </c>
    </row>
    <row r="533" spans="2:51" s="13" customFormat="1" ht="13.5">
      <c r="B533" s="206"/>
      <c r="D533" s="193" t="s">
        <v>174</v>
      </c>
      <c r="E533" s="207" t="s">
        <v>5</v>
      </c>
      <c r="F533" s="208" t="s">
        <v>184</v>
      </c>
      <c r="H533" s="207" t="s">
        <v>5</v>
      </c>
      <c r="I533" s="209"/>
      <c r="L533" s="206"/>
      <c r="M533" s="210"/>
      <c r="N533" s="211"/>
      <c r="O533" s="211"/>
      <c r="P533" s="211"/>
      <c r="Q533" s="211"/>
      <c r="R533" s="211"/>
      <c r="S533" s="211"/>
      <c r="T533" s="212"/>
      <c r="AT533" s="207" t="s">
        <v>174</v>
      </c>
      <c r="AU533" s="207" t="s">
        <v>79</v>
      </c>
      <c r="AV533" s="13" t="s">
        <v>77</v>
      </c>
      <c r="AW533" s="13" t="s">
        <v>34</v>
      </c>
      <c r="AX533" s="13" t="s">
        <v>70</v>
      </c>
      <c r="AY533" s="207" t="s">
        <v>161</v>
      </c>
    </row>
    <row r="534" spans="2:51" s="12" customFormat="1" ht="13.5">
      <c r="B534" s="198"/>
      <c r="D534" s="193" t="s">
        <v>174</v>
      </c>
      <c r="E534" s="199" t="s">
        <v>5</v>
      </c>
      <c r="F534" s="200" t="s">
        <v>737</v>
      </c>
      <c r="H534" s="201">
        <v>43.2</v>
      </c>
      <c r="I534" s="202"/>
      <c r="L534" s="198"/>
      <c r="M534" s="203"/>
      <c r="N534" s="204"/>
      <c r="O534" s="204"/>
      <c r="P534" s="204"/>
      <c r="Q534" s="204"/>
      <c r="R534" s="204"/>
      <c r="S534" s="204"/>
      <c r="T534" s="205"/>
      <c r="AT534" s="199" t="s">
        <v>174</v>
      </c>
      <c r="AU534" s="199" t="s">
        <v>79</v>
      </c>
      <c r="AV534" s="12" t="s">
        <v>79</v>
      </c>
      <c r="AW534" s="12" t="s">
        <v>34</v>
      </c>
      <c r="AX534" s="12" t="s">
        <v>70</v>
      </c>
      <c r="AY534" s="199" t="s">
        <v>161</v>
      </c>
    </row>
    <row r="535" spans="2:51" s="14" customFormat="1" ht="13.5">
      <c r="B535" s="213"/>
      <c r="D535" s="193" t="s">
        <v>174</v>
      </c>
      <c r="E535" s="214" t="s">
        <v>5</v>
      </c>
      <c r="F535" s="215" t="s">
        <v>188</v>
      </c>
      <c r="H535" s="216">
        <v>799.01</v>
      </c>
      <c r="I535" s="217"/>
      <c r="L535" s="213"/>
      <c r="M535" s="218"/>
      <c r="N535" s="219"/>
      <c r="O535" s="219"/>
      <c r="P535" s="219"/>
      <c r="Q535" s="219"/>
      <c r="R535" s="219"/>
      <c r="S535" s="219"/>
      <c r="T535" s="220"/>
      <c r="AT535" s="214" t="s">
        <v>174</v>
      </c>
      <c r="AU535" s="214" t="s">
        <v>79</v>
      </c>
      <c r="AV535" s="14" t="s">
        <v>168</v>
      </c>
      <c r="AW535" s="14" t="s">
        <v>34</v>
      </c>
      <c r="AX535" s="14" t="s">
        <v>77</v>
      </c>
      <c r="AY535" s="214" t="s">
        <v>161</v>
      </c>
    </row>
    <row r="536" spans="2:65" s="1" customFormat="1" ht="25.5" customHeight="1">
      <c r="B536" s="180"/>
      <c r="C536" s="181" t="s">
        <v>738</v>
      </c>
      <c r="D536" s="181" t="s">
        <v>163</v>
      </c>
      <c r="E536" s="182" t="s">
        <v>739</v>
      </c>
      <c r="F536" s="183" t="s">
        <v>740</v>
      </c>
      <c r="G536" s="184" t="s">
        <v>166</v>
      </c>
      <c r="H536" s="185">
        <v>799.01</v>
      </c>
      <c r="I536" s="186"/>
      <c r="J536" s="187">
        <f>ROUND(I536*H536,2)</f>
        <v>0</v>
      </c>
      <c r="K536" s="183" t="s">
        <v>167</v>
      </c>
      <c r="L536" s="41"/>
      <c r="M536" s="188" t="s">
        <v>5</v>
      </c>
      <c r="N536" s="189" t="s">
        <v>41</v>
      </c>
      <c r="O536" s="42"/>
      <c r="P536" s="190">
        <f>O536*H536</f>
        <v>0</v>
      </c>
      <c r="Q536" s="190">
        <v>0</v>
      </c>
      <c r="R536" s="190">
        <f>Q536*H536</f>
        <v>0</v>
      </c>
      <c r="S536" s="190">
        <v>0</v>
      </c>
      <c r="T536" s="191">
        <f>S536*H536</f>
        <v>0</v>
      </c>
      <c r="AR536" s="25" t="s">
        <v>168</v>
      </c>
      <c r="AT536" s="25" t="s">
        <v>163</v>
      </c>
      <c r="AU536" s="25" t="s">
        <v>79</v>
      </c>
      <c r="AY536" s="25" t="s">
        <v>161</v>
      </c>
      <c r="BE536" s="192">
        <f>IF(N536="základní",J536,0)</f>
        <v>0</v>
      </c>
      <c r="BF536" s="192">
        <f>IF(N536="snížená",J536,0)</f>
        <v>0</v>
      </c>
      <c r="BG536" s="192">
        <f>IF(N536="zákl. přenesená",J536,0)</f>
        <v>0</v>
      </c>
      <c r="BH536" s="192">
        <f>IF(N536="sníž. přenesená",J536,0)</f>
        <v>0</v>
      </c>
      <c r="BI536" s="192">
        <f>IF(N536="nulová",J536,0)</f>
        <v>0</v>
      </c>
      <c r="BJ536" s="25" t="s">
        <v>77</v>
      </c>
      <c r="BK536" s="192">
        <f>ROUND(I536*H536,2)</f>
        <v>0</v>
      </c>
      <c r="BL536" s="25" t="s">
        <v>168</v>
      </c>
      <c r="BM536" s="25" t="s">
        <v>741</v>
      </c>
    </row>
    <row r="537" spans="2:47" s="1" customFormat="1" ht="27">
      <c r="B537" s="41"/>
      <c r="D537" s="193" t="s">
        <v>170</v>
      </c>
      <c r="F537" s="194" t="s">
        <v>742</v>
      </c>
      <c r="I537" s="195"/>
      <c r="L537" s="41"/>
      <c r="M537" s="196"/>
      <c r="N537" s="42"/>
      <c r="O537" s="42"/>
      <c r="P537" s="42"/>
      <c r="Q537" s="42"/>
      <c r="R537" s="42"/>
      <c r="S537" s="42"/>
      <c r="T537" s="70"/>
      <c r="AT537" s="25" t="s">
        <v>170</v>
      </c>
      <c r="AU537" s="25" t="s">
        <v>79</v>
      </c>
    </row>
    <row r="538" spans="2:65" s="1" customFormat="1" ht="16.5" customHeight="1">
      <c r="B538" s="180"/>
      <c r="C538" s="181" t="s">
        <v>743</v>
      </c>
      <c r="D538" s="181" t="s">
        <v>163</v>
      </c>
      <c r="E538" s="182" t="s">
        <v>744</v>
      </c>
      <c r="F538" s="183" t="s">
        <v>745</v>
      </c>
      <c r="G538" s="184" t="s">
        <v>166</v>
      </c>
      <c r="H538" s="185">
        <v>799.01</v>
      </c>
      <c r="I538" s="186"/>
      <c r="J538" s="187">
        <f>ROUND(I538*H538,2)</f>
        <v>0</v>
      </c>
      <c r="K538" s="183" t="s">
        <v>167</v>
      </c>
      <c r="L538" s="41"/>
      <c r="M538" s="188" t="s">
        <v>5</v>
      </c>
      <c r="N538" s="189" t="s">
        <v>41</v>
      </c>
      <c r="O538" s="42"/>
      <c r="P538" s="190">
        <f>O538*H538</f>
        <v>0</v>
      </c>
      <c r="Q538" s="190">
        <v>0</v>
      </c>
      <c r="R538" s="190">
        <f>Q538*H538</f>
        <v>0</v>
      </c>
      <c r="S538" s="190">
        <v>0</v>
      </c>
      <c r="T538" s="191">
        <f>S538*H538</f>
        <v>0</v>
      </c>
      <c r="AR538" s="25" t="s">
        <v>168</v>
      </c>
      <c r="AT538" s="25" t="s">
        <v>163</v>
      </c>
      <c r="AU538" s="25" t="s">
        <v>79</v>
      </c>
      <c r="AY538" s="25" t="s">
        <v>161</v>
      </c>
      <c r="BE538" s="192">
        <f>IF(N538="základní",J538,0)</f>
        <v>0</v>
      </c>
      <c r="BF538" s="192">
        <f>IF(N538="snížená",J538,0)</f>
        <v>0</v>
      </c>
      <c r="BG538" s="192">
        <f>IF(N538="zákl. přenesená",J538,0)</f>
        <v>0</v>
      </c>
      <c r="BH538" s="192">
        <f>IF(N538="sníž. přenesená",J538,0)</f>
        <v>0</v>
      </c>
      <c r="BI538" s="192">
        <f>IF(N538="nulová",J538,0)</f>
        <v>0</v>
      </c>
      <c r="BJ538" s="25" t="s">
        <v>77</v>
      </c>
      <c r="BK538" s="192">
        <f>ROUND(I538*H538,2)</f>
        <v>0</v>
      </c>
      <c r="BL538" s="25" t="s">
        <v>168</v>
      </c>
      <c r="BM538" s="25" t="s">
        <v>746</v>
      </c>
    </row>
    <row r="539" spans="2:47" s="1" customFormat="1" ht="13.5">
      <c r="B539" s="41"/>
      <c r="D539" s="193" t="s">
        <v>170</v>
      </c>
      <c r="F539" s="194" t="s">
        <v>747</v>
      </c>
      <c r="I539" s="195"/>
      <c r="L539" s="41"/>
      <c r="M539" s="196"/>
      <c r="N539" s="42"/>
      <c r="O539" s="42"/>
      <c r="P539" s="42"/>
      <c r="Q539" s="42"/>
      <c r="R539" s="42"/>
      <c r="S539" s="42"/>
      <c r="T539" s="70"/>
      <c r="AT539" s="25" t="s">
        <v>170</v>
      </c>
      <c r="AU539" s="25" t="s">
        <v>79</v>
      </c>
    </row>
    <row r="540" spans="2:65" s="1" customFormat="1" ht="25.5" customHeight="1">
      <c r="B540" s="180"/>
      <c r="C540" s="181" t="s">
        <v>748</v>
      </c>
      <c r="D540" s="181" t="s">
        <v>163</v>
      </c>
      <c r="E540" s="182" t="s">
        <v>749</v>
      </c>
      <c r="F540" s="183" t="s">
        <v>750</v>
      </c>
      <c r="G540" s="184" t="s">
        <v>166</v>
      </c>
      <c r="H540" s="185">
        <v>1442.91</v>
      </c>
      <c r="I540" s="186"/>
      <c r="J540" s="187">
        <f>ROUND(I540*H540,2)</f>
        <v>0</v>
      </c>
      <c r="K540" s="183" t="s">
        <v>167</v>
      </c>
      <c r="L540" s="41"/>
      <c r="M540" s="188" t="s">
        <v>5</v>
      </c>
      <c r="N540" s="189" t="s">
        <v>41</v>
      </c>
      <c r="O540" s="42"/>
      <c r="P540" s="190">
        <f>O540*H540</f>
        <v>0</v>
      </c>
      <c r="Q540" s="190">
        <v>0</v>
      </c>
      <c r="R540" s="190">
        <f>Q540*H540</f>
        <v>0</v>
      </c>
      <c r="S540" s="190">
        <v>0</v>
      </c>
      <c r="T540" s="191">
        <f>S540*H540</f>
        <v>0</v>
      </c>
      <c r="AR540" s="25" t="s">
        <v>168</v>
      </c>
      <c r="AT540" s="25" t="s">
        <v>163</v>
      </c>
      <c r="AU540" s="25" t="s">
        <v>79</v>
      </c>
      <c r="AY540" s="25" t="s">
        <v>161</v>
      </c>
      <c r="BE540" s="192">
        <f>IF(N540="základní",J540,0)</f>
        <v>0</v>
      </c>
      <c r="BF540" s="192">
        <f>IF(N540="snížená",J540,0)</f>
        <v>0</v>
      </c>
      <c r="BG540" s="192">
        <f>IF(N540="zákl. přenesená",J540,0)</f>
        <v>0</v>
      </c>
      <c r="BH540" s="192">
        <f>IF(N540="sníž. přenesená",J540,0)</f>
        <v>0</v>
      </c>
      <c r="BI540" s="192">
        <f>IF(N540="nulová",J540,0)</f>
        <v>0</v>
      </c>
      <c r="BJ540" s="25" t="s">
        <v>77</v>
      </c>
      <c r="BK540" s="192">
        <f>ROUND(I540*H540,2)</f>
        <v>0</v>
      </c>
      <c r="BL540" s="25" t="s">
        <v>168</v>
      </c>
      <c r="BM540" s="25" t="s">
        <v>751</v>
      </c>
    </row>
    <row r="541" spans="2:47" s="1" customFormat="1" ht="27">
      <c r="B541" s="41"/>
      <c r="D541" s="193" t="s">
        <v>170</v>
      </c>
      <c r="F541" s="194" t="s">
        <v>752</v>
      </c>
      <c r="I541" s="195"/>
      <c r="L541" s="41"/>
      <c r="M541" s="196"/>
      <c r="N541" s="42"/>
      <c r="O541" s="42"/>
      <c r="P541" s="42"/>
      <c r="Q541" s="42"/>
      <c r="R541" s="42"/>
      <c r="S541" s="42"/>
      <c r="T541" s="70"/>
      <c r="AT541" s="25" t="s">
        <v>170</v>
      </c>
      <c r="AU541" s="25" t="s">
        <v>79</v>
      </c>
    </row>
    <row r="542" spans="2:65" s="1" customFormat="1" ht="25.5" customHeight="1">
      <c r="B542" s="180"/>
      <c r="C542" s="181" t="s">
        <v>753</v>
      </c>
      <c r="D542" s="181" t="s">
        <v>163</v>
      </c>
      <c r="E542" s="182" t="s">
        <v>754</v>
      </c>
      <c r="F542" s="183" t="s">
        <v>755</v>
      </c>
      <c r="G542" s="184" t="s">
        <v>166</v>
      </c>
      <c r="H542" s="185">
        <v>1442.91</v>
      </c>
      <c r="I542" s="186"/>
      <c r="J542" s="187">
        <f>ROUND(I542*H542,2)</f>
        <v>0</v>
      </c>
      <c r="K542" s="183" t="s">
        <v>167</v>
      </c>
      <c r="L542" s="41"/>
      <c r="M542" s="188" t="s">
        <v>5</v>
      </c>
      <c r="N542" s="189" t="s">
        <v>41</v>
      </c>
      <c r="O542" s="42"/>
      <c r="P542" s="190">
        <f>O542*H542</f>
        <v>0</v>
      </c>
      <c r="Q542" s="190">
        <v>0</v>
      </c>
      <c r="R542" s="190">
        <f>Q542*H542</f>
        <v>0</v>
      </c>
      <c r="S542" s="190">
        <v>0</v>
      </c>
      <c r="T542" s="191">
        <f>S542*H542</f>
        <v>0</v>
      </c>
      <c r="AR542" s="25" t="s">
        <v>168</v>
      </c>
      <c r="AT542" s="25" t="s">
        <v>163</v>
      </c>
      <c r="AU542" s="25" t="s">
        <v>79</v>
      </c>
      <c r="AY542" s="25" t="s">
        <v>161</v>
      </c>
      <c r="BE542" s="192">
        <f>IF(N542="základní",J542,0)</f>
        <v>0</v>
      </c>
      <c r="BF542" s="192">
        <f>IF(N542="snížená",J542,0)</f>
        <v>0</v>
      </c>
      <c r="BG542" s="192">
        <f>IF(N542="zákl. přenesená",J542,0)</f>
        <v>0</v>
      </c>
      <c r="BH542" s="192">
        <f>IF(N542="sníž. přenesená",J542,0)</f>
        <v>0</v>
      </c>
      <c r="BI542" s="192">
        <f>IF(N542="nulová",J542,0)</f>
        <v>0</v>
      </c>
      <c r="BJ542" s="25" t="s">
        <v>77</v>
      </c>
      <c r="BK542" s="192">
        <f>ROUND(I542*H542,2)</f>
        <v>0</v>
      </c>
      <c r="BL542" s="25" t="s">
        <v>168</v>
      </c>
      <c r="BM542" s="25" t="s">
        <v>756</v>
      </c>
    </row>
    <row r="543" spans="2:47" s="1" customFormat="1" ht="27">
      <c r="B543" s="41"/>
      <c r="D543" s="193" t="s">
        <v>170</v>
      </c>
      <c r="F543" s="194" t="s">
        <v>757</v>
      </c>
      <c r="I543" s="195"/>
      <c r="L543" s="41"/>
      <c r="M543" s="196"/>
      <c r="N543" s="42"/>
      <c r="O543" s="42"/>
      <c r="P543" s="42"/>
      <c r="Q543" s="42"/>
      <c r="R543" s="42"/>
      <c r="S543" s="42"/>
      <c r="T543" s="70"/>
      <c r="AT543" s="25" t="s">
        <v>170</v>
      </c>
      <c r="AU543" s="25" t="s">
        <v>79</v>
      </c>
    </row>
    <row r="544" spans="2:47" s="1" customFormat="1" ht="27">
      <c r="B544" s="41"/>
      <c r="D544" s="193" t="s">
        <v>172</v>
      </c>
      <c r="F544" s="197" t="s">
        <v>173</v>
      </c>
      <c r="I544" s="195"/>
      <c r="L544" s="41"/>
      <c r="M544" s="196"/>
      <c r="N544" s="42"/>
      <c r="O544" s="42"/>
      <c r="P544" s="42"/>
      <c r="Q544" s="42"/>
      <c r="R544" s="42"/>
      <c r="S544" s="42"/>
      <c r="T544" s="70"/>
      <c r="AT544" s="25" t="s">
        <v>172</v>
      </c>
      <c r="AU544" s="25" t="s">
        <v>79</v>
      </c>
    </row>
    <row r="545" spans="2:51" s="13" customFormat="1" ht="13.5">
      <c r="B545" s="206"/>
      <c r="D545" s="193" t="s">
        <v>174</v>
      </c>
      <c r="E545" s="207" t="s">
        <v>5</v>
      </c>
      <c r="F545" s="208" t="s">
        <v>758</v>
      </c>
      <c r="H545" s="207" t="s">
        <v>5</v>
      </c>
      <c r="I545" s="209"/>
      <c r="L545" s="206"/>
      <c r="M545" s="210"/>
      <c r="N545" s="211"/>
      <c r="O545" s="211"/>
      <c r="P545" s="211"/>
      <c r="Q545" s="211"/>
      <c r="R545" s="211"/>
      <c r="S545" s="211"/>
      <c r="T545" s="212"/>
      <c r="AT545" s="207" t="s">
        <v>174</v>
      </c>
      <c r="AU545" s="207" t="s">
        <v>79</v>
      </c>
      <c r="AV545" s="13" t="s">
        <v>77</v>
      </c>
      <c r="AW545" s="13" t="s">
        <v>34</v>
      </c>
      <c r="AX545" s="13" t="s">
        <v>70</v>
      </c>
      <c r="AY545" s="207" t="s">
        <v>161</v>
      </c>
    </row>
    <row r="546" spans="2:51" s="12" customFormat="1" ht="13.5">
      <c r="B546" s="198"/>
      <c r="D546" s="193" t="s">
        <v>174</v>
      </c>
      <c r="E546" s="199" t="s">
        <v>5</v>
      </c>
      <c r="F546" s="200" t="s">
        <v>759</v>
      </c>
      <c r="H546" s="201">
        <v>1442.91</v>
      </c>
      <c r="I546" s="202"/>
      <c r="L546" s="198"/>
      <c r="M546" s="203"/>
      <c r="N546" s="204"/>
      <c r="O546" s="204"/>
      <c r="P546" s="204"/>
      <c r="Q546" s="204"/>
      <c r="R546" s="204"/>
      <c r="S546" s="204"/>
      <c r="T546" s="205"/>
      <c r="AT546" s="199" t="s">
        <v>174</v>
      </c>
      <c r="AU546" s="199" t="s">
        <v>79</v>
      </c>
      <c r="AV546" s="12" t="s">
        <v>79</v>
      </c>
      <c r="AW546" s="12" t="s">
        <v>34</v>
      </c>
      <c r="AX546" s="12" t="s">
        <v>77</v>
      </c>
      <c r="AY546" s="199" t="s">
        <v>161</v>
      </c>
    </row>
    <row r="547" spans="2:65" s="1" customFormat="1" ht="16.5" customHeight="1">
      <c r="B547" s="180"/>
      <c r="C547" s="181" t="s">
        <v>760</v>
      </c>
      <c r="D547" s="181" t="s">
        <v>163</v>
      </c>
      <c r="E547" s="182" t="s">
        <v>761</v>
      </c>
      <c r="F547" s="183" t="s">
        <v>762</v>
      </c>
      <c r="G547" s="184" t="s">
        <v>166</v>
      </c>
      <c r="H547" s="185">
        <v>2.2</v>
      </c>
      <c r="I547" s="186"/>
      <c r="J547" s="187">
        <f>ROUND(I547*H547,2)</f>
        <v>0</v>
      </c>
      <c r="K547" s="183" t="s">
        <v>167</v>
      </c>
      <c r="L547" s="41"/>
      <c r="M547" s="188" t="s">
        <v>5</v>
      </c>
      <c r="N547" s="189" t="s">
        <v>41</v>
      </c>
      <c r="O547" s="42"/>
      <c r="P547" s="190">
        <f>O547*H547</f>
        <v>0</v>
      </c>
      <c r="Q547" s="190">
        <v>0</v>
      </c>
      <c r="R547" s="190">
        <f>Q547*H547</f>
        <v>0</v>
      </c>
      <c r="S547" s="190">
        <v>0</v>
      </c>
      <c r="T547" s="191">
        <f>S547*H547</f>
        <v>0</v>
      </c>
      <c r="AR547" s="25" t="s">
        <v>168</v>
      </c>
      <c r="AT547" s="25" t="s">
        <v>163</v>
      </c>
      <c r="AU547" s="25" t="s">
        <v>79</v>
      </c>
      <c r="AY547" s="25" t="s">
        <v>161</v>
      </c>
      <c r="BE547" s="192">
        <f>IF(N547="základní",J547,0)</f>
        <v>0</v>
      </c>
      <c r="BF547" s="192">
        <f>IF(N547="snížená",J547,0)</f>
        <v>0</v>
      </c>
      <c r="BG547" s="192">
        <f>IF(N547="zákl. přenesená",J547,0)</f>
        <v>0</v>
      </c>
      <c r="BH547" s="192">
        <f>IF(N547="sníž. přenesená",J547,0)</f>
        <v>0</v>
      </c>
      <c r="BI547" s="192">
        <f>IF(N547="nulová",J547,0)</f>
        <v>0</v>
      </c>
      <c r="BJ547" s="25" t="s">
        <v>77</v>
      </c>
      <c r="BK547" s="192">
        <f>ROUND(I547*H547,2)</f>
        <v>0</v>
      </c>
      <c r="BL547" s="25" t="s">
        <v>168</v>
      </c>
      <c r="BM547" s="25" t="s">
        <v>763</v>
      </c>
    </row>
    <row r="548" spans="2:47" s="1" customFormat="1" ht="13.5">
      <c r="B548" s="41"/>
      <c r="D548" s="193" t="s">
        <v>170</v>
      </c>
      <c r="F548" s="194" t="s">
        <v>764</v>
      </c>
      <c r="I548" s="195"/>
      <c r="L548" s="41"/>
      <c r="M548" s="196"/>
      <c r="N548" s="42"/>
      <c r="O548" s="42"/>
      <c r="P548" s="42"/>
      <c r="Q548" s="42"/>
      <c r="R548" s="42"/>
      <c r="S548" s="42"/>
      <c r="T548" s="70"/>
      <c r="AT548" s="25" t="s">
        <v>170</v>
      </c>
      <c r="AU548" s="25" t="s">
        <v>79</v>
      </c>
    </row>
    <row r="549" spans="2:47" s="1" customFormat="1" ht="27">
      <c r="B549" s="41"/>
      <c r="D549" s="193" t="s">
        <v>172</v>
      </c>
      <c r="F549" s="197" t="s">
        <v>173</v>
      </c>
      <c r="I549" s="195"/>
      <c r="L549" s="41"/>
      <c r="M549" s="196"/>
      <c r="N549" s="42"/>
      <c r="O549" s="42"/>
      <c r="P549" s="42"/>
      <c r="Q549" s="42"/>
      <c r="R549" s="42"/>
      <c r="S549" s="42"/>
      <c r="T549" s="70"/>
      <c r="AT549" s="25" t="s">
        <v>172</v>
      </c>
      <c r="AU549" s="25" t="s">
        <v>79</v>
      </c>
    </row>
    <row r="550" spans="2:51" s="12" customFormat="1" ht="13.5">
      <c r="B550" s="198"/>
      <c r="D550" s="193" t="s">
        <v>174</v>
      </c>
      <c r="E550" s="199" t="s">
        <v>5</v>
      </c>
      <c r="F550" s="200" t="s">
        <v>175</v>
      </c>
      <c r="H550" s="201">
        <v>2.2</v>
      </c>
      <c r="I550" s="202"/>
      <c r="L550" s="198"/>
      <c r="M550" s="203"/>
      <c r="N550" s="204"/>
      <c r="O550" s="204"/>
      <c r="P550" s="204"/>
      <c r="Q550" s="204"/>
      <c r="R550" s="204"/>
      <c r="S550" s="204"/>
      <c r="T550" s="205"/>
      <c r="AT550" s="199" t="s">
        <v>174</v>
      </c>
      <c r="AU550" s="199" t="s">
        <v>79</v>
      </c>
      <c r="AV550" s="12" t="s">
        <v>79</v>
      </c>
      <c r="AW550" s="12" t="s">
        <v>34</v>
      </c>
      <c r="AX550" s="12" t="s">
        <v>77</v>
      </c>
      <c r="AY550" s="199" t="s">
        <v>161</v>
      </c>
    </row>
    <row r="551" spans="2:65" s="1" customFormat="1" ht="25.5" customHeight="1">
      <c r="B551" s="180"/>
      <c r="C551" s="181" t="s">
        <v>765</v>
      </c>
      <c r="D551" s="181" t="s">
        <v>163</v>
      </c>
      <c r="E551" s="182" t="s">
        <v>766</v>
      </c>
      <c r="F551" s="183" t="s">
        <v>767</v>
      </c>
      <c r="G551" s="184" t="s">
        <v>166</v>
      </c>
      <c r="H551" s="185">
        <v>2.2</v>
      </c>
      <c r="I551" s="186"/>
      <c r="J551" s="187">
        <f>ROUND(I551*H551,2)</f>
        <v>0</v>
      </c>
      <c r="K551" s="183" t="s">
        <v>167</v>
      </c>
      <c r="L551" s="41"/>
      <c r="M551" s="188" t="s">
        <v>5</v>
      </c>
      <c r="N551" s="189" t="s">
        <v>41</v>
      </c>
      <c r="O551" s="42"/>
      <c r="P551" s="190">
        <f>O551*H551</f>
        <v>0</v>
      </c>
      <c r="Q551" s="190">
        <v>0.08425</v>
      </c>
      <c r="R551" s="190">
        <f>Q551*H551</f>
        <v>0.18535000000000001</v>
      </c>
      <c r="S551" s="190">
        <v>0</v>
      </c>
      <c r="T551" s="191">
        <f>S551*H551</f>
        <v>0</v>
      </c>
      <c r="AR551" s="25" t="s">
        <v>168</v>
      </c>
      <c r="AT551" s="25" t="s">
        <v>163</v>
      </c>
      <c r="AU551" s="25" t="s">
        <v>79</v>
      </c>
      <c r="AY551" s="25" t="s">
        <v>161</v>
      </c>
      <c r="BE551" s="192">
        <f>IF(N551="základní",J551,0)</f>
        <v>0</v>
      </c>
      <c r="BF551" s="192">
        <f>IF(N551="snížená",J551,0)</f>
        <v>0</v>
      </c>
      <c r="BG551" s="192">
        <f>IF(N551="zákl. přenesená",J551,0)</f>
        <v>0</v>
      </c>
      <c r="BH551" s="192">
        <f>IF(N551="sníž. přenesená",J551,0)</f>
        <v>0</v>
      </c>
      <c r="BI551" s="192">
        <f>IF(N551="nulová",J551,0)</f>
        <v>0</v>
      </c>
      <c r="BJ551" s="25" t="s">
        <v>77</v>
      </c>
      <c r="BK551" s="192">
        <f>ROUND(I551*H551,2)</f>
        <v>0</v>
      </c>
      <c r="BL551" s="25" t="s">
        <v>168</v>
      </c>
      <c r="BM551" s="25" t="s">
        <v>768</v>
      </c>
    </row>
    <row r="552" spans="2:47" s="1" customFormat="1" ht="40.5">
      <c r="B552" s="41"/>
      <c r="D552" s="193" t="s">
        <v>170</v>
      </c>
      <c r="F552" s="194" t="s">
        <v>769</v>
      </c>
      <c r="I552" s="195"/>
      <c r="L552" s="41"/>
      <c r="M552" s="196"/>
      <c r="N552" s="42"/>
      <c r="O552" s="42"/>
      <c r="P552" s="42"/>
      <c r="Q552" s="42"/>
      <c r="R552" s="42"/>
      <c r="S552" s="42"/>
      <c r="T552" s="70"/>
      <c r="AT552" s="25" t="s">
        <v>170</v>
      </c>
      <c r="AU552" s="25" t="s">
        <v>79</v>
      </c>
    </row>
    <row r="553" spans="2:51" s="13" customFormat="1" ht="13.5">
      <c r="B553" s="206"/>
      <c r="D553" s="193" t="s">
        <v>174</v>
      </c>
      <c r="E553" s="207" t="s">
        <v>5</v>
      </c>
      <c r="F553" s="208" t="s">
        <v>770</v>
      </c>
      <c r="H553" s="207" t="s">
        <v>5</v>
      </c>
      <c r="I553" s="209"/>
      <c r="L553" s="206"/>
      <c r="M553" s="210"/>
      <c r="N553" s="211"/>
      <c r="O553" s="211"/>
      <c r="P553" s="211"/>
      <c r="Q553" s="211"/>
      <c r="R553" s="211"/>
      <c r="S553" s="211"/>
      <c r="T553" s="212"/>
      <c r="AT553" s="207" t="s">
        <v>174</v>
      </c>
      <c r="AU553" s="207" t="s">
        <v>79</v>
      </c>
      <c r="AV553" s="13" t="s">
        <v>77</v>
      </c>
      <c r="AW553" s="13" t="s">
        <v>34</v>
      </c>
      <c r="AX553" s="13" t="s">
        <v>70</v>
      </c>
      <c r="AY553" s="207" t="s">
        <v>161</v>
      </c>
    </row>
    <row r="554" spans="2:51" s="12" customFormat="1" ht="13.5">
      <c r="B554" s="198"/>
      <c r="D554" s="193" t="s">
        <v>174</v>
      </c>
      <c r="E554" s="199" t="s">
        <v>5</v>
      </c>
      <c r="F554" s="200" t="s">
        <v>771</v>
      </c>
      <c r="H554" s="201">
        <v>2.2</v>
      </c>
      <c r="I554" s="202"/>
      <c r="L554" s="198"/>
      <c r="M554" s="203"/>
      <c r="N554" s="204"/>
      <c r="O554" s="204"/>
      <c r="P554" s="204"/>
      <c r="Q554" s="204"/>
      <c r="R554" s="204"/>
      <c r="S554" s="204"/>
      <c r="T554" s="205"/>
      <c r="AT554" s="199" t="s">
        <v>174</v>
      </c>
      <c r="AU554" s="199" t="s">
        <v>79</v>
      </c>
      <c r="AV554" s="12" t="s">
        <v>79</v>
      </c>
      <c r="AW554" s="12" t="s">
        <v>34</v>
      </c>
      <c r="AX554" s="12" t="s">
        <v>77</v>
      </c>
      <c r="AY554" s="199" t="s">
        <v>161</v>
      </c>
    </row>
    <row r="555" spans="2:65" s="1" customFormat="1" ht="25.5" customHeight="1">
      <c r="B555" s="180"/>
      <c r="C555" s="181" t="s">
        <v>772</v>
      </c>
      <c r="D555" s="181" t="s">
        <v>163</v>
      </c>
      <c r="E555" s="182" t="s">
        <v>773</v>
      </c>
      <c r="F555" s="183" t="s">
        <v>774</v>
      </c>
      <c r="G555" s="184" t="s">
        <v>166</v>
      </c>
      <c r="H555" s="185">
        <v>2.2</v>
      </c>
      <c r="I555" s="186"/>
      <c r="J555" s="187">
        <f>ROUND(I555*H555,2)</f>
        <v>0</v>
      </c>
      <c r="K555" s="183" t="s">
        <v>167</v>
      </c>
      <c r="L555" s="41"/>
      <c r="M555" s="188" t="s">
        <v>5</v>
      </c>
      <c r="N555" s="189" t="s">
        <v>41</v>
      </c>
      <c r="O555" s="42"/>
      <c r="P555" s="190">
        <f>O555*H555</f>
        <v>0</v>
      </c>
      <c r="Q555" s="190">
        <v>0</v>
      </c>
      <c r="R555" s="190">
        <f>Q555*H555</f>
        <v>0</v>
      </c>
      <c r="S555" s="190">
        <v>0</v>
      </c>
      <c r="T555" s="191">
        <f>S555*H555</f>
        <v>0</v>
      </c>
      <c r="AR555" s="25" t="s">
        <v>168</v>
      </c>
      <c r="AT555" s="25" t="s">
        <v>163</v>
      </c>
      <c r="AU555" s="25" t="s">
        <v>79</v>
      </c>
      <c r="AY555" s="25" t="s">
        <v>161</v>
      </c>
      <c r="BE555" s="192">
        <f>IF(N555="základní",J555,0)</f>
        <v>0</v>
      </c>
      <c r="BF555" s="192">
        <f>IF(N555="snížená",J555,0)</f>
        <v>0</v>
      </c>
      <c r="BG555" s="192">
        <f>IF(N555="zákl. přenesená",J555,0)</f>
        <v>0</v>
      </c>
      <c r="BH555" s="192">
        <f>IF(N555="sníž. přenesená",J555,0)</f>
        <v>0</v>
      </c>
      <c r="BI555" s="192">
        <f>IF(N555="nulová",J555,0)</f>
        <v>0</v>
      </c>
      <c r="BJ555" s="25" t="s">
        <v>77</v>
      </c>
      <c r="BK555" s="192">
        <f>ROUND(I555*H555,2)</f>
        <v>0</v>
      </c>
      <c r="BL555" s="25" t="s">
        <v>168</v>
      </c>
      <c r="BM555" s="25" t="s">
        <v>775</v>
      </c>
    </row>
    <row r="556" spans="2:47" s="1" customFormat="1" ht="27">
      <c r="B556" s="41"/>
      <c r="D556" s="193" t="s">
        <v>170</v>
      </c>
      <c r="F556" s="194" t="s">
        <v>776</v>
      </c>
      <c r="I556" s="195"/>
      <c r="L556" s="41"/>
      <c r="M556" s="196"/>
      <c r="N556" s="42"/>
      <c r="O556" s="42"/>
      <c r="P556" s="42"/>
      <c r="Q556" s="42"/>
      <c r="R556" s="42"/>
      <c r="S556" s="42"/>
      <c r="T556" s="70"/>
      <c r="AT556" s="25" t="s">
        <v>170</v>
      </c>
      <c r="AU556" s="25" t="s">
        <v>79</v>
      </c>
    </row>
    <row r="557" spans="2:63" s="11" customFormat="1" ht="29.85" customHeight="1">
      <c r="B557" s="167"/>
      <c r="D557" s="168" t="s">
        <v>69</v>
      </c>
      <c r="E557" s="178" t="s">
        <v>221</v>
      </c>
      <c r="F557" s="178" t="s">
        <v>777</v>
      </c>
      <c r="I557" s="170"/>
      <c r="J557" s="179">
        <f>BK557</f>
        <v>0</v>
      </c>
      <c r="L557" s="167"/>
      <c r="M557" s="172"/>
      <c r="N557" s="173"/>
      <c r="O557" s="173"/>
      <c r="P557" s="174">
        <f>SUM(P558:P698)</f>
        <v>0</v>
      </c>
      <c r="Q557" s="173"/>
      <c r="R557" s="174">
        <f>SUM(R558:R698)</f>
        <v>209.27213849999998</v>
      </c>
      <c r="S557" s="173"/>
      <c r="T557" s="175">
        <f>SUM(T558:T698)</f>
        <v>0</v>
      </c>
      <c r="AR557" s="168" t="s">
        <v>77</v>
      </c>
      <c r="AT557" s="176" t="s">
        <v>69</v>
      </c>
      <c r="AU557" s="176" t="s">
        <v>77</v>
      </c>
      <c r="AY557" s="168" t="s">
        <v>161</v>
      </c>
      <c r="BK557" s="177">
        <f>SUM(BK558:BK698)</f>
        <v>0</v>
      </c>
    </row>
    <row r="558" spans="2:65" s="1" customFormat="1" ht="51" customHeight="1">
      <c r="B558" s="180"/>
      <c r="C558" s="181" t="s">
        <v>778</v>
      </c>
      <c r="D558" s="181" t="s">
        <v>163</v>
      </c>
      <c r="E558" s="182" t="s">
        <v>779</v>
      </c>
      <c r="F558" s="183" t="s">
        <v>780</v>
      </c>
      <c r="G558" s="184" t="s">
        <v>231</v>
      </c>
      <c r="H558" s="185">
        <v>1</v>
      </c>
      <c r="I558" s="186"/>
      <c r="J558" s="187">
        <f>ROUND(I558*H558,2)</f>
        <v>0</v>
      </c>
      <c r="K558" s="183" t="s">
        <v>5</v>
      </c>
      <c r="L558" s="41"/>
      <c r="M558" s="188" t="s">
        <v>5</v>
      </c>
      <c r="N558" s="189" t="s">
        <v>41</v>
      </c>
      <c r="O558" s="42"/>
      <c r="P558" s="190">
        <f>O558*H558</f>
        <v>0</v>
      </c>
      <c r="Q558" s="190">
        <v>0</v>
      </c>
      <c r="R558" s="190">
        <f>Q558*H558</f>
        <v>0</v>
      </c>
      <c r="S558" s="190">
        <v>0</v>
      </c>
      <c r="T558" s="191">
        <f>S558*H558</f>
        <v>0</v>
      </c>
      <c r="AR558" s="25" t="s">
        <v>168</v>
      </c>
      <c r="AT558" s="25" t="s">
        <v>163</v>
      </c>
      <c r="AU558" s="25" t="s">
        <v>79</v>
      </c>
      <c r="AY558" s="25" t="s">
        <v>161</v>
      </c>
      <c r="BE558" s="192">
        <f>IF(N558="základní",J558,0)</f>
        <v>0</v>
      </c>
      <c r="BF558" s="192">
        <f>IF(N558="snížená",J558,0)</f>
        <v>0</v>
      </c>
      <c r="BG558" s="192">
        <f>IF(N558="zákl. přenesená",J558,0)</f>
        <v>0</v>
      </c>
      <c r="BH558" s="192">
        <f>IF(N558="sníž. přenesená",J558,0)</f>
        <v>0</v>
      </c>
      <c r="BI558" s="192">
        <f>IF(N558="nulová",J558,0)</f>
        <v>0</v>
      </c>
      <c r="BJ558" s="25" t="s">
        <v>77</v>
      </c>
      <c r="BK558" s="192">
        <f>ROUND(I558*H558,2)</f>
        <v>0</v>
      </c>
      <c r="BL558" s="25" t="s">
        <v>168</v>
      </c>
      <c r="BM558" s="25" t="s">
        <v>781</v>
      </c>
    </row>
    <row r="559" spans="2:47" s="1" customFormat="1" ht="40.5">
      <c r="B559" s="41"/>
      <c r="D559" s="193" t="s">
        <v>170</v>
      </c>
      <c r="F559" s="194" t="s">
        <v>780</v>
      </c>
      <c r="I559" s="195"/>
      <c r="L559" s="41"/>
      <c r="M559" s="196"/>
      <c r="N559" s="42"/>
      <c r="O559" s="42"/>
      <c r="P559" s="42"/>
      <c r="Q559" s="42"/>
      <c r="R559" s="42"/>
      <c r="S559" s="42"/>
      <c r="T559" s="70"/>
      <c r="AT559" s="25" t="s">
        <v>170</v>
      </c>
      <c r="AU559" s="25" t="s">
        <v>79</v>
      </c>
    </row>
    <row r="560" spans="2:47" s="1" customFormat="1" ht="27">
      <c r="B560" s="41"/>
      <c r="D560" s="193" t="s">
        <v>172</v>
      </c>
      <c r="F560" s="197" t="s">
        <v>173</v>
      </c>
      <c r="I560" s="195"/>
      <c r="L560" s="41"/>
      <c r="M560" s="196"/>
      <c r="N560" s="42"/>
      <c r="O560" s="42"/>
      <c r="P560" s="42"/>
      <c r="Q560" s="42"/>
      <c r="R560" s="42"/>
      <c r="S560" s="42"/>
      <c r="T560" s="70"/>
      <c r="AT560" s="25" t="s">
        <v>172</v>
      </c>
      <c r="AU560" s="25" t="s">
        <v>79</v>
      </c>
    </row>
    <row r="561" spans="2:51" s="12" customFormat="1" ht="13.5">
      <c r="B561" s="198"/>
      <c r="D561" s="193" t="s">
        <v>174</v>
      </c>
      <c r="E561" s="199" t="s">
        <v>5</v>
      </c>
      <c r="F561" s="200" t="s">
        <v>782</v>
      </c>
      <c r="H561" s="201">
        <v>1</v>
      </c>
      <c r="I561" s="202"/>
      <c r="L561" s="198"/>
      <c r="M561" s="203"/>
      <c r="N561" s="204"/>
      <c r="O561" s="204"/>
      <c r="P561" s="204"/>
      <c r="Q561" s="204"/>
      <c r="R561" s="204"/>
      <c r="S561" s="204"/>
      <c r="T561" s="205"/>
      <c r="AT561" s="199" t="s">
        <v>174</v>
      </c>
      <c r="AU561" s="199" t="s">
        <v>79</v>
      </c>
      <c r="AV561" s="12" t="s">
        <v>79</v>
      </c>
      <c r="AW561" s="12" t="s">
        <v>34</v>
      </c>
      <c r="AX561" s="12" t="s">
        <v>77</v>
      </c>
      <c r="AY561" s="199" t="s">
        <v>161</v>
      </c>
    </row>
    <row r="562" spans="2:65" s="1" customFormat="1" ht="25.5" customHeight="1">
      <c r="B562" s="180"/>
      <c r="C562" s="181" t="s">
        <v>783</v>
      </c>
      <c r="D562" s="181" t="s">
        <v>163</v>
      </c>
      <c r="E562" s="182" t="s">
        <v>784</v>
      </c>
      <c r="F562" s="183" t="s">
        <v>785</v>
      </c>
      <c r="G562" s="184" t="s">
        <v>231</v>
      </c>
      <c r="H562" s="185">
        <v>3</v>
      </c>
      <c r="I562" s="186"/>
      <c r="J562" s="187">
        <f>ROUND(I562*H562,2)</f>
        <v>0</v>
      </c>
      <c r="K562" s="183" t="s">
        <v>5</v>
      </c>
      <c r="L562" s="41"/>
      <c r="M562" s="188" t="s">
        <v>5</v>
      </c>
      <c r="N562" s="189" t="s">
        <v>41</v>
      </c>
      <c r="O562" s="42"/>
      <c r="P562" s="190">
        <f>O562*H562</f>
        <v>0</v>
      </c>
      <c r="Q562" s="190">
        <v>0</v>
      </c>
      <c r="R562" s="190">
        <f>Q562*H562</f>
        <v>0</v>
      </c>
      <c r="S562" s="190">
        <v>0</v>
      </c>
      <c r="T562" s="191">
        <f>S562*H562</f>
        <v>0</v>
      </c>
      <c r="AR562" s="25" t="s">
        <v>168</v>
      </c>
      <c r="AT562" s="25" t="s">
        <v>163</v>
      </c>
      <c r="AU562" s="25" t="s">
        <v>79</v>
      </c>
      <c r="AY562" s="25" t="s">
        <v>161</v>
      </c>
      <c r="BE562" s="192">
        <f>IF(N562="základní",J562,0)</f>
        <v>0</v>
      </c>
      <c r="BF562" s="192">
        <f>IF(N562="snížená",J562,0)</f>
        <v>0</v>
      </c>
      <c r="BG562" s="192">
        <f>IF(N562="zákl. přenesená",J562,0)</f>
        <v>0</v>
      </c>
      <c r="BH562" s="192">
        <f>IF(N562="sníž. přenesená",J562,0)</f>
        <v>0</v>
      </c>
      <c r="BI562" s="192">
        <f>IF(N562="nulová",J562,0)</f>
        <v>0</v>
      </c>
      <c r="BJ562" s="25" t="s">
        <v>77</v>
      </c>
      <c r="BK562" s="192">
        <f>ROUND(I562*H562,2)</f>
        <v>0</v>
      </c>
      <c r="BL562" s="25" t="s">
        <v>168</v>
      </c>
      <c r="BM562" s="25" t="s">
        <v>786</v>
      </c>
    </row>
    <row r="563" spans="2:47" s="1" customFormat="1" ht="27">
      <c r="B563" s="41"/>
      <c r="D563" s="193" t="s">
        <v>170</v>
      </c>
      <c r="F563" s="194" t="s">
        <v>785</v>
      </c>
      <c r="I563" s="195"/>
      <c r="L563" s="41"/>
      <c r="M563" s="196"/>
      <c r="N563" s="42"/>
      <c r="O563" s="42"/>
      <c r="P563" s="42"/>
      <c r="Q563" s="42"/>
      <c r="R563" s="42"/>
      <c r="S563" s="42"/>
      <c r="T563" s="70"/>
      <c r="AT563" s="25" t="s">
        <v>170</v>
      </c>
      <c r="AU563" s="25" t="s">
        <v>79</v>
      </c>
    </row>
    <row r="564" spans="2:47" s="1" customFormat="1" ht="27">
      <c r="B564" s="41"/>
      <c r="D564" s="193" t="s">
        <v>172</v>
      </c>
      <c r="F564" s="197" t="s">
        <v>173</v>
      </c>
      <c r="I564" s="195"/>
      <c r="L564" s="41"/>
      <c r="M564" s="196"/>
      <c r="N564" s="42"/>
      <c r="O564" s="42"/>
      <c r="P564" s="42"/>
      <c r="Q564" s="42"/>
      <c r="R564" s="42"/>
      <c r="S564" s="42"/>
      <c r="T564" s="70"/>
      <c r="AT564" s="25" t="s">
        <v>172</v>
      </c>
      <c r="AU564" s="25" t="s">
        <v>79</v>
      </c>
    </row>
    <row r="565" spans="2:51" s="12" customFormat="1" ht="13.5">
      <c r="B565" s="198"/>
      <c r="D565" s="193" t="s">
        <v>174</v>
      </c>
      <c r="E565" s="199" t="s">
        <v>5</v>
      </c>
      <c r="F565" s="200" t="s">
        <v>787</v>
      </c>
      <c r="H565" s="201">
        <v>1</v>
      </c>
      <c r="I565" s="202"/>
      <c r="L565" s="198"/>
      <c r="M565" s="203"/>
      <c r="N565" s="204"/>
      <c r="O565" s="204"/>
      <c r="P565" s="204"/>
      <c r="Q565" s="204"/>
      <c r="R565" s="204"/>
      <c r="S565" s="204"/>
      <c r="T565" s="205"/>
      <c r="AT565" s="199" t="s">
        <v>174</v>
      </c>
      <c r="AU565" s="199" t="s">
        <v>79</v>
      </c>
      <c r="AV565" s="12" t="s">
        <v>79</v>
      </c>
      <c r="AW565" s="12" t="s">
        <v>34</v>
      </c>
      <c r="AX565" s="12" t="s">
        <v>70</v>
      </c>
      <c r="AY565" s="199" t="s">
        <v>161</v>
      </c>
    </row>
    <row r="566" spans="2:51" s="12" customFormat="1" ht="13.5">
      <c r="B566" s="198"/>
      <c r="D566" s="193" t="s">
        <v>174</v>
      </c>
      <c r="E566" s="199" t="s">
        <v>5</v>
      </c>
      <c r="F566" s="200" t="s">
        <v>788</v>
      </c>
      <c r="H566" s="201">
        <v>1</v>
      </c>
      <c r="I566" s="202"/>
      <c r="L566" s="198"/>
      <c r="M566" s="203"/>
      <c r="N566" s="204"/>
      <c r="O566" s="204"/>
      <c r="P566" s="204"/>
      <c r="Q566" s="204"/>
      <c r="R566" s="204"/>
      <c r="S566" s="204"/>
      <c r="T566" s="205"/>
      <c r="AT566" s="199" t="s">
        <v>174</v>
      </c>
      <c r="AU566" s="199" t="s">
        <v>79</v>
      </c>
      <c r="AV566" s="12" t="s">
        <v>79</v>
      </c>
      <c r="AW566" s="12" t="s">
        <v>34</v>
      </c>
      <c r="AX566" s="12" t="s">
        <v>70</v>
      </c>
      <c r="AY566" s="199" t="s">
        <v>161</v>
      </c>
    </row>
    <row r="567" spans="2:51" s="12" customFormat="1" ht="13.5">
      <c r="B567" s="198"/>
      <c r="D567" s="193" t="s">
        <v>174</v>
      </c>
      <c r="E567" s="199" t="s">
        <v>5</v>
      </c>
      <c r="F567" s="200" t="s">
        <v>789</v>
      </c>
      <c r="H567" s="201">
        <v>1</v>
      </c>
      <c r="I567" s="202"/>
      <c r="L567" s="198"/>
      <c r="M567" s="203"/>
      <c r="N567" s="204"/>
      <c r="O567" s="204"/>
      <c r="P567" s="204"/>
      <c r="Q567" s="204"/>
      <c r="R567" s="204"/>
      <c r="S567" s="204"/>
      <c r="T567" s="205"/>
      <c r="AT567" s="199" t="s">
        <v>174</v>
      </c>
      <c r="AU567" s="199" t="s">
        <v>79</v>
      </c>
      <c r="AV567" s="12" t="s">
        <v>79</v>
      </c>
      <c r="AW567" s="12" t="s">
        <v>34</v>
      </c>
      <c r="AX567" s="12" t="s">
        <v>70</v>
      </c>
      <c r="AY567" s="199" t="s">
        <v>161</v>
      </c>
    </row>
    <row r="568" spans="2:51" s="14" customFormat="1" ht="13.5">
      <c r="B568" s="213"/>
      <c r="D568" s="193" t="s">
        <v>174</v>
      </c>
      <c r="E568" s="214" t="s">
        <v>5</v>
      </c>
      <c r="F568" s="215" t="s">
        <v>188</v>
      </c>
      <c r="H568" s="216">
        <v>3</v>
      </c>
      <c r="I568" s="217"/>
      <c r="L568" s="213"/>
      <c r="M568" s="218"/>
      <c r="N568" s="219"/>
      <c r="O568" s="219"/>
      <c r="P568" s="219"/>
      <c r="Q568" s="219"/>
      <c r="R568" s="219"/>
      <c r="S568" s="219"/>
      <c r="T568" s="220"/>
      <c r="AT568" s="214" t="s">
        <v>174</v>
      </c>
      <c r="AU568" s="214" t="s">
        <v>79</v>
      </c>
      <c r="AV568" s="14" t="s">
        <v>168</v>
      </c>
      <c r="AW568" s="14" t="s">
        <v>34</v>
      </c>
      <c r="AX568" s="14" t="s">
        <v>77</v>
      </c>
      <c r="AY568" s="214" t="s">
        <v>161</v>
      </c>
    </row>
    <row r="569" spans="2:65" s="1" customFormat="1" ht="25.5" customHeight="1">
      <c r="B569" s="180"/>
      <c r="C569" s="181" t="s">
        <v>790</v>
      </c>
      <c r="D569" s="181" t="s">
        <v>163</v>
      </c>
      <c r="E569" s="182" t="s">
        <v>791</v>
      </c>
      <c r="F569" s="183" t="s">
        <v>792</v>
      </c>
      <c r="G569" s="184" t="s">
        <v>231</v>
      </c>
      <c r="H569" s="185">
        <v>1</v>
      </c>
      <c r="I569" s="186"/>
      <c r="J569" s="187">
        <f>ROUND(I569*H569,2)</f>
        <v>0</v>
      </c>
      <c r="K569" s="183" t="s">
        <v>5</v>
      </c>
      <c r="L569" s="41"/>
      <c r="M569" s="188" t="s">
        <v>5</v>
      </c>
      <c r="N569" s="189" t="s">
        <v>41</v>
      </c>
      <c r="O569" s="42"/>
      <c r="P569" s="190">
        <f>O569*H569</f>
        <v>0</v>
      </c>
      <c r="Q569" s="190">
        <v>0</v>
      </c>
      <c r="R569" s="190">
        <f>Q569*H569</f>
        <v>0</v>
      </c>
      <c r="S569" s="190">
        <v>0</v>
      </c>
      <c r="T569" s="191">
        <f>S569*H569</f>
        <v>0</v>
      </c>
      <c r="AR569" s="25" t="s">
        <v>168</v>
      </c>
      <c r="AT569" s="25" t="s">
        <v>163</v>
      </c>
      <c r="AU569" s="25" t="s">
        <v>79</v>
      </c>
      <c r="AY569" s="25" t="s">
        <v>161</v>
      </c>
      <c r="BE569" s="192">
        <f>IF(N569="základní",J569,0)</f>
        <v>0</v>
      </c>
      <c r="BF569" s="192">
        <f>IF(N569="snížená",J569,0)</f>
        <v>0</v>
      </c>
      <c r="BG569" s="192">
        <f>IF(N569="zákl. přenesená",J569,0)</f>
        <v>0</v>
      </c>
      <c r="BH569" s="192">
        <f>IF(N569="sníž. přenesená",J569,0)</f>
        <v>0</v>
      </c>
      <c r="BI569" s="192">
        <f>IF(N569="nulová",J569,0)</f>
        <v>0</v>
      </c>
      <c r="BJ569" s="25" t="s">
        <v>77</v>
      </c>
      <c r="BK569" s="192">
        <f>ROUND(I569*H569,2)</f>
        <v>0</v>
      </c>
      <c r="BL569" s="25" t="s">
        <v>168</v>
      </c>
      <c r="BM569" s="25" t="s">
        <v>793</v>
      </c>
    </row>
    <row r="570" spans="2:47" s="1" customFormat="1" ht="27">
      <c r="B570" s="41"/>
      <c r="D570" s="193" t="s">
        <v>170</v>
      </c>
      <c r="F570" s="194" t="s">
        <v>785</v>
      </c>
      <c r="I570" s="195"/>
      <c r="L570" s="41"/>
      <c r="M570" s="196"/>
      <c r="N570" s="42"/>
      <c r="O570" s="42"/>
      <c r="P570" s="42"/>
      <c r="Q570" s="42"/>
      <c r="R570" s="42"/>
      <c r="S570" s="42"/>
      <c r="T570" s="70"/>
      <c r="AT570" s="25" t="s">
        <v>170</v>
      </c>
      <c r="AU570" s="25" t="s">
        <v>79</v>
      </c>
    </row>
    <row r="571" spans="2:47" s="1" customFormat="1" ht="27">
      <c r="B571" s="41"/>
      <c r="D571" s="193" t="s">
        <v>172</v>
      </c>
      <c r="F571" s="197" t="s">
        <v>173</v>
      </c>
      <c r="I571" s="195"/>
      <c r="L571" s="41"/>
      <c r="M571" s="196"/>
      <c r="N571" s="42"/>
      <c r="O571" s="42"/>
      <c r="P571" s="42"/>
      <c r="Q571" s="42"/>
      <c r="R571" s="42"/>
      <c r="S571" s="42"/>
      <c r="T571" s="70"/>
      <c r="AT571" s="25" t="s">
        <v>172</v>
      </c>
      <c r="AU571" s="25" t="s">
        <v>79</v>
      </c>
    </row>
    <row r="572" spans="2:51" s="13" customFormat="1" ht="13.5">
      <c r="B572" s="206"/>
      <c r="D572" s="193" t="s">
        <v>174</v>
      </c>
      <c r="E572" s="207" t="s">
        <v>5</v>
      </c>
      <c r="F572" s="208" t="s">
        <v>794</v>
      </c>
      <c r="H572" s="207" t="s">
        <v>5</v>
      </c>
      <c r="I572" s="209"/>
      <c r="L572" s="206"/>
      <c r="M572" s="210"/>
      <c r="N572" s="211"/>
      <c r="O572" s="211"/>
      <c r="P572" s="211"/>
      <c r="Q572" s="211"/>
      <c r="R572" s="211"/>
      <c r="S572" s="211"/>
      <c r="T572" s="212"/>
      <c r="AT572" s="207" t="s">
        <v>174</v>
      </c>
      <c r="AU572" s="207" t="s">
        <v>79</v>
      </c>
      <c r="AV572" s="13" t="s">
        <v>77</v>
      </c>
      <c r="AW572" s="13" t="s">
        <v>34</v>
      </c>
      <c r="AX572" s="13" t="s">
        <v>70</v>
      </c>
      <c r="AY572" s="207" t="s">
        <v>161</v>
      </c>
    </row>
    <row r="573" spans="2:51" s="12" customFormat="1" ht="13.5">
      <c r="B573" s="198"/>
      <c r="D573" s="193" t="s">
        <v>174</v>
      </c>
      <c r="E573" s="199" t="s">
        <v>5</v>
      </c>
      <c r="F573" s="200" t="s">
        <v>795</v>
      </c>
      <c r="H573" s="201">
        <v>1</v>
      </c>
      <c r="I573" s="202"/>
      <c r="L573" s="198"/>
      <c r="M573" s="203"/>
      <c r="N573" s="204"/>
      <c r="O573" s="204"/>
      <c r="P573" s="204"/>
      <c r="Q573" s="204"/>
      <c r="R573" s="204"/>
      <c r="S573" s="204"/>
      <c r="T573" s="205"/>
      <c r="AT573" s="199" t="s">
        <v>174</v>
      </c>
      <c r="AU573" s="199" t="s">
        <v>79</v>
      </c>
      <c r="AV573" s="12" t="s">
        <v>79</v>
      </c>
      <c r="AW573" s="12" t="s">
        <v>34</v>
      </c>
      <c r="AX573" s="12" t="s">
        <v>77</v>
      </c>
      <c r="AY573" s="199" t="s">
        <v>161</v>
      </c>
    </row>
    <row r="574" spans="2:65" s="1" customFormat="1" ht="25.5" customHeight="1">
      <c r="B574" s="180"/>
      <c r="C574" s="181" t="s">
        <v>796</v>
      </c>
      <c r="D574" s="181" t="s">
        <v>163</v>
      </c>
      <c r="E574" s="182" t="s">
        <v>797</v>
      </c>
      <c r="F574" s="183" t="s">
        <v>798</v>
      </c>
      <c r="G574" s="184" t="s">
        <v>224</v>
      </c>
      <c r="H574" s="185">
        <v>939</v>
      </c>
      <c r="I574" s="186"/>
      <c r="J574" s="187">
        <f>ROUND(I574*H574,2)</f>
        <v>0</v>
      </c>
      <c r="K574" s="183" t="s">
        <v>167</v>
      </c>
      <c r="L574" s="41"/>
      <c r="M574" s="188" t="s">
        <v>5</v>
      </c>
      <c r="N574" s="189" t="s">
        <v>41</v>
      </c>
      <c r="O574" s="42"/>
      <c r="P574" s="190">
        <f>O574*H574</f>
        <v>0</v>
      </c>
      <c r="Q574" s="190">
        <v>2E-05</v>
      </c>
      <c r="R574" s="190">
        <f>Q574*H574</f>
        <v>0.01878</v>
      </c>
      <c r="S574" s="190">
        <v>0</v>
      </c>
      <c r="T574" s="191">
        <f>S574*H574</f>
        <v>0</v>
      </c>
      <c r="AR574" s="25" t="s">
        <v>168</v>
      </c>
      <c r="AT574" s="25" t="s">
        <v>163</v>
      </c>
      <c r="AU574" s="25" t="s">
        <v>79</v>
      </c>
      <c r="AY574" s="25" t="s">
        <v>161</v>
      </c>
      <c r="BE574" s="192">
        <f>IF(N574="základní",J574,0)</f>
        <v>0</v>
      </c>
      <c r="BF574" s="192">
        <f>IF(N574="snížená",J574,0)</f>
        <v>0</v>
      </c>
      <c r="BG574" s="192">
        <f>IF(N574="zákl. přenesená",J574,0)</f>
        <v>0</v>
      </c>
      <c r="BH574" s="192">
        <f>IF(N574="sníž. přenesená",J574,0)</f>
        <v>0</v>
      </c>
      <c r="BI574" s="192">
        <f>IF(N574="nulová",J574,0)</f>
        <v>0</v>
      </c>
      <c r="BJ574" s="25" t="s">
        <v>77</v>
      </c>
      <c r="BK574" s="192">
        <f>ROUND(I574*H574,2)</f>
        <v>0</v>
      </c>
      <c r="BL574" s="25" t="s">
        <v>168</v>
      </c>
      <c r="BM574" s="25" t="s">
        <v>799</v>
      </c>
    </row>
    <row r="575" spans="2:47" s="1" customFormat="1" ht="13.5">
      <c r="B575" s="41"/>
      <c r="D575" s="193" t="s">
        <v>170</v>
      </c>
      <c r="F575" s="194" t="s">
        <v>800</v>
      </c>
      <c r="I575" s="195"/>
      <c r="L575" s="41"/>
      <c r="M575" s="196"/>
      <c r="N575" s="42"/>
      <c r="O575" s="42"/>
      <c r="P575" s="42"/>
      <c r="Q575" s="42"/>
      <c r="R575" s="42"/>
      <c r="S575" s="42"/>
      <c r="T575" s="70"/>
      <c r="AT575" s="25" t="s">
        <v>170</v>
      </c>
      <c r="AU575" s="25" t="s">
        <v>79</v>
      </c>
    </row>
    <row r="576" spans="2:47" s="1" customFormat="1" ht="27">
      <c r="B576" s="41"/>
      <c r="D576" s="193" t="s">
        <v>172</v>
      </c>
      <c r="F576" s="197" t="s">
        <v>173</v>
      </c>
      <c r="I576" s="195"/>
      <c r="L576" s="41"/>
      <c r="M576" s="196"/>
      <c r="N576" s="42"/>
      <c r="O576" s="42"/>
      <c r="P576" s="42"/>
      <c r="Q576" s="42"/>
      <c r="R576" s="42"/>
      <c r="S576" s="42"/>
      <c r="T576" s="70"/>
      <c r="AT576" s="25" t="s">
        <v>172</v>
      </c>
      <c r="AU576" s="25" t="s">
        <v>79</v>
      </c>
    </row>
    <row r="577" spans="2:51" s="13" customFormat="1" ht="13.5">
      <c r="B577" s="206"/>
      <c r="D577" s="193" t="s">
        <v>174</v>
      </c>
      <c r="E577" s="207" t="s">
        <v>5</v>
      </c>
      <c r="F577" s="208" t="s">
        <v>801</v>
      </c>
      <c r="H577" s="207" t="s">
        <v>5</v>
      </c>
      <c r="I577" s="209"/>
      <c r="L577" s="206"/>
      <c r="M577" s="210"/>
      <c r="N577" s="211"/>
      <c r="O577" s="211"/>
      <c r="P577" s="211"/>
      <c r="Q577" s="211"/>
      <c r="R577" s="211"/>
      <c r="S577" s="211"/>
      <c r="T577" s="212"/>
      <c r="AT577" s="207" t="s">
        <v>174</v>
      </c>
      <c r="AU577" s="207" t="s">
        <v>79</v>
      </c>
      <c r="AV577" s="13" t="s">
        <v>77</v>
      </c>
      <c r="AW577" s="13" t="s">
        <v>34</v>
      </c>
      <c r="AX577" s="13" t="s">
        <v>70</v>
      </c>
      <c r="AY577" s="207" t="s">
        <v>161</v>
      </c>
    </row>
    <row r="578" spans="2:51" s="12" customFormat="1" ht="13.5">
      <c r="B578" s="198"/>
      <c r="D578" s="193" t="s">
        <v>174</v>
      </c>
      <c r="E578" s="199" t="s">
        <v>5</v>
      </c>
      <c r="F578" s="200" t="s">
        <v>802</v>
      </c>
      <c r="H578" s="201">
        <v>351</v>
      </c>
      <c r="I578" s="202"/>
      <c r="L578" s="198"/>
      <c r="M578" s="203"/>
      <c r="N578" s="204"/>
      <c r="O578" s="204"/>
      <c r="P578" s="204"/>
      <c r="Q578" s="204"/>
      <c r="R578" s="204"/>
      <c r="S578" s="204"/>
      <c r="T578" s="205"/>
      <c r="AT578" s="199" t="s">
        <v>174</v>
      </c>
      <c r="AU578" s="199" t="s">
        <v>79</v>
      </c>
      <c r="AV578" s="12" t="s">
        <v>79</v>
      </c>
      <c r="AW578" s="12" t="s">
        <v>34</v>
      </c>
      <c r="AX578" s="12" t="s">
        <v>70</v>
      </c>
      <c r="AY578" s="199" t="s">
        <v>161</v>
      </c>
    </row>
    <row r="579" spans="2:51" s="12" customFormat="1" ht="13.5">
      <c r="B579" s="198"/>
      <c r="D579" s="193" t="s">
        <v>174</v>
      </c>
      <c r="E579" s="199" t="s">
        <v>5</v>
      </c>
      <c r="F579" s="200" t="s">
        <v>803</v>
      </c>
      <c r="H579" s="201">
        <v>253</v>
      </c>
      <c r="I579" s="202"/>
      <c r="L579" s="198"/>
      <c r="M579" s="203"/>
      <c r="N579" s="204"/>
      <c r="O579" s="204"/>
      <c r="P579" s="204"/>
      <c r="Q579" s="204"/>
      <c r="R579" s="204"/>
      <c r="S579" s="204"/>
      <c r="T579" s="205"/>
      <c r="AT579" s="199" t="s">
        <v>174</v>
      </c>
      <c r="AU579" s="199" t="s">
        <v>79</v>
      </c>
      <c r="AV579" s="12" t="s">
        <v>79</v>
      </c>
      <c r="AW579" s="12" t="s">
        <v>34</v>
      </c>
      <c r="AX579" s="12" t="s">
        <v>70</v>
      </c>
      <c r="AY579" s="199" t="s">
        <v>161</v>
      </c>
    </row>
    <row r="580" spans="2:51" s="12" customFormat="1" ht="13.5">
      <c r="B580" s="198"/>
      <c r="D580" s="193" t="s">
        <v>174</v>
      </c>
      <c r="E580" s="199" t="s">
        <v>5</v>
      </c>
      <c r="F580" s="200" t="s">
        <v>804</v>
      </c>
      <c r="H580" s="201">
        <v>303</v>
      </c>
      <c r="I580" s="202"/>
      <c r="L580" s="198"/>
      <c r="M580" s="203"/>
      <c r="N580" s="204"/>
      <c r="O580" s="204"/>
      <c r="P580" s="204"/>
      <c r="Q580" s="204"/>
      <c r="R580" s="204"/>
      <c r="S580" s="204"/>
      <c r="T580" s="205"/>
      <c r="AT580" s="199" t="s">
        <v>174</v>
      </c>
      <c r="AU580" s="199" t="s">
        <v>79</v>
      </c>
      <c r="AV580" s="12" t="s">
        <v>79</v>
      </c>
      <c r="AW580" s="12" t="s">
        <v>34</v>
      </c>
      <c r="AX580" s="12" t="s">
        <v>70</v>
      </c>
      <c r="AY580" s="199" t="s">
        <v>161</v>
      </c>
    </row>
    <row r="581" spans="2:51" s="12" customFormat="1" ht="13.5">
      <c r="B581" s="198"/>
      <c r="D581" s="193" t="s">
        <v>174</v>
      </c>
      <c r="E581" s="199" t="s">
        <v>5</v>
      </c>
      <c r="F581" s="200" t="s">
        <v>805</v>
      </c>
      <c r="H581" s="201">
        <v>32</v>
      </c>
      <c r="I581" s="202"/>
      <c r="L581" s="198"/>
      <c r="M581" s="203"/>
      <c r="N581" s="204"/>
      <c r="O581" s="204"/>
      <c r="P581" s="204"/>
      <c r="Q581" s="204"/>
      <c r="R581" s="204"/>
      <c r="S581" s="204"/>
      <c r="T581" s="205"/>
      <c r="AT581" s="199" t="s">
        <v>174</v>
      </c>
      <c r="AU581" s="199" t="s">
        <v>79</v>
      </c>
      <c r="AV581" s="12" t="s">
        <v>79</v>
      </c>
      <c r="AW581" s="12" t="s">
        <v>34</v>
      </c>
      <c r="AX581" s="12" t="s">
        <v>70</v>
      </c>
      <c r="AY581" s="199" t="s">
        <v>161</v>
      </c>
    </row>
    <row r="582" spans="2:51" s="14" customFormat="1" ht="13.5">
      <c r="B582" s="213"/>
      <c r="D582" s="193" t="s">
        <v>174</v>
      </c>
      <c r="E582" s="214" t="s">
        <v>5</v>
      </c>
      <c r="F582" s="215" t="s">
        <v>188</v>
      </c>
      <c r="H582" s="216">
        <v>939</v>
      </c>
      <c r="I582" s="217"/>
      <c r="L582" s="213"/>
      <c r="M582" s="218"/>
      <c r="N582" s="219"/>
      <c r="O582" s="219"/>
      <c r="P582" s="219"/>
      <c r="Q582" s="219"/>
      <c r="R582" s="219"/>
      <c r="S582" s="219"/>
      <c r="T582" s="220"/>
      <c r="AT582" s="214" t="s">
        <v>174</v>
      </c>
      <c r="AU582" s="214" t="s">
        <v>79</v>
      </c>
      <c r="AV582" s="14" t="s">
        <v>168</v>
      </c>
      <c r="AW582" s="14" t="s">
        <v>34</v>
      </c>
      <c r="AX582" s="14" t="s">
        <v>77</v>
      </c>
      <c r="AY582" s="214" t="s">
        <v>161</v>
      </c>
    </row>
    <row r="583" spans="2:65" s="1" customFormat="1" ht="16.5" customHeight="1">
      <c r="B583" s="180"/>
      <c r="C583" s="229" t="s">
        <v>806</v>
      </c>
      <c r="D583" s="229" t="s">
        <v>384</v>
      </c>
      <c r="E583" s="230" t="s">
        <v>807</v>
      </c>
      <c r="F583" s="231" t="s">
        <v>808</v>
      </c>
      <c r="G583" s="232" t="s">
        <v>623</v>
      </c>
      <c r="H583" s="233">
        <v>172.15</v>
      </c>
      <c r="I583" s="234"/>
      <c r="J583" s="235">
        <f>ROUND(I583*H583,2)</f>
        <v>0</v>
      </c>
      <c r="K583" s="231" t="s">
        <v>167</v>
      </c>
      <c r="L583" s="236"/>
      <c r="M583" s="237" t="s">
        <v>5</v>
      </c>
      <c r="N583" s="238" t="s">
        <v>41</v>
      </c>
      <c r="O583" s="42"/>
      <c r="P583" s="190">
        <f>O583*H583</f>
        <v>0</v>
      </c>
      <c r="Q583" s="190">
        <v>0.04377</v>
      </c>
      <c r="R583" s="190">
        <f>Q583*H583</f>
        <v>7.5350055000000005</v>
      </c>
      <c r="S583" s="190">
        <v>0</v>
      </c>
      <c r="T583" s="191">
        <f>S583*H583</f>
        <v>0</v>
      </c>
      <c r="AR583" s="25" t="s">
        <v>221</v>
      </c>
      <c r="AT583" s="25" t="s">
        <v>384</v>
      </c>
      <c r="AU583" s="25" t="s">
        <v>79</v>
      </c>
      <c r="AY583" s="25" t="s">
        <v>161</v>
      </c>
      <c r="BE583" s="192">
        <f>IF(N583="základní",J583,0)</f>
        <v>0</v>
      </c>
      <c r="BF583" s="192">
        <f>IF(N583="snížená",J583,0)</f>
        <v>0</v>
      </c>
      <c r="BG583" s="192">
        <f>IF(N583="zákl. přenesená",J583,0)</f>
        <v>0</v>
      </c>
      <c r="BH583" s="192">
        <f>IF(N583="sníž. přenesená",J583,0)</f>
        <v>0</v>
      </c>
      <c r="BI583" s="192">
        <f>IF(N583="nulová",J583,0)</f>
        <v>0</v>
      </c>
      <c r="BJ583" s="25" t="s">
        <v>77</v>
      </c>
      <c r="BK583" s="192">
        <f>ROUND(I583*H583,2)</f>
        <v>0</v>
      </c>
      <c r="BL583" s="25" t="s">
        <v>168</v>
      </c>
      <c r="BM583" s="25" t="s">
        <v>809</v>
      </c>
    </row>
    <row r="584" spans="2:47" s="1" customFormat="1" ht="13.5">
      <c r="B584" s="41"/>
      <c r="D584" s="193" t="s">
        <v>170</v>
      </c>
      <c r="F584" s="194" t="s">
        <v>810</v>
      </c>
      <c r="I584" s="195"/>
      <c r="L584" s="41"/>
      <c r="M584" s="196"/>
      <c r="N584" s="42"/>
      <c r="O584" s="42"/>
      <c r="P584" s="42"/>
      <c r="Q584" s="42"/>
      <c r="R584" s="42"/>
      <c r="S584" s="42"/>
      <c r="T584" s="70"/>
      <c r="AT584" s="25" t="s">
        <v>170</v>
      </c>
      <c r="AU584" s="25" t="s">
        <v>79</v>
      </c>
    </row>
    <row r="585" spans="2:51" s="12" customFormat="1" ht="13.5">
      <c r="B585" s="198"/>
      <c r="D585" s="193" t="s">
        <v>174</v>
      </c>
      <c r="E585" s="199" t="s">
        <v>5</v>
      </c>
      <c r="F585" s="200" t="s">
        <v>811</v>
      </c>
      <c r="H585" s="201">
        <v>156.5</v>
      </c>
      <c r="I585" s="202"/>
      <c r="L585" s="198"/>
      <c r="M585" s="203"/>
      <c r="N585" s="204"/>
      <c r="O585" s="204"/>
      <c r="P585" s="204"/>
      <c r="Q585" s="204"/>
      <c r="R585" s="204"/>
      <c r="S585" s="204"/>
      <c r="T585" s="205"/>
      <c r="AT585" s="199" t="s">
        <v>174</v>
      </c>
      <c r="AU585" s="199" t="s">
        <v>79</v>
      </c>
      <c r="AV585" s="12" t="s">
        <v>79</v>
      </c>
      <c r="AW585" s="12" t="s">
        <v>34</v>
      </c>
      <c r="AX585" s="12" t="s">
        <v>77</v>
      </c>
      <c r="AY585" s="199" t="s">
        <v>161</v>
      </c>
    </row>
    <row r="586" spans="2:51" s="12" customFormat="1" ht="13.5">
      <c r="B586" s="198"/>
      <c r="D586" s="193" t="s">
        <v>174</v>
      </c>
      <c r="F586" s="200" t="s">
        <v>812</v>
      </c>
      <c r="H586" s="201">
        <v>172.15</v>
      </c>
      <c r="I586" s="202"/>
      <c r="L586" s="198"/>
      <c r="M586" s="203"/>
      <c r="N586" s="204"/>
      <c r="O586" s="204"/>
      <c r="P586" s="204"/>
      <c r="Q586" s="204"/>
      <c r="R586" s="204"/>
      <c r="S586" s="204"/>
      <c r="T586" s="205"/>
      <c r="AT586" s="199" t="s">
        <v>174</v>
      </c>
      <c r="AU586" s="199" t="s">
        <v>79</v>
      </c>
      <c r="AV586" s="12" t="s">
        <v>79</v>
      </c>
      <c r="AW586" s="12" t="s">
        <v>6</v>
      </c>
      <c r="AX586" s="12" t="s">
        <v>77</v>
      </c>
      <c r="AY586" s="199" t="s">
        <v>161</v>
      </c>
    </row>
    <row r="587" spans="2:65" s="1" customFormat="1" ht="25.5" customHeight="1">
      <c r="B587" s="180"/>
      <c r="C587" s="181" t="s">
        <v>813</v>
      </c>
      <c r="D587" s="181" t="s">
        <v>163</v>
      </c>
      <c r="E587" s="182" t="s">
        <v>814</v>
      </c>
      <c r="F587" s="183" t="s">
        <v>815</v>
      </c>
      <c r="G587" s="184" t="s">
        <v>224</v>
      </c>
      <c r="H587" s="185">
        <v>1011</v>
      </c>
      <c r="I587" s="186"/>
      <c r="J587" s="187">
        <f>ROUND(I587*H587,2)</f>
        <v>0</v>
      </c>
      <c r="K587" s="183" t="s">
        <v>167</v>
      </c>
      <c r="L587" s="41"/>
      <c r="M587" s="188" t="s">
        <v>5</v>
      </c>
      <c r="N587" s="189" t="s">
        <v>41</v>
      </c>
      <c r="O587" s="42"/>
      <c r="P587" s="190">
        <f>O587*H587</f>
        <v>0</v>
      </c>
      <c r="Q587" s="190">
        <v>2E-05</v>
      </c>
      <c r="R587" s="190">
        <f>Q587*H587</f>
        <v>0.020220000000000002</v>
      </c>
      <c r="S587" s="190">
        <v>0</v>
      </c>
      <c r="T587" s="191">
        <f>S587*H587</f>
        <v>0</v>
      </c>
      <c r="AR587" s="25" t="s">
        <v>168</v>
      </c>
      <c r="AT587" s="25" t="s">
        <v>163</v>
      </c>
      <c r="AU587" s="25" t="s">
        <v>79</v>
      </c>
      <c r="AY587" s="25" t="s">
        <v>161</v>
      </c>
      <c r="BE587" s="192">
        <f>IF(N587="základní",J587,0)</f>
        <v>0</v>
      </c>
      <c r="BF587" s="192">
        <f>IF(N587="snížená",J587,0)</f>
        <v>0</v>
      </c>
      <c r="BG587" s="192">
        <f>IF(N587="zákl. přenesená",J587,0)</f>
        <v>0</v>
      </c>
      <c r="BH587" s="192">
        <f>IF(N587="sníž. přenesená",J587,0)</f>
        <v>0</v>
      </c>
      <c r="BI587" s="192">
        <f>IF(N587="nulová",J587,0)</f>
        <v>0</v>
      </c>
      <c r="BJ587" s="25" t="s">
        <v>77</v>
      </c>
      <c r="BK587" s="192">
        <f>ROUND(I587*H587,2)</f>
        <v>0</v>
      </c>
      <c r="BL587" s="25" t="s">
        <v>168</v>
      </c>
      <c r="BM587" s="25" t="s">
        <v>816</v>
      </c>
    </row>
    <row r="588" spans="2:47" s="1" customFormat="1" ht="13.5">
      <c r="B588" s="41"/>
      <c r="D588" s="193" t="s">
        <v>170</v>
      </c>
      <c r="F588" s="194" t="s">
        <v>817</v>
      </c>
      <c r="I588" s="195"/>
      <c r="L588" s="41"/>
      <c r="M588" s="196"/>
      <c r="N588" s="42"/>
      <c r="O588" s="42"/>
      <c r="P588" s="42"/>
      <c r="Q588" s="42"/>
      <c r="R588" s="42"/>
      <c r="S588" s="42"/>
      <c r="T588" s="70"/>
      <c r="AT588" s="25" t="s">
        <v>170</v>
      </c>
      <c r="AU588" s="25" t="s">
        <v>79</v>
      </c>
    </row>
    <row r="589" spans="2:47" s="1" customFormat="1" ht="27">
      <c r="B589" s="41"/>
      <c r="D589" s="193" t="s">
        <v>172</v>
      </c>
      <c r="F589" s="197" t="s">
        <v>173</v>
      </c>
      <c r="I589" s="195"/>
      <c r="L589" s="41"/>
      <c r="M589" s="196"/>
      <c r="N589" s="42"/>
      <c r="O589" s="42"/>
      <c r="P589" s="42"/>
      <c r="Q589" s="42"/>
      <c r="R589" s="42"/>
      <c r="S589" s="42"/>
      <c r="T589" s="70"/>
      <c r="AT589" s="25" t="s">
        <v>172</v>
      </c>
      <c r="AU589" s="25" t="s">
        <v>79</v>
      </c>
    </row>
    <row r="590" spans="2:51" s="13" customFormat="1" ht="13.5">
      <c r="B590" s="206"/>
      <c r="D590" s="193" t="s">
        <v>174</v>
      </c>
      <c r="E590" s="207" t="s">
        <v>5</v>
      </c>
      <c r="F590" s="208" t="s">
        <v>801</v>
      </c>
      <c r="H590" s="207" t="s">
        <v>5</v>
      </c>
      <c r="I590" s="209"/>
      <c r="L590" s="206"/>
      <c r="M590" s="210"/>
      <c r="N590" s="211"/>
      <c r="O590" s="211"/>
      <c r="P590" s="211"/>
      <c r="Q590" s="211"/>
      <c r="R590" s="211"/>
      <c r="S590" s="211"/>
      <c r="T590" s="212"/>
      <c r="AT590" s="207" t="s">
        <v>174</v>
      </c>
      <c r="AU590" s="207" t="s">
        <v>79</v>
      </c>
      <c r="AV590" s="13" t="s">
        <v>77</v>
      </c>
      <c r="AW590" s="13" t="s">
        <v>34</v>
      </c>
      <c r="AX590" s="13" t="s">
        <v>70</v>
      </c>
      <c r="AY590" s="207" t="s">
        <v>161</v>
      </c>
    </row>
    <row r="591" spans="2:51" s="12" customFormat="1" ht="13.5">
      <c r="B591" s="198"/>
      <c r="D591" s="193" t="s">
        <v>174</v>
      </c>
      <c r="E591" s="199" t="s">
        <v>5</v>
      </c>
      <c r="F591" s="200" t="s">
        <v>818</v>
      </c>
      <c r="H591" s="201">
        <v>348</v>
      </c>
      <c r="I591" s="202"/>
      <c r="L591" s="198"/>
      <c r="M591" s="203"/>
      <c r="N591" s="204"/>
      <c r="O591" s="204"/>
      <c r="P591" s="204"/>
      <c r="Q591" s="204"/>
      <c r="R591" s="204"/>
      <c r="S591" s="204"/>
      <c r="T591" s="205"/>
      <c r="AT591" s="199" t="s">
        <v>174</v>
      </c>
      <c r="AU591" s="199" t="s">
        <v>79</v>
      </c>
      <c r="AV591" s="12" t="s">
        <v>79</v>
      </c>
      <c r="AW591" s="12" t="s">
        <v>34</v>
      </c>
      <c r="AX591" s="12" t="s">
        <v>70</v>
      </c>
      <c r="AY591" s="199" t="s">
        <v>161</v>
      </c>
    </row>
    <row r="592" spans="2:51" s="12" customFormat="1" ht="13.5">
      <c r="B592" s="198"/>
      <c r="D592" s="193" t="s">
        <v>174</v>
      </c>
      <c r="E592" s="199" t="s">
        <v>5</v>
      </c>
      <c r="F592" s="200" t="s">
        <v>819</v>
      </c>
      <c r="H592" s="201">
        <v>102</v>
      </c>
      <c r="I592" s="202"/>
      <c r="L592" s="198"/>
      <c r="M592" s="203"/>
      <c r="N592" s="204"/>
      <c r="O592" s="204"/>
      <c r="P592" s="204"/>
      <c r="Q592" s="204"/>
      <c r="R592" s="204"/>
      <c r="S592" s="204"/>
      <c r="T592" s="205"/>
      <c r="AT592" s="199" t="s">
        <v>174</v>
      </c>
      <c r="AU592" s="199" t="s">
        <v>79</v>
      </c>
      <c r="AV592" s="12" t="s">
        <v>79</v>
      </c>
      <c r="AW592" s="12" t="s">
        <v>34</v>
      </c>
      <c r="AX592" s="12" t="s">
        <v>70</v>
      </c>
      <c r="AY592" s="199" t="s">
        <v>161</v>
      </c>
    </row>
    <row r="593" spans="2:51" s="12" customFormat="1" ht="13.5">
      <c r="B593" s="198"/>
      <c r="D593" s="193" t="s">
        <v>174</v>
      </c>
      <c r="E593" s="199" t="s">
        <v>5</v>
      </c>
      <c r="F593" s="200" t="s">
        <v>820</v>
      </c>
      <c r="H593" s="201">
        <v>300</v>
      </c>
      <c r="I593" s="202"/>
      <c r="L593" s="198"/>
      <c r="M593" s="203"/>
      <c r="N593" s="204"/>
      <c r="O593" s="204"/>
      <c r="P593" s="204"/>
      <c r="Q593" s="204"/>
      <c r="R593" s="204"/>
      <c r="S593" s="204"/>
      <c r="T593" s="205"/>
      <c r="AT593" s="199" t="s">
        <v>174</v>
      </c>
      <c r="AU593" s="199" t="s">
        <v>79</v>
      </c>
      <c r="AV593" s="12" t="s">
        <v>79</v>
      </c>
      <c r="AW593" s="12" t="s">
        <v>34</v>
      </c>
      <c r="AX593" s="12" t="s">
        <v>70</v>
      </c>
      <c r="AY593" s="199" t="s">
        <v>161</v>
      </c>
    </row>
    <row r="594" spans="2:51" s="12" customFormat="1" ht="13.5">
      <c r="B594" s="198"/>
      <c r="D594" s="193" t="s">
        <v>174</v>
      </c>
      <c r="E594" s="199" t="s">
        <v>5</v>
      </c>
      <c r="F594" s="200" t="s">
        <v>821</v>
      </c>
      <c r="H594" s="201">
        <v>261</v>
      </c>
      <c r="I594" s="202"/>
      <c r="L594" s="198"/>
      <c r="M594" s="203"/>
      <c r="N594" s="204"/>
      <c r="O594" s="204"/>
      <c r="P594" s="204"/>
      <c r="Q594" s="204"/>
      <c r="R594" s="204"/>
      <c r="S594" s="204"/>
      <c r="T594" s="205"/>
      <c r="AT594" s="199" t="s">
        <v>174</v>
      </c>
      <c r="AU594" s="199" t="s">
        <v>79</v>
      </c>
      <c r="AV594" s="12" t="s">
        <v>79</v>
      </c>
      <c r="AW594" s="12" t="s">
        <v>34</v>
      </c>
      <c r="AX594" s="12" t="s">
        <v>70</v>
      </c>
      <c r="AY594" s="199" t="s">
        <v>161</v>
      </c>
    </row>
    <row r="595" spans="2:51" s="14" customFormat="1" ht="13.5">
      <c r="B595" s="213"/>
      <c r="D595" s="193" t="s">
        <v>174</v>
      </c>
      <c r="E595" s="214" t="s">
        <v>5</v>
      </c>
      <c r="F595" s="215" t="s">
        <v>188</v>
      </c>
      <c r="H595" s="216">
        <v>1011</v>
      </c>
      <c r="I595" s="217"/>
      <c r="L595" s="213"/>
      <c r="M595" s="218"/>
      <c r="N595" s="219"/>
      <c r="O595" s="219"/>
      <c r="P595" s="219"/>
      <c r="Q595" s="219"/>
      <c r="R595" s="219"/>
      <c r="S595" s="219"/>
      <c r="T595" s="220"/>
      <c r="AT595" s="214" t="s">
        <v>174</v>
      </c>
      <c r="AU595" s="214" t="s">
        <v>79</v>
      </c>
      <c r="AV595" s="14" t="s">
        <v>168</v>
      </c>
      <c r="AW595" s="14" t="s">
        <v>34</v>
      </c>
      <c r="AX595" s="14" t="s">
        <v>77</v>
      </c>
      <c r="AY595" s="214" t="s">
        <v>161</v>
      </c>
    </row>
    <row r="596" spans="2:65" s="1" customFormat="1" ht="16.5" customHeight="1">
      <c r="B596" s="180"/>
      <c r="C596" s="229" t="s">
        <v>822</v>
      </c>
      <c r="D596" s="229" t="s">
        <v>384</v>
      </c>
      <c r="E596" s="230" t="s">
        <v>823</v>
      </c>
      <c r="F596" s="231" t="s">
        <v>824</v>
      </c>
      <c r="G596" s="232" t="s">
        <v>623</v>
      </c>
      <c r="H596" s="233">
        <v>185.35</v>
      </c>
      <c r="I596" s="234"/>
      <c r="J596" s="235">
        <f>ROUND(I596*H596,2)</f>
        <v>0</v>
      </c>
      <c r="K596" s="231" t="s">
        <v>167</v>
      </c>
      <c r="L596" s="236"/>
      <c r="M596" s="237" t="s">
        <v>5</v>
      </c>
      <c r="N596" s="238" t="s">
        <v>41</v>
      </c>
      <c r="O596" s="42"/>
      <c r="P596" s="190">
        <f>O596*H596</f>
        <v>0</v>
      </c>
      <c r="Q596" s="190">
        <v>0.06838</v>
      </c>
      <c r="R596" s="190">
        <f>Q596*H596</f>
        <v>12.674233</v>
      </c>
      <c r="S596" s="190">
        <v>0</v>
      </c>
      <c r="T596" s="191">
        <f>S596*H596</f>
        <v>0</v>
      </c>
      <c r="AR596" s="25" t="s">
        <v>221</v>
      </c>
      <c r="AT596" s="25" t="s">
        <v>384</v>
      </c>
      <c r="AU596" s="25" t="s">
        <v>79</v>
      </c>
      <c r="AY596" s="25" t="s">
        <v>161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25" t="s">
        <v>77</v>
      </c>
      <c r="BK596" s="192">
        <f>ROUND(I596*H596,2)</f>
        <v>0</v>
      </c>
      <c r="BL596" s="25" t="s">
        <v>168</v>
      </c>
      <c r="BM596" s="25" t="s">
        <v>825</v>
      </c>
    </row>
    <row r="597" spans="2:47" s="1" customFormat="1" ht="13.5">
      <c r="B597" s="41"/>
      <c r="D597" s="193" t="s">
        <v>170</v>
      </c>
      <c r="F597" s="194" t="s">
        <v>826</v>
      </c>
      <c r="I597" s="195"/>
      <c r="L597" s="41"/>
      <c r="M597" s="196"/>
      <c r="N597" s="42"/>
      <c r="O597" s="42"/>
      <c r="P597" s="42"/>
      <c r="Q597" s="42"/>
      <c r="R597" s="42"/>
      <c r="S597" s="42"/>
      <c r="T597" s="70"/>
      <c r="AT597" s="25" t="s">
        <v>170</v>
      </c>
      <c r="AU597" s="25" t="s">
        <v>79</v>
      </c>
    </row>
    <row r="598" spans="2:51" s="12" customFormat="1" ht="13.5">
      <c r="B598" s="198"/>
      <c r="D598" s="193" t="s">
        <v>174</v>
      </c>
      <c r="E598" s="199" t="s">
        <v>5</v>
      </c>
      <c r="F598" s="200" t="s">
        <v>827</v>
      </c>
      <c r="H598" s="201">
        <v>168.5</v>
      </c>
      <c r="I598" s="202"/>
      <c r="L598" s="198"/>
      <c r="M598" s="203"/>
      <c r="N598" s="204"/>
      <c r="O598" s="204"/>
      <c r="P598" s="204"/>
      <c r="Q598" s="204"/>
      <c r="R598" s="204"/>
      <c r="S598" s="204"/>
      <c r="T598" s="205"/>
      <c r="AT598" s="199" t="s">
        <v>174</v>
      </c>
      <c r="AU598" s="199" t="s">
        <v>79</v>
      </c>
      <c r="AV598" s="12" t="s">
        <v>79</v>
      </c>
      <c r="AW598" s="12" t="s">
        <v>34</v>
      </c>
      <c r="AX598" s="12" t="s">
        <v>77</v>
      </c>
      <c r="AY598" s="199" t="s">
        <v>161</v>
      </c>
    </row>
    <row r="599" spans="2:51" s="12" customFormat="1" ht="13.5">
      <c r="B599" s="198"/>
      <c r="D599" s="193" t="s">
        <v>174</v>
      </c>
      <c r="F599" s="200" t="s">
        <v>828</v>
      </c>
      <c r="H599" s="201">
        <v>185.35</v>
      </c>
      <c r="I599" s="202"/>
      <c r="L599" s="198"/>
      <c r="M599" s="203"/>
      <c r="N599" s="204"/>
      <c r="O599" s="204"/>
      <c r="P599" s="204"/>
      <c r="Q599" s="204"/>
      <c r="R599" s="204"/>
      <c r="S599" s="204"/>
      <c r="T599" s="205"/>
      <c r="AT599" s="199" t="s">
        <v>174</v>
      </c>
      <c r="AU599" s="199" t="s">
        <v>79</v>
      </c>
      <c r="AV599" s="12" t="s">
        <v>79</v>
      </c>
      <c r="AW599" s="12" t="s">
        <v>6</v>
      </c>
      <c r="AX599" s="12" t="s">
        <v>77</v>
      </c>
      <c r="AY599" s="199" t="s">
        <v>161</v>
      </c>
    </row>
    <row r="600" spans="2:65" s="1" customFormat="1" ht="16.5" customHeight="1">
      <c r="B600" s="180"/>
      <c r="C600" s="181" t="s">
        <v>829</v>
      </c>
      <c r="D600" s="181" t="s">
        <v>163</v>
      </c>
      <c r="E600" s="182" t="s">
        <v>830</v>
      </c>
      <c r="F600" s="183" t="s">
        <v>831</v>
      </c>
      <c r="G600" s="184" t="s">
        <v>623</v>
      </c>
      <c r="H600" s="185">
        <v>32</v>
      </c>
      <c r="I600" s="186"/>
      <c r="J600" s="187">
        <f>ROUND(I600*H600,2)</f>
        <v>0</v>
      </c>
      <c r="K600" s="183" t="s">
        <v>167</v>
      </c>
      <c r="L600" s="41"/>
      <c r="M600" s="188" t="s">
        <v>5</v>
      </c>
      <c r="N600" s="189" t="s">
        <v>41</v>
      </c>
      <c r="O600" s="42"/>
      <c r="P600" s="190">
        <f>O600*H600</f>
        <v>0</v>
      </c>
      <c r="Q600" s="190">
        <v>0</v>
      </c>
      <c r="R600" s="190">
        <f>Q600*H600</f>
        <v>0</v>
      </c>
      <c r="S600" s="190">
        <v>0</v>
      </c>
      <c r="T600" s="191">
        <f>S600*H600</f>
        <v>0</v>
      </c>
      <c r="AR600" s="25" t="s">
        <v>168</v>
      </c>
      <c r="AT600" s="25" t="s">
        <v>163</v>
      </c>
      <c r="AU600" s="25" t="s">
        <v>79</v>
      </c>
      <c r="AY600" s="25" t="s">
        <v>161</v>
      </c>
      <c r="BE600" s="192">
        <f>IF(N600="základní",J600,0)</f>
        <v>0</v>
      </c>
      <c r="BF600" s="192">
        <f>IF(N600="snížená",J600,0)</f>
        <v>0</v>
      </c>
      <c r="BG600" s="192">
        <f>IF(N600="zákl. přenesená",J600,0)</f>
        <v>0</v>
      </c>
      <c r="BH600" s="192">
        <f>IF(N600="sníž. přenesená",J600,0)</f>
        <v>0</v>
      </c>
      <c r="BI600" s="192">
        <f>IF(N600="nulová",J600,0)</f>
        <v>0</v>
      </c>
      <c r="BJ600" s="25" t="s">
        <v>77</v>
      </c>
      <c r="BK600" s="192">
        <f>ROUND(I600*H600,2)</f>
        <v>0</v>
      </c>
      <c r="BL600" s="25" t="s">
        <v>168</v>
      </c>
      <c r="BM600" s="25" t="s">
        <v>832</v>
      </c>
    </row>
    <row r="601" spans="2:47" s="1" customFormat="1" ht="27">
      <c r="B601" s="41"/>
      <c r="D601" s="193" t="s">
        <v>170</v>
      </c>
      <c r="F601" s="194" t="s">
        <v>833</v>
      </c>
      <c r="I601" s="195"/>
      <c r="L601" s="41"/>
      <c r="M601" s="196"/>
      <c r="N601" s="42"/>
      <c r="O601" s="42"/>
      <c r="P601" s="42"/>
      <c r="Q601" s="42"/>
      <c r="R601" s="42"/>
      <c r="S601" s="42"/>
      <c r="T601" s="70"/>
      <c r="AT601" s="25" t="s">
        <v>170</v>
      </c>
      <c r="AU601" s="25" t="s">
        <v>79</v>
      </c>
    </row>
    <row r="602" spans="2:47" s="1" customFormat="1" ht="27">
      <c r="B602" s="41"/>
      <c r="D602" s="193" t="s">
        <v>172</v>
      </c>
      <c r="F602" s="197" t="s">
        <v>173</v>
      </c>
      <c r="I602" s="195"/>
      <c r="L602" s="41"/>
      <c r="M602" s="196"/>
      <c r="N602" s="42"/>
      <c r="O602" s="42"/>
      <c r="P602" s="42"/>
      <c r="Q602" s="42"/>
      <c r="R602" s="42"/>
      <c r="S602" s="42"/>
      <c r="T602" s="70"/>
      <c r="AT602" s="25" t="s">
        <v>172</v>
      </c>
      <c r="AU602" s="25" t="s">
        <v>79</v>
      </c>
    </row>
    <row r="603" spans="2:51" s="13" customFormat="1" ht="13.5">
      <c r="B603" s="206"/>
      <c r="D603" s="193" t="s">
        <v>174</v>
      </c>
      <c r="E603" s="207" t="s">
        <v>5</v>
      </c>
      <c r="F603" s="208" t="s">
        <v>834</v>
      </c>
      <c r="H603" s="207" t="s">
        <v>5</v>
      </c>
      <c r="I603" s="209"/>
      <c r="L603" s="206"/>
      <c r="M603" s="210"/>
      <c r="N603" s="211"/>
      <c r="O603" s="211"/>
      <c r="P603" s="211"/>
      <c r="Q603" s="211"/>
      <c r="R603" s="211"/>
      <c r="S603" s="211"/>
      <c r="T603" s="212"/>
      <c r="AT603" s="207" t="s">
        <v>174</v>
      </c>
      <c r="AU603" s="207" t="s">
        <v>79</v>
      </c>
      <c r="AV603" s="13" t="s">
        <v>77</v>
      </c>
      <c r="AW603" s="13" t="s">
        <v>34</v>
      </c>
      <c r="AX603" s="13" t="s">
        <v>70</v>
      </c>
      <c r="AY603" s="207" t="s">
        <v>161</v>
      </c>
    </row>
    <row r="604" spans="2:51" s="12" customFormat="1" ht="13.5">
      <c r="B604" s="198"/>
      <c r="D604" s="193" t="s">
        <v>174</v>
      </c>
      <c r="E604" s="199" t="s">
        <v>5</v>
      </c>
      <c r="F604" s="200" t="s">
        <v>835</v>
      </c>
      <c r="H604" s="201">
        <v>30</v>
      </c>
      <c r="I604" s="202"/>
      <c r="L604" s="198"/>
      <c r="M604" s="203"/>
      <c r="N604" s="204"/>
      <c r="O604" s="204"/>
      <c r="P604" s="204"/>
      <c r="Q604" s="204"/>
      <c r="R604" s="204"/>
      <c r="S604" s="204"/>
      <c r="T604" s="205"/>
      <c r="AT604" s="199" t="s">
        <v>174</v>
      </c>
      <c r="AU604" s="199" t="s">
        <v>79</v>
      </c>
      <c r="AV604" s="12" t="s">
        <v>79</v>
      </c>
      <c r="AW604" s="12" t="s">
        <v>34</v>
      </c>
      <c r="AX604" s="12" t="s">
        <v>70</v>
      </c>
      <c r="AY604" s="199" t="s">
        <v>161</v>
      </c>
    </row>
    <row r="605" spans="2:51" s="13" customFormat="1" ht="13.5">
      <c r="B605" s="206"/>
      <c r="D605" s="193" t="s">
        <v>174</v>
      </c>
      <c r="E605" s="207" t="s">
        <v>5</v>
      </c>
      <c r="F605" s="208" t="s">
        <v>836</v>
      </c>
      <c r="H605" s="207" t="s">
        <v>5</v>
      </c>
      <c r="I605" s="209"/>
      <c r="L605" s="206"/>
      <c r="M605" s="210"/>
      <c r="N605" s="211"/>
      <c r="O605" s="211"/>
      <c r="P605" s="211"/>
      <c r="Q605" s="211"/>
      <c r="R605" s="211"/>
      <c r="S605" s="211"/>
      <c r="T605" s="212"/>
      <c r="AT605" s="207" t="s">
        <v>174</v>
      </c>
      <c r="AU605" s="207" t="s">
        <v>79</v>
      </c>
      <c r="AV605" s="13" t="s">
        <v>77</v>
      </c>
      <c r="AW605" s="13" t="s">
        <v>34</v>
      </c>
      <c r="AX605" s="13" t="s">
        <v>70</v>
      </c>
      <c r="AY605" s="207" t="s">
        <v>161</v>
      </c>
    </row>
    <row r="606" spans="2:51" s="12" customFormat="1" ht="13.5">
      <c r="B606" s="198"/>
      <c r="D606" s="193" t="s">
        <v>174</v>
      </c>
      <c r="E606" s="199" t="s">
        <v>5</v>
      </c>
      <c r="F606" s="200" t="s">
        <v>79</v>
      </c>
      <c r="H606" s="201">
        <v>2</v>
      </c>
      <c r="I606" s="202"/>
      <c r="L606" s="198"/>
      <c r="M606" s="203"/>
      <c r="N606" s="204"/>
      <c r="O606" s="204"/>
      <c r="P606" s="204"/>
      <c r="Q606" s="204"/>
      <c r="R606" s="204"/>
      <c r="S606" s="204"/>
      <c r="T606" s="205"/>
      <c r="AT606" s="199" t="s">
        <v>174</v>
      </c>
      <c r="AU606" s="199" t="s">
        <v>79</v>
      </c>
      <c r="AV606" s="12" t="s">
        <v>79</v>
      </c>
      <c r="AW606" s="12" t="s">
        <v>34</v>
      </c>
      <c r="AX606" s="12" t="s">
        <v>70</v>
      </c>
      <c r="AY606" s="199" t="s">
        <v>161</v>
      </c>
    </row>
    <row r="607" spans="2:51" s="14" customFormat="1" ht="13.5">
      <c r="B607" s="213"/>
      <c r="D607" s="193" t="s">
        <v>174</v>
      </c>
      <c r="E607" s="214" t="s">
        <v>5</v>
      </c>
      <c r="F607" s="215" t="s">
        <v>188</v>
      </c>
      <c r="H607" s="216">
        <v>32</v>
      </c>
      <c r="I607" s="217"/>
      <c r="L607" s="213"/>
      <c r="M607" s="218"/>
      <c r="N607" s="219"/>
      <c r="O607" s="219"/>
      <c r="P607" s="219"/>
      <c r="Q607" s="219"/>
      <c r="R607" s="219"/>
      <c r="S607" s="219"/>
      <c r="T607" s="220"/>
      <c r="AT607" s="214" t="s">
        <v>174</v>
      </c>
      <c r="AU607" s="214" t="s">
        <v>79</v>
      </c>
      <c r="AV607" s="14" t="s">
        <v>168</v>
      </c>
      <c r="AW607" s="14" t="s">
        <v>34</v>
      </c>
      <c r="AX607" s="14" t="s">
        <v>77</v>
      </c>
      <c r="AY607" s="214" t="s">
        <v>161</v>
      </c>
    </row>
    <row r="608" spans="2:65" s="1" customFormat="1" ht="16.5" customHeight="1">
      <c r="B608" s="180"/>
      <c r="C608" s="229" t="s">
        <v>837</v>
      </c>
      <c r="D608" s="229" t="s">
        <v>384</v>
      </c>
      <c r="E608" s="230" t="s">
        <v>838</v>
      </c>
      <c r="F608" s="231" t="s">
        <v>839</v>
      </c>
      <c r="G608" s="232" t="s">
        <v>623</v>
      </c>
      <c r="H608" s="233">
        <v>30</v>
      </c>
      <c r="I608" s="234"/>
      <c r="J608" s="235">
        <f>ROUND(I608*H608,2)</f>
        <v>0</v>
      </c>
      <c r="K608" s="231" t="s">
        <v>167</v>
      </c>
      <c r="L608" s="236"/>
      <c r="M608" s="237" t="s">
        <v>5</v>
      </c>
      <c r="N608" s="238" t="s">
        <v>41</v>
      </c>
      <c r="O608" s="42"/>
      <c r="P608" s="190">
        <f>O608*H608</f>
        <v>0</v>
      </c>
      <c r="Q608" s="190">
        <v>0.005</v>
      </c>
      <c r="R608" s="190">
        <f>Q608*H608</f>
        <v>0.15</v>
      </c>
      <c r="S608" s="190">
        <v>0</v>
      </c>
      <c r="T608" s="191">
        <f>S608*H608</f>
        <v>0</v>
      </c>
      <c r="AR608" s="25" t="s">
        <v>221</v>
      </c>
      <c r="AT608" s="25" t="s">
        <v>384</v>
      </c>
      <c r="AU608" s="25" t="s">
        <v>79</v>
      </c>
      <c r="AY608" s="25" t="s">
        <v>161</v>
      </c>
      <c r="BE608" s="192">
        <f>IF(N608="základní",J608,0)</f>
        <v>0</v>
      </c>
      <c r="BF608" s="192">
        <f>IF(N608="snížená",J608,0)</f>
        <v>0</v>
      </c>
      <c r="BG608" s="192">
        <f>IF(N608="zákl. přenesená",J608,0)</f>
        <v>0</v>
      </c>
      <c r="BH608" s="192">
        <f>IF(N608="sníž. přenesená",J608,0)</f>
        <v>0</v>
      </c>
      <c r="BI608" s="192">
        <f>IF(N608="nulová",J608,0)</f>
        <v>0</v>
      </c>
      <c r="BJ608" s="25" t="s">
        <v>77</v>
      </c>
      <c r="BK608" s="192">
        <f>ROUND(I608*H608,2)</f>
        <v>0</v>
      </c>
      <c r="BL608" s="25" t="s">
        <v>168</v>
      </c>
      <c r="BM608" s="25" t="s">
        <v>840</v>
      </c>
    </row>
    <row r="609" spans="2:47" s="1" customFormat="1" ht="13.5">
      <c r="B609" s="41"/>
      <c r="D609" s="193" t="s">
        <v>170</v>
      </c>
      <c r="F609" s="194" t="s">
        <v>841</v>
      </c>
      <c r="I609" s="195"/>
      <c r="L609" s="41"/>
      <c r="M609" s="196"/>
      <c r="N609" s="42"/>
      <c r="O609" s="42"/>
      <c r="P609" s="42"/>
      <c r="Q609" s="42"/>
      <c r="R609" s="42"/>
      <c r="S609" s="42"/>
      <c r="T609" s="70"/>
      <c r="AT609" s="25" t="s">
        <v>170</v>
      </c>
      <c r="AU609" s="25" t="s">
        <v>79</v>
      </c>
    </row>
    <row r="610" spans="2:65" s="1" customFormat="1" ht="16.5" customHeight="1">
      <c r="B610" s="180"/>
      <c r="C610" s="229" t="s">
        <v>842</v>
      </c>
      <c r="D610" s="229" t="s">
        <v>384</v>
      </c>
      <c r="E610" s="230" t="s">
        <v>843</v>
      </c>
      <c r="F610" s="231" t="s">
        <v>844</v>
      </c>
      <c r="G610" s="232" t="s">
        <v>623</v>
      </c>
      <c r="H610" s="233">
        <v>2</v>
      </c>
      <c r="I610" s="234"/>
      <c r="J610" s="235">
        <f>ROUND(I610*H610,2)</f>
        <v>0</v>
      </c>
      <c r="K610" s="231" t="s">
        <v>167</v>
      </c>
      <c r="L610" s="236"/>
      <c r="M610" s="237" t="s">
        <v>5</v>
      </c>
      <c r="N610" s="238" t="s">
        <v>41</v>
      </c>
      <c r="O610" s="42"/>
      <c r="P610" s="190">
        <f>O610*H610</f>
        <v>0</v>
      </c>
      <c r="Q610" s="190">
        <v>0.0053</v>
      </c>
      <c r="R610" s="190">
        <f>Q610*H610</f>
        <v>0.0106</v>
      </c>
      <c r="S610" s="190">
        <v>0</v>
      </c>
      <c r="T610" s="191">
        <f>S610*H610</f>
        <v>0</v>
      </c>
      <c r="AR610" s="25" t="s">
        <v>221</v>
      </c>
      <c r="AT610" s="25" t="s">
        <v>384</v>
      </c>
      <c r="AU610" s="25" t="s">
        <v>79</v>
      </c>
      <c r="AY610" s="25" t="s">
        <v>161</v>
      </c>
      <c r="BE610" s="192">
        <f>IF(N610="základní",J610,0)</f>
        <v>0</v>
      </c>
      <c r="BF610" s="192">
        <f>IF(N610="snížená",J610,0)</f>
        <v>0</v>
      </c>
      <c r="BG610" s="192">
        <f>IF(N610="zákl. přenesená",J610,0)</f>
        <v>0</v>
      </c>
      <c r="BH610" s="192">
        <f>IF(N610="sníž. přenesená",J610,0)</f>
        <v>0</v>
      </c>
      <c r="BI610" s="192">
        <f>IF(N610="nulová",J610,0)</f>
        <v>0</v>
      </c>
      <c r="BJ610" s="25" t="s">
        <v>77</v>
      </c>
      <c r="BK610" s="192">
        <f>ROUND(I610*H610,2)</f>
        <v>0</v>
      </c>
      <c r="BL610" s="25" t="s">
        <v>168</v>
      </c>
      <c r="BM610" s="25" t="s">
        <v>845</v>
      </c>
    </row>
    <row r="611" spans="2:47" s="1" customFormat="1" ht="13.5">
      <c r="B611" s="41"/>
      <c r="D611" s="193" t="s">
        <v>170</v>
      </c>
      <c r="F611" s="194" t="s">
        <v>846</v>
      </c>
      <c r="I611" s="195"/>
      <c r="L611" s="41"/>
      <c r="M611" s="196"/>
      <c r="N611" s="42"/>
      <c r="O611" s="42"/>
      <c r="P611" s="42"/>
      <c r="Q611" s="42"/>
      <c r="R611" s="42"/>
      <c r="S611" s="42"/>
      <c r="T611" s="70"/>
      <c r="AT611" s="25" t="s">
        <v>170</v>
      </c>
      <c r="AU611" s="25" t="s">
        <v>79</v>
      </c>
    </row>
    <row r="612" spans="2:65" s="1" customFormat="1" ht="16.5" customHeight="1">
      <c r="B612" s="180"/>
      <c r="C612" s="181" t="s">
        <v>847</v>
      </c>
      <c r="D612" s="181" t="s">
        <v>163</v>
      </c>
      <c r="E612" s="182" t="s">
        <v>848</v>
      </c>
      <c r="F612" s="183" t="s">
        <v>849</v>
      </c>
      <c r="G612" s="184" t="s">
        <v>623</v>
      </c>
      <c r="H612" s="185">
        <v>2</v>
      </c>
      <c r="I612" s="186"/>
      <c r="J612" s="187">
        <f>ROUND(I612*H612,2)</f>
        <v>0</v>
      </c>
      <c r="K612" s="183" t="s">
        <v>167</v>
      </c>
      <c r="L612" s="41"/>
      <c r="M612" s="188" t="s">
        <v>5</v>
      </c>
      <c r="N612" s="189" t="s">
        <v>41</v>
      </c>
      <c r="O612" s="42"/>
      <c r="P612" s="190">
        <f>O612*H612</f>
        <v>0</v>
      </c>
      <c r="Q612" s="190">
        <v>0</v>
      </c>
      <c r="R612" s="190">
        <f>Q612*H612</f>
        <v>0</v>
      </c>
      <c r="S612" s="190">
        <v>0</v>
      </c>
      <c r="T612" s="191">
        <f>S612*H612</f>
        <v>0</v>
      </c>
      <c r="AR612" s="25" t="s">
        <v>168</v>
      </c>
      <c r="AT612" s="25" t="s">
        <v>163</v>
      </c>
      <c r="AU612" s="25" t="s">
        <v>79</v>
      </c>
      <c r="AY612" s="25" t="s">
        <v>161</v>
      </c>
      <c r="BE612" s="192">
        <f>IF(N612="základní",J612,0)</f>
        <v>0</v>
      </c>
      <c r="BF612" s="192">
        <f>IF(N612="snížená",J612,0)</f>
        <v>0</v>
      </c>
      <c r="BG612" s="192">
        <f>IF(N612="zákl. přenesená",J612,0)</f>
        <v>0</v>
      </c>
      <c r="BH612" s="192">
        <f>IF(N612="sníž. přenesená",J612,0)</f>
        <v>0</v>
      </c>
      <c r="BI612" s="192">
        <f>IF(N612="nulová",J612,0)</f>
        <v>0</v>
      </c>
      <c r="BJ612" s="25" t="s">
        <v>77</v>
      </c>
      <c r="BK612" s="192">
        <f>ROUND(I612*H612,2)</f>
        <v>0</v>
      </c>
      <c r="BL612" s="25" t="s">
        <v>168</v>
      </c>
      <c r="BM612" s="25" t="s">
        <v>850</v>
      </c>
    </row>
    <row r="613" spans="2:47" s="1" customFormat="1" ht="27">
      <c r="B613" s="41"/>
      <c r="D613" s="193" t="s">
        <v>170</v>
      </c>
      <c r="F613" s="194" t="s">
        <v>851</v>
      </c>
      <c r="I613" s="195"/>
      <c r="L613" s="41"/>
      <c r="M613" s="196"/>
      <c r="N613" s="42"/>
      <c r="O613" s="42"/>
      <c r="P613" s="42"/>
      <c r="Q613" s="42"/>
      <c r="R613" s="42"/>
      <c r="S613" s="42"/>
      <c r="T613" s="70"/>
      <c r="AT613" s="25" t="s">
        <v>170</v>
      </c>
      <c r="AU613" s="25" t="s">
        <v>79</v>
      </c>
    </row>
    <row r="614" spans="2:47" s="1" customFormat="1" ht="27">
      <c r="B614" s="41"/>
      <c r="D614" s="193" t="s">
        <v>172</v>
      </c>
      <c r="F614" s="197" t="s">
        <v>173</v>
      </c>
      <c r="I614" s="195"/>
      <c r="L614" s="41"/>
      <c r="M614" s="196"/>
      <c r="N614" s="42"/>
      <c r="O614" s="42"/>
      <c r="P614" s="42"/>
      <c r="Q614" s="42"/>
      <c r="R614" s="42"/>
      <c r="S614" s="42"/>
      <c r="T614" s="70"/>
      <c r="AT614" s="25" t="s">
        <v>172</v>
      </c>
      <c r="AU614" s="25" t="s">
        <v>79</v>
      </c>
    </row>
    <row r="615" spans="2:51" s="12" customFormat="1" ht="13.5">
      <c r="B615" s="198"/>
      <c r="D615" s="193" t="s">
        <v>174</v>
      </c>
      <c r="E615" s="199" t="s">
        <v>5</v>
      </c>
      <c r="F615" s="200" t="s">
        <v>852</v>
      </c>
      <c r="H615" s="201">
        <v>1</v>
      </c>
      <c r="I615" s="202"/>
      <c r="L615" s="198"/>
      <c r="M615" s="203"/>
      <c r="N615" s="204"/>
      <c r="O615" s="204"/>
      <c r="P615" s="204"/>
      <c r="Q615" s="204"/>
      <c r="R615" s="204"/>
      <c r="S615" s="204"/>
      <c r="T615" s="205"/>
      <c r="AT615" s="199" t="s">
        <v>174</v>
      </c>
      <c r="AU615" s="199" t="s">
        <v>79</v>
      </c>
      <c r="AV615" s="12" t="s">
        <v>79</v>
      </c>
      <c r="AW615" s="12" t="s">
        <v>34</v>
      </c>
      <c r="AX615" s="12" t="s">
        <v>70</v>
      </c>
      <c r="AY615" s="199" t="s">
        <v>161</v>
      </c>
    </row>
    <row r="616" spans="2:51" s="12" customFormat="1" ht="13.5">
      <c r="B616" s="198"/>
      <c r="D616" s="193" t="s">
        <v>174</v>
      </c>
      <c r="E616" s="199" t="s">
        <v>5</v>
      </c>
      <c r="F616" s="200" t="s">
        <v>853</v>
      </c>
      <c r="H616" s="201">
        <v>1</v>
      </c>
      <c r="I616" s="202"/>
      <c r="L616" s="198"/>
      <c r="M616" s="203"/>
      <c r="N616" s="204"/>
      <c r="O616" s="204"/>
      <c r="P616" s="204"/>
      <c r="Q616" s="204"/>
      <c r="R616" s="204"/>
      <c r="S616" s="204"/>
      <c r="T616" s="205"/>
      <c r="AT616" s="199" t="s">
        <v>174</v>
      </c>
      <c r="AU616" s="199" t="s">
        <v>79</v>
      </c>
      <c r="AV616" s="12" t="s">
        <v>79</v>
      </c>
      <c r="AW616" s="12" t="s">
        <v>34</v>
      </c>
      <c r="AX616" s="12" t="s">
        <v>70</v>
      </c>
      <c r="AY616" s="199" t="s">
        <v>161</v>
      </c>
    </row>
    <row r="617" spans="2:51" s="14" customFormat="1" ht="13.5">
      <c r="B617" s="213"/>
      <c r="D617" s="193" t="s">
        <v>174</v>
      </c>
      <c r="E617" s="214" t="s">
        <v>5</v>
      </c>
      <c r="F617" s="215" t="s">
        <v>188</v>
      </c>
      <c r="H617" s="216">
        <v>2</v>
      </c>
      <c r="I617" s="217"/>
      <c r="L617" s="213"/>
      <c r="M617" s="218"/>
      <c r="N617" s="219"/>
      <c r="O617" s="219"/>
      <c r="P617" s="219"/>
      <c r="Q617" s="219"/>
      <c r="R617" s="219"/>
      <c r="S617" s="219"/>
      <c r="T617" s="220"/>
      <c r="AT617" s="214" t="s">
        <v>174</v>
      </c>
      <c r="AU617" s="214" t="s">
        <v>79</v>
      </c>
      <c r="AV617" s="14" t="s">
        <v>168</v>
      </c>
      <c r="AW617" s="14" t="s">
        <v>34</v>
      </c>
      <c r="AX617" s="14" t="s">
        <v>77</v>
      </c>
      <c r="AY617" s="214" t="s">
        <v>161</v>
      </c>
    </row>
    <row r="618" spans="2:65" s="1" customFormat="1" ht="16.5" customHeight="1">
      <c r="B618" s="180"/>
      <c r="C618" s="229" t="s">
        <v>854</v>
      </c>
      <c r="D618" s="229" t="s">
        <v>384</v>
      </c>
      <c r="E618" s="230" t="s">
        <v>855</v>
      </c>
      <c r="F618" s="231" t="s">
        <v>856</v>
      </c>
      <c r="G618" s="232" t="s">
        <v>623</v>
      </c>
      <c r="H618" s="233">
        <v>2</v>
      </c>
      <c r="I618" s="234"/>
      <c r="J618" s="235">
        <f>ROUND(I618*H618,2)</f>
        <v>0</v>
      </c>
      <c r="K618" s="231" t="s">
        <v>5</v>
      </c>
      <c r="L618" s="236"/>
      <c r="M618" s="237" t="s">
        <v>5</v>
      </c>
      <c r="N618" s="238" t="s">
        <v>41</v>
      </c>
      <c r="O618" s="42"/>
      <c r="P618" s="190">
        <f>O618*H618</f>
        <v>0</v>
      </c>
      <c r="Q618" s="190">
        <v>7E-05</v>
      </c>
      <c r="R618" s="190">
        <f>Q618*H618</f>
        <v>0.00014</v>
      </c>
      <c r="S618" s="190">
        <v>0</v>
      </c>
      <c r="T618" s="191">
        <f>S618*H618</f>
        <v>0</v>
      </c>
      <c r="AR618" s="25" t="s">
        <v>221</v>
      </c>
      <c r="AT618" s="25" t="s">
        <v>384</v>
      </c>
      <c r="AU618" s="25" t="s">
        <v>79</v>
      </c>
      <c r="AY618" s="25" t="s">
        <v>161</v>
      </c>
      <c r="BE618" s="192">
        <f>IF(N618="základní",J618,0)</f>
        <v>0</v>
      </c>
      <c r="BF618" s="192">
        <f>IF(N618="snížená",J618,0)</f>
        <v>0</v>
      </c>
      <c r="BG618" s="192">
        <f>IF(N618="zákl. přenesená",J618,0)</f>
        <v>0</v>
      </c>
      <c r="BH618" s="192">
        <f>IF(N618="sníž. přenesená",J618,0)</f>
        <v>0</v>
      </c>
      <c r="BI618" s="192">
        <f>IF(N618="nulová",J618,0)</f>
        <v>0</v>
      </c>
      <c r="BJ618" s="25" t="s">
        <v>77</v>
      </c>
      <c r="BK618" s="192">
        <f>ROUND(I618*H618,2)</f>
        <v>0</v>
      </c>
      <c r="BL618" s="25" t="s">
        <v>168</v>
      </c>
      <c r="BM618" s="25" t="s">
        <v>857</v>
      </c>
    </row>
    <row r="619" spans="2:47" s="1" customFormat="1" ht="27">
      <c r="B619" s="41"/>
      <c r="D619" s="193" t="s">
        <v>170</v>
      </c>
      <c r="F619" s="194" t="s">
        <v>858</v>
      </c>
      <c r="I619" s="195"/>
      <c r="L619" s="41"/>
      <c r="M619" s="196"/>
      <c r="N619" s="42"/>
      <c r="O619" s="42"/>
      <c r="P619" s="42"/>
      <c r="Q619" s="42"/>
      <c r="R619" s="42"/>
      <c r="S619" s="42"/>
      <c r="T619" s="70"/>
      <c r="AT619" s="25" t="s">
        <v>170</v>
      </c>
      <c r="AU619" s="25" t="s">
        <v>79</v>
      </c>
    </row>
    <row r="620" spans="2:65" s="1" customFormat="1" ht="16.5" customHeight="1">
      <c r="B620" s="180"/>
      <c r="C620" s="181" t="s">
        <v>859</v>
      </c>
      <c r="D620" s="181" t="s">
        <v>163</v>
      </c>
      <c r="E620" s="182" t="s">
        <v>860</v>
      </c>
      <c r="F620" s="183" t="s">
        <v>861</v>
      </c>
      <c r="G620" s="184" t="s">
        <v>623</v>
      </c>
      <c r="H620" s="185">
        <v>2</v>
      </c>
      <c r="I620" s="186"/>
      <c r="J620" s="187">
        <f>ROUND(I620*H620,2)</f>
        <v>0</v>
      </c>
      <c r="K620" s="183" t="s">
        <v>167</v>
      </c>
      <c r="L620" s="41"/>
      <c r="M620" s="188" t="s">
        <v>5</v>
      </c>
      <c r="N620" s="189" t="s">
        <v>41</v>
      </c>
      <c r="O620" s="42"/>
      <c r="P620" s="190">
        <f>O620*H620</f>
        <v>0</v>
      </c>
      <c r="Q620" s="190">
        <v>0</v>
      </c>
      <c r="R620" s="190">
        <f>Q620*H620</f>
        <v>0</v>
      </c>
      <c r="S620" s="190">
        <v>0</v>
      </c>
      <c r="T620" s="191">
        <f>S620*H620</f>
        <v>0</v>
      </c>
      <c r="AR620" s="25" t="s">
        <v>168</v>
      </c>
      <c r="AT620" s="25" t="s">
        <v>163</v>
      </c>
      <c r="AU620" s="25" t="s">
        <v>79</v>
      </c>
      <c r="AY620" s="25" t="s">
        <v>161</v>
      </c>
      <c r="BE620" s="192">
        <f>IF(N620="základní",J620,0)</f>
        <v>0</v>
      </c>
      <c r="BF620" s="192">
        <f>IF(N620="snížená",J620,0)</f>
        <v>0</v>
      </c>
      <c r="BG620" s="192">
        <f>IF(N620="zákl. přenesená",J620,0)</f>
        <v>0</v>
      </c>
      <c r="BH620" s="192">
        <f>IF(N620="sníž. přenesená",J620,0)</f>
        <v>0</v>
      </c>
      <c r="BI620" s="192">
        <f>IF(N620="nulová",J620,0)</f>
        <v>0</v>
      </c>
      <c r="BJ620" s="25" t="s">
        <v>77</v>
      </c>
      <c r="BK620" s="192">
        <f>ROUND(I620*H620,2)</f>
        <v>0</v>
      </c>
      <c r="BL620" s="25" t="s">
        <v>168</v>
      </c>
      <c r="BM620" s="25" t="s">
        <v>862</v>
      </c>
    </row>
    <row r="621" spans="2:47" s="1" customFormat="1" ht="27">
      <c r="B621" s="41"/>
      <c r="D621" s="193" t="s">
        <v>170</v>
      </c>
      <c r="F621" s="194" t="s">
        <v>863</v>
      </c>
      <c r="I621" s="195"/>
      <c r="L621" s="41"/>
      <c r="M621" s="196"/>
      <c r="N621" s="42"/>
      <c r="O621" s="42"/>
      <c r="P621" s="42"/>
      <c r="Q621" s="42"/>
      <c r="R621" s="42"/>
      <c r="S621" s="42"/>
      <c r="T621" s="70"/>
      <c r="AT621" s="25" t="s">
        <v>170</v>
      </c>
      <c r="AU621" s="25" t="s">
        <v>79</v>
      </c>
    </row>
    <row r="622" spans="2:47" s="1" customFormat="1" ht="27">
      <c r="B622" s="41"/>
      <c r="D622" s="193" t="s">
        <v>172</v>
      </c>
      <c r="F622" s="197" t="s">
        <v>173</v>
      </c>
      <c r="I622" s="195"/>
      <c r="L622" s="41"/>
      <c r="M622" s="196"/>
      <c r="N622" s="42"/>
      <c r="O622" s="42"/>
      <c r="P622" s="42"/>
      <c r="Q622" s="42"/>
      <c r="R622" s="42"/>
      <c r="S622" s="42"/>
      <c r="T622" s="70"/>
      <c r="AT622" s="25" t="s">
        <v>172</v>
      </c>
      <c r="AU622" s="25" t="s">
        <v>79</v>
      </c>
    </row>
    <row r="623" spans="2:51" s="13" customFormat="1" ht="13.5">
      <c r="B623" s="206"/>
      <c r="D623" s="193" t="s">
        <v>174</v>
      </c>
      <c r="E623" s="207" t="s">
        <v>5</v>
      </c>
      <c r="F623" s="208" t="s">
        <v>834</v>
      </c>
      <c r="H623" s="207" t="s">
        <v>5</v>
      </c>
      <c r="I623" s="209"/>
      <c r="L623" s="206"/>
      <c r="M623" s="210"/>
      <c r="N623" s="211"/>
      <c r="O623" s="211"/>
      <c r="P623" s="211"/>
      <c r="Q623" s="211"/>
      <c r="R623" s="211"/>
      <c r="S623" s="211"/>
      <c r="T623" s="212"/>
      <c r="AT623" s="207" t="s">
        <v>174</v>
      </c>
      <c r="AU623" s="207" t="s">
        <v>79</v>
      </c>
      <c r="AV623" s="13" t="s">
        <v>77</v>
      </c>
      <c r="AW623" s="13" t="s">
        <v>34</v>
      </c>
      <c r="AX623" s="13" t="s">
        <v>70</v>
      </c>
      <c r="AY623" s="207" t="s">
        <v>161</v>
      </c>
    </row>
    <row r="624" spans="2:51" s="12" customFormat="1" ht="13.5">
      <c r="B624" s="198"/>
      <c r="D624" s="193" t="s">
        <v>174</v>
      </c>
      <c r="E624" s="199" t="s">
        <v>5</v>
      </c>
      <c r="F624" s="200" t="s">
        <v>79</v>
      </c>
      <c r="H624" s="201">
        <v>2</v>
      </c>
      <c r="I624" s="202"/>
      <c r="L624" s="198"/>
      <c r="M624" s="203"/>
      <c r="N624" s="204"/>
      <c r="O624" s="204"/>
      <c r="P624" s="204"/>
      <c r="Q624" s="204"/>
      <c r="R624" s="204"/>
      <c r="S624" s="204"/>
      <c r="T624" s="205"/>
      <c r="AT624" s="199" t="s">
        <v>174</v>
      </c>
      <c r="AU624" s="199" t="s">
        <v>79</v>
      </c>
      <c r="AV624" s="12" t="s">
        <v>79</v>
      </c>
      <c r="AW624" s="12" t="s">
        <v>34</v>
      </c>
      <c r="AX624" s="12" t="s">
        <v>77</v>
      </c>
      <c r="AY624" s="199" t="s">
        <v>161</v>
      </c>
    </row>
    <row r="625" spans="2:65" s="1" customFormat="1" ht="16.5" customHeight="1">
      <c r="B625" s="180"/>
      <c r="C625" s="229" t="s">
        <v>864</v>
      </c>
      <c r="D625" s="229" t="s">
        <v>384</v>
      </c>
      <c r="E625" s="230" t="s">
        <v>865</v>
      </c>
      <c r="F625" s="231" t="s">
        <v>866</v>
      </c>
      <c r="G625" s="232" t="s">
        <v>623</v>
      </c>
      <c r="H625" s="233">
        <v>2</v>
      </c>
      <c r="I625" s="234"/>
      <c r="J625" s="235">
        <f>ROUND(I625*H625,2)</f>
        <v>0</v>
      </c>
      <c r="K625" s="231" t="s">
        <v>167</v>
      </c>
      <c r="L625" s="236"/>
      <c r="M625" s="237" t="s">
        <v>5</v>
      </c>
      <c r="N625" s="238" t="s">
        <v>41</v>
      </c>
      <c r="O625" s="42"/>
      <c r="P625" s="190">
        <f>O625*H625</f>
        <v>0</v>
      </c>
      <c r="Q625" s="190">
        <v>0.0088</v>
      </c>
      <c r="R625" s="190">
        <f>Q625*H625</f>
        <v>0.0176</v>
      </c>
      <c r="S625" s="190">
        <v>0</v>
      </c>
      <c r="T625" s="191">
        <f>S625*H625</f>
        <v>0</v>
      </c>
      <c r="AR625" s="25" t="s">
        <v>221</v>
      </c>
      <c r="AT625" s="25" t="s">
        <v>384</v>
      </c>
      <c r="AU625" s="25" t="s">
        <v>79</v>
      </c>
      <c r="AY625" s="25" t="s">
        <v>161</v>
      </c>
      <c r="BE625" s="192">
        <f>IF(N625="základní",J625,0)</f>
        <v>0</v>
      </c>
      <c r="BF625" s="192">
        <f>IF(N625="snížená",J625,0)</f>
        <v>0</v>
      </c>
      <c r="BG625" s="192">
        <f>IF(N625="zákl. přenesená",J625,0)</f>
        <v>0</v>
      </c>
      <c r="BH625" s="192">
        <f>IF(N625="sníž. přenesená",J625,0)</f>
        <v>0</v>
      </c>
      <c r="BI625" s="192">
        <f>IF(N625="nulová",J625,0)</f>
        <v>0</v>
      </c>
      <c r="BJ625" s="25" t="s">
        <v>77</v>
      </c>
      <c r="BK625" s="192">
        <f>ROUND(I625*H625,2)</f>
        <v>0</v>
      </c>
      <c r="BL625" s="25" t="s">
        <v>168</v>
      </c>
      <c r="BM625" s="25" t="s">
        <v>867</v>
      </c>
    </row>
    <row r="626" spans="2:47" s="1" customFormat="1" ht="13.5">
      <c r="B626" s="41"/>
      <c r="D626" s="193" t="s">
        <v>170</v>
      </c>
      <c r="F626" s="194" t="s">
        <v>868</v>
      </c>
      <c r="I626" s="195"/>
      <c r="L626" s="41"/>
      <c r="M626" s="196"/>
      <c r="N626" s="42"/>
      <c r="O626" s="42"/>
      <c r="P626" s="42"/>
      <c r="Q626" s="42"/>
      <c r="R626" s="42"/>
      <c r="S626" s="42"/>
      <c r="T626" s="70"/>
      <c r="AT626" s="25" t="s">
        <v>170</v>
      </c>
      <c r="AU626" s="25" t="s">
        <v>79</v>
      </c>
    </row>
    <row r="627" spans="2:65" s="1" customFormat="1" ht="16.5" customHeight="1">
      <c r="B627" s="180"/>
      <c r="C627" s="181" t="s">
        <v>869</v>
      </c>
      <c r="D627" s="181" t="s">
        <v>163</v>
      </c>
      <c r="E627" s="182" t="s">
        <v>870</v>
      </c>
      <c r="F627" s="183" t="s">
        <v>871</v>
      </c>
      <c r="G627" s="184" t="s">
        <v>224</v>
      </c>
      <c r="H627" s="185">
        <v>1951</v>
      </c>
      <c r="I627" s="186"/>
      <c r="J627" s="187">
        <f>ROUND(I627*H627,2)</f>
        <v>0</v>
      </c>
      <c r="K627" s="183" t="s">
        <v>5</v>
      </c>
      <c r="L627" s="41"/>
      <c r="M627" s="188" t="s">
        <v>5</v>
      </c>
      <c r="N627" s="189" t="s">
        <v>41</v>
      </c>
      <c r="O627" s="42"/>
      <c r="P627" s="190">
        <f>O627*H627</f>
        <v>0</v>
      </c>
      <c r="Q627" s="190">
        <v>0</v>
      </c>
      <c r="R627" s="190">
        <f>Q627*H627</f>
        <v>0</v>
      </c>
      <c r="S627" s="190">
        <v>0</v>
      </c>
      <c r="T627" s="191">
        <f>S627*H627</f>
        <v>0</v>
      </c>
      <c r="AR627" s="25" t="s">
        <v>168</v>
      </c>
      <c r="AT627" s="25" t="s">
        <v>163</v>
      </c>
      <c r="AU627" s="25" t="s">
        <v>79</v>
      </c>
      <c r="AY627" s="25" t="s">
        <v>161</v>
      </c>
      <c r="BE627" s="192">
        <f>IF(N627="základní",J627,0)</f>
        <v>0</v>
      </c>
      <c r="BF627" s="192">
        <f>IF(N627="snížená",J627,0)</f>
        <v>0</v>
      </c>
      <c r="BG627" s="192">
        <f>IF(N627="zákl. přenesená",J627,0)</f>
        <v>0</v>
      </c>
      <c r="BH627" s="192">
        <f>IF(N627="sníž. přenesená",J627,0)</f>
        <v>0</v>
      </c>
      <c r="BI627" s="192">
        <f>IF(N627="nulová",J627,0)</f>
        <v>0</v>
      </c>
      <c r="BJ627" s="25" t="s">
        <v>77</v>
      </c>
      <c r="BK627" s="192">
        <f>ROUND(I627*H627,2)</f>
        <v>0</v>
      </c>
      <c r="BL627" s="25" t="s">
        <v>168</v>
      </c>
      <c r="BM627" s="25" t="s">
        <v>872</v>
      </c>
    </row>
    <row r="628" spans="2:47" s="1" customFormat="1" ht="13.5">
      <c r="B628" s="41"/>
      <c r="D628" s="193" t="s">
        <v>170</v>
      </c>
      <c r="F628" s="194" t="s">
        <v>871</v>
      </c>
      <c r="I628" s="195"/>
      <c r="L628" s="41"/>
      <c r="M628" s="196"/>
      <c r="N628" s="42"/>
      <c r="O628" s="42"/>
      <c r="P628" s="42"/>
      <c r="Q628" s="42"/>
      <c r="R628" s="42"/>
      <c r="S628" s="42"/>
      <c r="T628" s="70"/>
      <c r="AT628" s="25" t="s">
        <v>170</v>
      </c>
      <c r="AU628" s="25" t="s">
        <v>79</v>
      </c>
    </row>
    <row r="629" spans="2:51" s="12" customFormat="1" ht="13.5">
      <c r="B629" s="198"/>
      <c r="D629" s="193" t="s">
        <v>174</v>
      </c>
      <c r="E629" s="199" t="s">
        <v>5</v>
      </c>
      <c r="F629" s="200" t="s">
        <v>873</v>
      </c>
      <c r="H629" s="201">
        <v>1951</v>
      </c>
      <c r="I629" s="202"/>
      <c r="L629" s="198"/>
      <c r="M629" s="203"/>
      <c r="N629" s="204"/>
      <c r="O629" s="204"/>
      <c r="P629" s="204"/>
      <c r="Q629" s="204"/>
      <c r="R629" s="204"/>
      <c r="S629" s="204"/>
      <c r="T629" s="205"/>
      <c r="AT629" s="199" t="s">
        <v>174</v>
      </c>
      <c r="AU629" s="199" t="s">
        <v>79</v>
      </c>
      <c r="AV629" s="12" t="s">
        <v>79</v>
      </c>
      <c r="AW629" s="12" t="s">
        <v>34</v>
      </c>
      <c r="AX629" s="12" t="s">
        <v>77</v>
      </c>
      <c r="AY629" s="199" t="s">
        <v>161</v>
      </c>
    </row>
    <row r="630" spans="2:65" s="1" customFormat="1" ht="16.5" customHeight="1">
      <c r="B630" s="180"/>
      <c r="C630" s="181" t="s">
        <v>874</v>
      </c>
      <c r="D630" s="181" t="s">
        <v>163</v>
      </c>
      <c r="E630" s="182" t="s">
        <v>875</v>
      </c>
      <c r="F630" s="183" t="s">
        <v>876</v>
      </c>
      <c r="G630" s="184" t="s">
        <v>877</v>
      </c>
      <c r="H630" s="185">
        <v>24</v>
      </c>
      <c r="I630" s="186"/>
      <c r="J630" s="187">
        <f>ROUND(I630*H630,2)</f>
        <v>0</v>
      </c>
      <c r="K630" s="183" t="s">
        <v>167</v>
      </c>
      <c r="L630" s="41"/>
      <c r="M630" s="188" t="s">
        <v>5</v>
      </c>
      <c r="N630" s="189" t="s">
        <v>41</v>
      </c>
      <c r="O630" s="42"/>
      <c r="P630" s="190">
        <f>O630*H630</f>
        <v>0</v>
      </c>
      <c r="Q630" s="190">
        <v>0.00031</v>
      </c>
      <c r="R630" s="190">
        <f>Q630*H630</f>
        <v>0.00744</v>
      </c>
      <c r="S630" s="190">
        <v>0</v>
      </c>
      <c r="T630" s="191">
        <f>S630*H630</f>
        <v>0</v>
      </c>
      <c r="AR630" s="25" t="s">
        <v>168</v>
      </c>
      <c r="AT630" s="25" t="s">
        <v>163</v>
      </c>
      <c r="AU630" s="25" t="s">
        <v>79</v>
      </c>
      <c r="AY630" s="25" t="s">
        <v>161</v>
      </c>
      <c r="BE630" s="192">
        <f>IF(N630="základní",J630,0)</f>
        <v>0</v>
      </c>
      <c r="BF630" s="192">
        <f>IF(N630="snížená",J630,0)</f>
        <v>0</v>
      </c>
      <c r="BG630" s="192">
        <f>IF(N630="zákl. přenesená",J630,0)</f>
        <v>0</v>
      </c>
      <c r="BH630" s="192">
        <f>IF(N630="sníž. přenesená",J630,0)</f>
        <v>0</v>
      </c>
      <c r="BI630" s="192">
        <f>IF(N630="nulová",J630,0)</f>
        <v>0</v>
      </c>
      <c r="BJ630" s="25" t="s">
        <v>77</v>
      </c>
      <c r="BK630" s="192">
        <f>ROUND(I630*H630,2)</f>
        <v>0</v>
      </c>
      <c r="BL630" s="25" t="s">
        <v>168</v>
      </c>
      <c r="BM630" s="25" t="s">
        <v>878</v>
      </c>
    </row>
    <row r="631" spans="2:47" s="1" customFormat="1" ht="13.5">
      <c r="B631" s="41"/>
      <c r="D631" s="193" t="s">
        <v>170</v>
      </c>
      <c r="F631" s="194" t="s">
        <v>879</v>
      </c>
      <c r="I631" s="195"/>
      <c r="L631" s="41"/>
      <c r="M631" s="196"/>
      <c r="N631" s="42"/>
      <c r="O631" s="42"/>
      <c r="P631" s="42"/>
      <c r="Q631" s="42"/>
      <c r="R631" s="42"/>
      <c r="S631" s="42"/>
      <c r="T631" s="70"/>
      <c r="AT631" s="25" t="s">
        <v>170</v>
      </c>
      <c r="AU631" s="25" t="s">
        <v>79</v>
      </c>
    </row>
    <row r="632" spans="2:51" s="13" customFormat="1" ht="13.5">
      <c r="B632" s="206"/>
      <c r="D632" s="193" t="s">
        <v>174</v>
      </c>
      <c r="E632" s="207" t="s">
        <v>5</v>
      </c>
      <c r="F632" s="208" t="s">
        <v>880</v>
      </c>
      <c r="H632" s="207" t="s">
        <v>5</v>
      </c>
      <c r="I632" s="209"/>
      <c r="L632" s="206"/>
      <c r="M632" s="210"/>
      <c r="N632" s="211"/>
      <c r="O632" s="211"/>
      <c r="P632" s="211"/>
      <c r="Q632" s="211"/>
      <c r="R632" s="211"/>
      <c r="S632" s="211"/>
      <c r="T632" s="212"/>
      <c r="AT632" s="207" t="s">
        <v>174</v>
      </c>
      <c r="AU632" s="207" t="s">
        <v>79</v>
      </c>
      <c r="AV632" s="13" t="s">
        <v>77</v>
      </c>
      <c r="AW632" s="13" t="s">
        <v>34</v>
      </c>
      <c r="AX632" s="13" t="s">
        <v>70</v>
      </c>
      <c r="AY632" s="207" t="s">
        <v>161</v>
      </c>
    </row>
    <row r="633" spans="2:51" s="12" customFormat="1" ht="13.5">
      <c r="B633" s="198"/>
      <c r="D633" s="193" t="s">
        <v>174</v>
      </c>
      <c r="E633" s="199" t="s">
        <v>5</v>
      </c>
      <c r="F633" s="200" t="s">
        <v>334</v>
      </c>
      <c r="H633" s="201">
        <v>24</v>
      </c>
      <c r="I633" s="202"/>
      <c r="L633" s="198"/>
      <c r="M633" s="203"/>
      <c r="N633" s="204"/>
      <c r="O633" s="204"/>
      <c r="P633" s="204"/>
      <c r="Q633" s="204"/>
      <c r="R633" s="204"/>
      <c r="S633" s="204"/>
      <c r="T633" s="205"/>
      <c r="AT633" s="199" t="s">
        <v>174</v>
      </c>
      <c r="AU633" s="199" t="s">
        <v>79</v>
      </c>
      <c r="AV633" s="12" t="s">
        <v>79</v>
      </c>
      <c r="AW633" s="12" t="s">
        <v>34</v>
      </c>
      <c r="AX633" s="12" t="s">
        <v>77</v>
      </c>
      <c r="AY633" s="199" t="s">
        <v>161</v>
      </c>
    </row>
    <row r="634" spans="2:65" s="1" customFormat="1" ht="16.5" customHeight="1">
      <c r="B634" s="180"/>
      <c r="C634" s="181" t="s">
        <v>881</v>
      </c>
      <c r="D634" s="181" t="s">
        <v>163</v>
      </c>
      <c r="E634" s="182" t="s">
        <v>882</v>
      </c>
      <c r="F634" s="183" t="s">
        <v>883</v>
      </c>
      <c r="G634" s="184" t="s">
        <v>877</v>
      </c>
      <c r="H634" s="185">
        <v>26</v>
      </c>
      <c r="I634" s="186"/>
      <c r="J634" s="187">
        <f>ROUND(I634*H634,2)</f>
        <v>0</v>
      </c>
      <c r="K634" s="183" t="s">
        <v>167</v>
      </c>
      <c r="L634" s="41"/>
      <c r="M634" s="188" t="s">
        <v>5</v>
      </c>
      <c r="N634" s="189" t="s">
        <v>41</v>
      </c>
      <c r="O634" s="42"/>
      <c r="P634" s="190">
        <f>O634*H634</f>
        <v>0</v>
      </c>
      <c r="Q634" s="190">
        <v>0.00031</v>
      </c>
      <c r="R634" s="190">
        <f>Q634*H634</f>
        <v>0.00806</v>
      </c>
      <c r="S634" s="190">
        <v>0</v>
      </c>
      <c r="T634" s="191">
        <f>S634*H634</f>
        <v>0</v>
      </c>
      <c r="AR634" s="25" t="s">
        <v>168</v>
      </c>
      <c r="AT634" s="25" t="s">
        <v>163</v>
      </c>
      <c r="AU634" s="25" t="s">
        <v>79</v>
      </c>
      <c r="AY634" s="25" t="s">
        <v>161</v>
      </c>
      <c r="BE634" s="192">
        <f>IF(N634="základní",J634,0)</f>
        <v>0</v>
      </c>
      <c r="BF634" s="192">
        <f>IF(N634="snížená",J634,0)</f>
        <v>0</v>
      </c>
      <c r="BG634" s="192">
        <f>IF(N634="zákl. přenesená",J634,0)</f>
        <v>0</v>
      </c>
      <c r="BH634" s="192">
        <f>IF(N634="sníž. přenesená",J634,0)</f>
        <v>0</v>
      </c>
      <c r="BI634" s="192">
        <f>IF(N634="nulová",J634,0)</f>
        <v>0</v>
      </c>
      <c r="BJ634" s="25" t="s">
        <v>77</v>
      </c>
      <c r="BK634" s="192">
        <f>ROUND(I634*H634,2)</f>
        <v>0</v>
      </c>
      <c r="BL634" s="25" t="s">
        <v>168</v>
      </c>
      <c r="BM634" s="25" t="s">
        <v>884</v>
      </c>
    </row>
    <row r="635" spans="2:47" s="1" customFormat="1" ht="13.5">
      <c r="B635" s="41"/>
      <c r="D635" s="193" t="s">
        <v>170</v>
      </c>
      <c r="F635" s="194" t="s">
        <v>885</v>
      </c>
      <c r="I635" s="195"/>
      <c r="L635" s="41"/>
      <c r="M635" s="196"/>
      <c r="N635" s="42"/>
      <c r="O635" s="42"/>
      <c r="P635" s="42"/>
      <c r="Q635" s="42"/>
      <c r="R635" s="42"/>
      <c r="S635" s="42"/>
      <c r="T635" s="70"/>
      <c r="AT635" s="25" t="s">
        <v>170</v>
      </c>
      <c r="AU635" s="25" t="s">
        <v>79</v>
      </c>
    </row>
    <row r="636" spans="2:51" s="13" customFormat="1" ht="13.5">
      <c r="B636" s="206"/>
      <c r="D636" s="193" t="s">
        <v>174</v>
      </c>
      <c r="E636" s="207" t="s">
        <v>5</v>
      </c>
      <c r="F636" s="208" t="s">
        <v>880</v>
      </c>
      <c r="H636" s="207" t="s">
        <v>5</v>
      </c>
      <c r="I636" s="209"/>
      <c r="L636" s="206"/>
      <c r="M636" s="210"/>
      <c r="N636" s="211"/>
      <c r="O636" s="211"/>
      <c r="P636" s="211"/>
      <c r="Q636" s="211"/>
      <c r="R636" s="211"/>
      <c r="S636" s="211"/>
      <c r="T636" s="212"/>
      <c r="AT636" s="207" t="s">
        <v>174</v>
      </c>
      <c r="AU636" s="207" t="s">
        <v>79</v>
      </c>
      <c r="AV636" s="13" t="s">
        <v>77</v>
      </c>
      <c r="AW636" s="13" t="s">
        <v>34</v>
      </c>
      <c r="AX636" s="13" t="s">
        <v>70</v>
      </c>
      <c r="AY636" s="207" t="s">
        <v>161</v>
      </c>
    </row>
    <row r="637" spans="2:51" s="12" customFormat="1" ht="13.5">
      <c r="B637" s="198"/>
      <c r="D637" s="193" t="s">
        <v>174</v>
      </c>
      <c r="E637" s="199" t="s">
        <v>5</v>
      </c>
      <c r="F637" s="200" t="s">
        <v>364</v>
      </c>
      <c r="H637" s="201">
        <v>26</v>
      </c>
      <c r="I637" s="202"/>
      <c r="L637" s="198"/>
      <c r="M637" s="203"/>
      <c r="N637" s="204"/>
      <c r="O637" s="204"/>
      <c r="P637" s="204"/>
      <c r="Q637" s="204"/>
      <c r="R637" s="204"/>
      <c r="S637" s="204"/>
      <c r="T637" s="205"/>
      <c r="AT637" s="199" t="s">
        <v>174</v>
      </c>
      <c r="AU637" s="199" t="s">
        <v>79</v>
      </c>
      <c r="AV637" s="12" t="s">
        <v>79</v>
      </c>
      <c r="AW637" s="12" t="s">
        <v>34</v>
      </c>
      <c r="AX637" s="12" t="s">
        <v>77</v>
      </c>
      <c r="AY637" s="199" t="s">
        <v>161</v>
      </c>
    </row>
    <row r="638" spans="2:65" s="1" customFormat="1" ht="16.5" customHeight="1">
      <c r="B638" s="180"/>
      <c r="C638" s="181" t="s">
        <v>886</v>
      </c>
      <c r="D638" s="181" t="s">
        <v>163</v>
      </c>
      <c r="E638" s="182" t="s">
        <v>887</v>
      </c>
      <c r="F638" s="183" t="s">
        <v>888</v>
      </c>
      <c r="G638" s="184" t="s">
        <v>224</v>
      </c>
      <c r="H638" s="185">
        <v>1951</v>
      </c>
      <c r="I638" s="186"/>
      <c r="J638" s="187">
        <f>ROUND(I638*H638,2)</f>
        <v>0</v>
      </c>
      <c r="K638" s="183" t="s">
        <v>167</v>
      </c>
      <c r="L638" s="41"/>
      <c r="M638" s="188" t="s">
        <v>5</v>
      </c>
      <c r="N638" s="189" t="s">
        <v>41</v>
      </c>
      <c r="O638" s="42"/>
      <c r="P638" s="190">
        <f>O638*H638</f>
        <v>0</v>
      </c>
      <c r="Q638" s="190">
        <v>0</v>
      </c>
      <c r="R638" s="190">
        <f>Q638*H638</f>
        <v>0</v>
      </c>
      <c r="S638" s="190">
        <v>0</v>
      </c>
      <c r="T638" s="191">
        <f>S638*H638</f>
        <v>0</v>
      </c>
      <c r="AR638" s="25" t="s">
        <v>168</v>
      </c>
      <c r="AT638" s="25" t="s">
        <v>163</v>
      </c>
      <c r="AU638" s="25" t="s">
        <v>79</v>
      </c>
      <c r="AY638" s="25" t="s">
        <v>161</v>
      </c>
      <c r="BE638" s="192">
        <f>IF(N638="základní",J638,0)</f>
        <v>0</v>
      </c>
      <c r="BF638" s="192">
        <f>IF(N638="snížená",J638,0)</f>
        <v>0</v>
      </c>
      <c r="BG638" s="192">
        <f>IF(N638="zákl. přenesená",J638,0)</f>
        <v>0</v>
      </c>
      <c r="BH638" s="192">
        <f>IF(N638="sníž. přenesená",J638,0)</f>
        <v>0</v>
      </c>
      <c r="BI638" s="192">
        <f>IF(N638="nulová",J638,0)</f>
        <v>0</v>
      </c>
      <c r="BJ638" s="25" t="s">
        <v>77</v>
      </c>
      <c r="BK638" s="192">
        <f>ROUND(I638*H638,2)</f>
        <v>0</v>
      </c>
      <c r="BL638" s="25" t="s">
        <v>168</v>
      </c>
      <c r="BM638" s="25" t="s">
        <v>889</v>
      </c>
    </row>
    <row r="639" spans="2:47" s="1" customFormat="1" ht="13.5">
      <c r="B639" s="41"/>
      <c r="D639" s="193" t="s">
        <v>170</v>
      </c>
      <c r="F639" s="194" t="s">
        <v>890</v>
      </c>
      <c r="I639" s="195"/>
      <c r="L639" s="41"/>
      <c r="M639" s="196"/>
      <c r="N639" s="42"/>
      <c r="O639" s="42"/>
      <c r="P639" s="42"/>
      <c r="Q639" s="42"/>
      <c r="R639" s="42"/>
      <c r="S639" s="42"/>
      <c r="T639" s="70"/>
      <c r="AT639" s="25" t="s">
        <v>170</v>
      </c>
      <c r="AU639" s="25" t="s">
        <v>79</v>
      </c>
    </row>
    <row r="640" spans="2:65" s="1" customFormat="1" ht="16.5" customHeight="1">
      <c r="B640" s="180"/>
      <c r="C640" s="181" t="s">
        <v>891</v>
      </c>
      <c r="D640" s="181" t="s">
        <v>163</v>
      </c>
      <c r="E640" s="182" t="s">
        <v>892</v>
      </c>
      <c r="F640" s="183" t="s">
        <v>893</v>
      </c>
      <c r="G640" s="184" t="s">
        <v>623</v>
      </c>
      <c r="H640" s="185">
        <v>95</v>
      </c>
      <c r="I640" s="186"/>
      <c r="J640" s="187">
        <f>ROUND(I640*H640,2)</f>
        <v>0</v>
      </c>
      <c r="K640" s="183" t="s">
        <v>167</v>
      </c>
      <c r="L640" s="41"/>
      <c r="M640" s="188" t="s">
        <v>5</v>
      </c>
      <c r="N640" s="189" t="s">
        <v>41</v>
      </c>
      <c r="O640" s="42"/>
      <c r="P640" s="190">
        <f>O640*H640</f>
        <v>0</v>
      </c>
      <c r="Q640" s="190">
        <v>0.00918</v>
      </c>
      <c r="R640" s="190">
        <f>Q640*H640</f>
        <v>0.8721000000000001</v>
      </c>
      <c r="S640" s="190">
        <v>0</v>
      </c>
      <c r="T640" s="191">
        <f>S640*H640</f>
        <v>0</v>
      </c>
      <c r="AR640" s="25" t="s">
        <v>168</v>
      </c>
      <c r="AT640" s="25" t="s">
        <v>163</v>
      </c>
      <c r="AU640" s="25" t="s">
        <v>79</v>
      </c>
      <c r="AY640" s="25" t="s">
        <v>161</v>
      </c>
      <c r="BE640" s="192">
        <f>IF(N640="základní",J640,0)</f>
        <v>0</v>
      </c>
      <c r="BF640" s="192">
        <f>IF(N640="snížená",J640,0)</f>
        <v>0</v>
      </c>
      <c r="BG640" s="192">
        <f>IF(N640="zákl. přenesená",J640,0)</f>
        <v>0</v>
      </c>
      <c r="BH640" s="192">
        <f>IF(N640="sníž. přenesená",J640,0)</f>
        <v>0</v>
      </c>
      <c r="BI640" s="192">
        <f>IF(N640="nulová",J640,0)</f>
        <v>0</v>
      </c>
      <c r="BJ640" s="25" t="s">
        <v>77</v>
      </c>
      <c r="BK640" s="192">
        <f>ROUND(I640*H640,2)</f>
        <v>0</v>
      </c>
      <c r="BL640" s="25" t="s">
        <v>168</v>
      </c>
      <c r="BM640" s="25" t="s">
        <v>894</v>
      </c>
    </row>
    <row r="641" spans="2:47" s="1" customFormat="1" ht="13.5">
      <c r="B641" s="41"/>
      <c r="D641" s="193" t="s">
        <v>170</v>
      </c>
      <c r="F641" s="194" t="s">
        <v>895</v>
      </c>
      <c r="I641" s="195"/>
      <c r="L641" s="41"/>
      <c r="M641" s="196"/>
      <c r="N641" s="42"/>
      <c r="O641" s="42"/>
      <c r="P641" s="42"/>
      <c r="Q641" s="42"/>
      <c r="R641" s="42"/>
      <c r="S641" s="42"/>
      <c r="T641" s="70"/>
      <c r="AT641" s="25" t="s">
        <v>170</v>
      </c>
      <c r="AU641" s="25" t="s">
        <v>79</v>
      </c>
    </row>
    <row r="642" spans="2:47" s="1" customFormat="1" ht="27">
      <c r="B642" s="41"/>
      <c r="D642" s="193" t="s">
        <v>172</v>
      </c>
      <c r="F642" s="197" t="s">
        <v>173</v>
      </c>
      <c r="I642" s="195"/>
      <c r="L642" s="41"/>
      <c r="M642" s="196"/>
      <c r="N642" s="42"/>
      <c r="O642" s="42"/>
      <c r="P642" s="42"/>
      <c r="Q642" s="42"/>
      <c r="R642" s="42"/>
      <c r="S642" s="42"/>
      <c r="T642" s="70"/>
      <c r="AT642" s="25" t="s">
        <v>172</v>
      </c>
      <c r="AU642" s="25" t="s">
        <v>79</v>
      </c>
    </row>
    <row r="643" spans="2:51" s="12" customFormat="1" ht="13.5">
      <c r="B643" s="198"/>
      <c r="D643" s="193" t="s">
        <v>174</v>
      </c>
      <c r="E643" s="199" t="s">
        <v>5</v>
      </c>
      <c r="F643" s="200" t="s">
        <v>896</v>
      </c>
      <c r="H643" s="201">
        <v>95</v>
      </c>
      <c r="I643" s="202"/>
      <c r="L643" s="198"/>
      <c r="M643" s="203"/>
      <c r="N643" s="204"/>
      <c r="O643" s="204"/>
      <c r="P643" s="204"/>
      <c r="Q643" s="204"/>
      <c r="R643" s="204"/>
      <c r="S643" s="204"/>
      <c r="T643" s="205"/>
      <c r="AT643" s="199" t="s">
        <v>174</v>
      </c>
      <c r="AU643" s="199" t="s">
        <v>79</v>
      </c>
      <c r="AV643" s="12" t="s">
        <v>79</v>
      </c>
      <c r="AW643" s="12" t="s">
        <v>34</v>
      </c>
      <c r="AX643" s="12" t="s">
        <v>77</v>
      </c>
      <c r="AY643" s="199" t="s">
        <v>161</v>
      </c>
    </row>
    <row r="644" spans="2:65" s="1" customFormat="1" ht="25.5" customHeight="1">
      <c r="B644" s="180"/>
      <c r="C644" s="229" t="s">
        <v>897</v>
      </c>
      <c r="D644" s="229" t="s">
        <v>384</v>
      </c>
      <c r="E644" s="230" t="s">
        <v>898</v>
      </c>
      <c r="F644" s="231" t="s">
        <v>899</v>
      </c>
      <c r="G644" s="232" t="s">
        <v>623</v>
      </c>
      <c r="H644" s="233">
        <v>26</v>
      </c>
      <c r="I644" s="234"/>
      <c r="J644" s="235">
        <f>ROUND(I644*H644,2)</f>
        <v>0</v>
      </c>
      <c r="K644" s="231" t="s">
        <v>167</v>
      </c>
      <c r="L644" s="236"/>
      <c r="M644" s="237" t="s">
        <v>5</v>
      </c>
      <c r="N644" s="238" t="s">
        <v>41</v>
      </c>
      <c r="O644" s="42"/>
      <c r="P644" s="190">
        <f>O644*H644</f>
        <v>0</v>
      </c>
      <c r="Q644" s="190">
        <v>0.25</v>
      </c>
      <c r="R644" s="190">
        <f>Q644*H644</f>
        <v>6.5</v>
      </c>
      <c r="S644" s="190">
        <v>0</v>
      </c>
      <c r="T644" s="191">
        <f>S644*H644</f>
        <v>0</v>
      </c>
      <c r="AR644" s="25" t="s">
        <v>221</v>
      </c>
      <c r="AT644" s="25" t="s">
        <v>384</v>
      </c>
      <c r="AU644" s="25" t="s">
        <v>79</v>
      </c>
      <c r="AY644" s="25" t="s">
        <v>161</v>
      </c>
      <c r="BE644" s="192">
        <f>IF(N644="základní",J644,0)</f>
        <v>0</v>
      </c>
      <c r="BF644" s="192">
        <f>IF(N644="snížená",J644,0)</f>
        <v>0</v>
      </c>
      <c r="BG644" s="192">
        <f>IF(N644="zákl. přenesená",J644,0)</f>
        <v>0</v>
      </c>
      <c r="BH644" s="192">
        <f>IF(N644="sníž. přenesená",J644,0)</f>
        <v>0</v>
      </c>
      <c r="BI644" s="192">
        <f>IF(N644="nulová",J644,0)</f>
        <v>0</v>
      </c>
      <c r="BJ644" s="25" t="s">
        <v>77</v>
      </c>
      <c r="BK644" s="192">
        <f>ROUND(I644*H644,2)</f>
        <v>0</v>
      </c>
      <c r="BL644" s="25" t="s">
        <v>168</v>
      </c>
      <c r="BM644" s="25" t="s">
        <v>900</v>
      </c>
    </row>
    <row r="645" spans="2:47" s="1" customFormat="1" ht="13.5">
      <c r="B645" s="41"/>
      <c r="D645" s="193" t="s">
        <v>170</v>
      </c>
      <c r="F645" s="194" t="s">
        <v>901</v>
      </c>
      <c r="I645" s="195"/>
      <c r="L645" s="41"/>
      <c r="M645" s="196"/>
      <c r="N645" s="42"/>
      <c r="O645" s="42"/>
      <c r="P645" s="42"/>
      <c r="Q645" s="42"/>
      <c r="R645" s="42"/>
      <c r="S645" s="42"/>
      <c r="T645" s="70"/>
      <c r="AT645" s="25" t="s">
        <v>170</v>
      </c>
      <c r="AU645" s="25" t="s">
        <v>79</v>
      </c>
    </row>
    <row r="646" spans="2:65" s="1" customFormat="1" ht="25.5" customHeight="1">
      <c r="B646" s="180"/>
      <c r="C646" s="229" t="s">
        <v>902</v>
      </c>
      <c r="D646" s="229" t="s">
        <v>384</v>
      </c>
      <c r="E646" s="230" t="s">
        <v>903</v>
      </c>
      <c r="F646" s="231" t="s">
        <v>904</v>
      </c>
      <c r="G646" s="232" t="s">
        <v>623</v>
      </c>
      <c r="H646" s="233">
        <v>26</v>
      </c>
      <c r="I646" s="234"/>
      <c r="J646" s="235">
        <f>ROUND(I646*H646,2)</f>
        <v>0</v>
      </c>
      <c r="K646" s="231" t="s">
        <v>167</v>
      </c>
      <c r="L646" s="236"/>
      <c r="M646" s="237" t="s">
        <v>5</v>
      </c>
      <c r="N646" s="238" t="s">
        <v>41</v>
      </c>
      <c r="O646" s="42"/>
      <c r="P646" s="190">
        <f>O646*H646</f>
        <v>0</v>
      </c>
      <c r="Q646" s="190">
        <v>0.5</v>
      </c>
      <c r="R646" s="190">
        <f>Q646*H646</f>
        <v>13</v>
      </c>
      <c r="S646" s="190">
        <v>0</v>
      </c>
      <c r="T646" s="191">
        <f>S646*H646</f>
        <v>0</v>
      </c>
      <c r="AR646" s="25" t="s">
        <v>221</v>
      </c>
      <c r="AT646" s="25" t="s">
        <v>384</v>
      </c>
      <c r="AU646" s="25" t="s">
        <v>79</v>
      </c>
      <c r="AY646" s="25" t="s">
        <v>161</v>
      </c>
      <c r="BE646" s="192">
        <f>IF(N646="základní",J646,0)</f>
        <v>0</v>
      </c>
      <c r="BF646" s="192">
        <f>IF(N646="snížená",J646,0)</f>
        <v>0</v>
      </c>
      <c r="BG646" s="192">
        <f>IF(N646="zákl. přenesená",J646,0)</f>
        <v>0</v>
      </c>
      <c r="BH646" s="192">
        <f>IF(N646="sníž. přenesená",J646,0)</f>
        <v>0</v>
      </c>
      <c r="BI646" s="192">
        <f>IF(N646="nulová",J646,0)</f>
        <v>0</v>
      </c>
      <c r="BJ646" s="25" t="s">
        <v>77</v>
      </c>
      <c r="BK646" s="192">
        <f>ROUND(I646*H646,2)</f>
        <v>0</v>
      </c>
      <c r="BL646" s="25" t="s">
        <v>168</v>
      </c>
      <c r="BM646" s="25" t="s">
        <v>905</v>
      </c>
    </row>
    <row r="647" spans="2:47" s="1" customFormat="1" ht="13.5">
      <c r="B647" s="41"/>
      <c r="D647" s="193" t="s">
        <v>170</v>
      </c>
      <c r="F647" s="194" t="s">
        <v>906</v>
      </c>
      <c r="I647" s="195"/>
      <c r="L647" s="41"/>
      <c r="M647" s="196"/>
      <c r="N647" s="42"/>
      <c r="O647" s="42"/>
      <c r="P647" s="42"/>
      <c r="Q647" s="42"/>
      <c r="R647" s="42"/>
      <c r="S647" s="42"/>
      <c r="T647" s="70"/>
      <c r="AT647" s="25" t="s">
        <v>170</v>
      </c>
      <c r="AU647" s="25" t="s">
        <v>79</v>
      </c>
    </row>
    <row r="648" spans="2:65" s="1" customFormat="1" ht="25.5" customHeight="1">
      <c r="B648" s="180"/>
      <c r="C648" s="229" t="s">
        <v>907</v>
      </c>
      <c r="D648" s="229" t="s">
        <v>384</v>
      </c>
      <c r="E648" s="230" t="s">
        <v>908</v>
      </c>
      <c r="F648" s="231" t="s">
        <v>909</v>
      </c>
      <c r="G648" s="232" t="s">
        <v>623</v>
      </c>
      <c r="H648" s="233">
        <v>43</v>
      </c>
      <c r="I648" s="234"/>
      <c r="J648" s="235">
        <f>ROUND(I648*H648,2)</f>
        <v>0</v>
      </c>
      <c r="K648" s="231" t="s">
        <v>167</v>
      </c>
      <c r="L648" s="236"/>
      <c r="M648" s="237" t="s">
        <v>5</v>
      </c>
      <c r="N648" s="238" t="s">
        <v>41</v>
      </c>
      <c r="O648" s="42"/>
      <c r="P648" s="190">
        <f>O648*H648</f>
        <v>0</v>
      </c>
      <c r="Q648" s="190">
        <v>1</v>
      </c>
      <c r="R648" s="190">
        <f>Q648*H648</f>
        <v>43</v>
      </c>
      <c r="S648" s="190">
        <v>0</v>
      </c>
      <c r="T648" s="191">
        <f>S648*H648</f>
        <v>0</v>
      </c>
      <c r="AR648" s="25" t="s">
        <v>221</v>
      </c>
      <c r="AT648" s="25" t="s">
        <v>384</v>
      </c>
      <c r="AU648" s="25" t="s">
        <v>79</v>
      </c>
      <c r="AY648" s="25" t="s">
        <v>161</v>
      </c>
      <c r="BE648" s="192">
        <f>IF(N648="základní",J648,0)</f>
        <v>0</v>
      </c>
      <c r="BF648" s="192">
        <f>IF(N648="snížená",J648,0)</f>
        <v>0</v>
      </c>
      <c r="BG648" s="192">
        <f>IF(N648="zákl. přenesená",J648,0)</f>
        <v>0</v>
      </c>
      <c r="BH648" s="192">
        <f>IF(N648="sníž. přenesená",J648,0)</f>
        <v>0</v>
      </c>
      <c r="BI648" s="192">
        <f>IF(N648="nulová",J648,0)</f>
        <v>0</v>
      </c>
      <c r="BJ648" s="25" t="s">
        <v>77</v>
      </c>
      <c r="BK648" s="192">
        <f>ROUND(I648*H648,2)</f>
        <v>0</v>
      </c>
      <c r="BL648" s="25" t="s">
        <v>168</v>
      </c>
      <c r="BM648" s="25" t="s">
        <v>910</v>
      </c>
    </row>
    <row r="649" spans="2:47" s="1" customFormat="1" ht="13.5">
      <c r="B649" s="41"/>
      <c r="D649" s="193" t="s">
        <v>170</v>
      </c>
      <c r="F649" s="194" t="s">
        <v>911</v>
      </c>
      <c r="I649" s="195"/>
      <c r="L649" s="41"/>
      <c r="M649" s="196"/>
      <c r="N649" s="42"/>
      <c r="O649" s="42"/>
      <c r="P649" s="42"/>
      <c r="Q649" s="42"/>
      <c r="R649" s="42"/>
      <c r="S649" s="42"/>
      <c r="T649" s="70"/>
      <c r="AT649" s="25" t="s">
        <v>170</v>
      </c>
      <c r="AU649" s="25" t="s">
        <v>79</v>
      </c>
    </row>
    <row r="650" spans="2:65" s="1" customFormat="1" ht="16.5" customHeight="1">
      <c r="B650" s="180"/>
      <c r="C650" s="181" t="s">
        <v>912</v>
      </c>
      <c r="D650" s="181" t="s">
        <v>163</v>
      </c>
      <c r="E650" s="182" t="s">
        <v>913</v>
      </c>
      <c r="F650" s="183" t="s">
        <v>914</v>
      </c>
      <c r="G650" s="184" t="s">
        <v>623</v>
      </c>
      <c r="H650" s="185">
        <v>51</v>
      </c>
      <c r="I650" s="186"/>
      <c r="J650" s="187">
        <f>ROUND(I650*H650,2)</f>
        <v>0</v>
      </c>
      <c r="K650" s="183" t="s">
        <v>167</v>
      </c>
      <c r="L650" s="41"/>
      <c r="M650" s="188" t="s">
        <v>5</v>
      </c>
      <c r="N650" s="189" t="s">
        <v>41</v>
      </c>
      <c r="O650" s="42"/>
      <c r="P650" s="190">
        <f>O650*H650</f>
        <v>0</v>
      </c>
      <c r="Q650" s="190">
        <v>0.01147</v>
      </c>
      <c r="R650" s="190">
        <f>Q650*H650</f>
        <v>0.58497</v>
      </c>
      <c r="S650" s="190">
        <v>0</v>
      </c>
      <c r="T650" s="191">
        <f>S650*H650</f>
        <v>0</v>
      </c>
      <c r="AR650" s="25" t="s">
        <v>168</v>
      </c>
      <c r="AT650" s="25" t="s">
        <v>163</v>
      </c>
      <c r="AU650" s="25" t="s">
        <v>79</v>
      </c>
      <c r="AY650" s="25" t="s">
        <v>161</v>
      </c>
      <c r="BE650" s="192">
        <f>IF(N650="základní",J650,0)</f>
        <v>0</v>
      </c>
      <c r="BF650" s="192">
        <f>IF(N650="snížená",J650,0)</f>
        <v>0</v>
      </c>
      <c r="BG650" s="192">
        <f>IF(N650="zákl. přenesená",J650,0)</f>
        <v>0</v>
      </c>
      <c r="BH650" s="192">
        <f>IF(N650="sníž. přenesená",J650,0)</f>
        <v>0</v>
      </c>
      <c r="BI650" s="192">
        <f>IF(N650="nulová",J650,0)</f>
        <v>0</v>
      </c>
      <c r="BJ650" s="25" t="s">
        <v>77</v>
      </c>
      <c r="BK650" s="192">
        <f>ROUND(I650*H650,2)</f>
        <v>0</v>
      </c>
      <c r="BL650" s="25" t="s">
        <v>168</v>
      </c>
      <c r="BM650" s="25" t="s">
        <v>915</v>
      </c>
    </row>
    <row r="651" spans="2:47" s="1" customFormat="1" ht="13.5">
      <c r="B651" s="41"/>
      <c r="D651" s="193" t="s">
        <v>170</v>
      </c>
      <c r="F651" s="194" t="s">
        <v>914</v>
      </c>
      <c r="I651" s="195"/>
      <c r="L651" s="41"/>
      <c r="M651" s="196"/>
      <c r="N651" s="42"/>
      <c r="O651" s="42"/>
      <c r="P651" s="42"/>
      <c r="Q651" s="42"/>
      <c r="R651" s="42"/>
      <c r="S651" s="42"/>
      <c r="T651" s="70"/>
      <c r="AT651" s="25" t="s">
        <v>170</v>
      </c>
      <c r="AU651" s="25" t="s">
        <v>79</v>
      </c>
    </row>
    <row r="652" spans="2:47" s="1" customFormat="1" ht="27">
      <c r="B652" s="41"/>
      <c r="D652" s="193" t="s">
        <v>172</v>
      </c>
      <c r="F652" s="197" t="s">
        <v>173</v>
      </c>
      <c r="I652" s="195"/>
      <c r="L652" s="41"/>
      <c r="M652" s="196"/>
      <c r="N652" s="42"/>
      <c r="O652" s="42"/>
      <c r="P652" s="42"/>
      <c r="Q652" s="42"/>
      <c r="R652" s="42"/>
      <c r="S652" s="42"/>
      <c r="T652" s="70"/>
      <c r="AT652" s="25" t="s">
        <v>172</v>
      </c>
      <c r="AU652" s="25" t="s">
        <v>79</v>
      </c>
    </row>
    <row r="653" spans="2:51" s="12" customFormat="1" ht="13.5">
      <c r="B653" s="198"/>
      <c r="D653" s="193" t="s">
        <v>174</v>
      </c>
      <c r="E653" s="199" t="s">
        <v>5</v>
      </c>
      <c r="F653" s="200" t="s">
        <v>543</v>
      </c>
      <c r="H653" s="201">
        <v>51</v>
      </c>
      <c r="I653" s="202"/>
      <c r="L653" s="198"/>
      <c r="M653" s="203"/>
      <c r="N653" s="204"/>
      <c r="O653" s="204"/>
      <c r="P653" s="204"/>
      <c r="Q653" s="204"/>
      <c r="R653" s="204"/>
      <c r="S653" s="204"/>
      <c r="T653" s="205"/>
      <c r="AT653" s="199" t="s">
        <v>174</v>
      </c>
      <c r="AU653" s="199" t="s">
        <v>79</v>
      </c>
      <c r="AV653" s="12" t="s">
        <v>79</v>
      </c>
      <c r="AW653" s="12" t="s">
        <v>34</v>
      </c>
      <c r="AX653" s="12" t="s">
        <v>77</v>
      </c>
      <c r="AY653" s="199" t="s">
        <v>161</v>
      </c>
    </row>
    <row r="654" spans="2:65" s="1" customFormat="1" ht="25.5" customHeight="1">
      <c r="B654" s="180"/>
      <c r="C654" s="229" t="s">
        <v>916</v>
      </c>
      <c r="D654" s="229" t="s">
        <v>384</v>
      </c>
      <c r="E654" s="230" t="s">
        <v>917</v>
      </c>
      <c r="F654" s="231" t="s">
        <v>918</v>
      </c>
      <c r="G654" s="232" t="s">
        <v>623</v>
      </c>
      <c r="H654" s="233">
        <v>51</v>
      </c>
      <c r="I654" s="234"/>
      <c r="J654" s="235">
        <f>ROUND(I654*H654,2)</f>
        <v>0</v>
      </c>
      <c r="K654" s="231" t="s">
        <v>167</v>
      </c>
      <c r="L654" s="236"/>
      <c r="M654" s="237" t="s">
        <v>5</v>
      </c>
      <c r="N654" s="238" t="s">
        <v>41</v>
      </c>
      <c r="O654" s="42"/>
      <c r="P654" s="190">
        <f>O654*H654</f>
        <v>0</v>
      </c>
      <c r="Q654" s="190">
        <v>0.585</v>
      </c>
      <c r="R654" s="190">
        <f>Q654*H654</f>
        <v>29.834999999999997</v>
      </c>
      <c r="S654" s="190">
        <v>0</v>
      </c>
      <c r="T654" s="191">
        <f>S654*H654</f>
        <v>0</v>
      </c>
      <c r="AR654" s="25" t="s">
        <v>221</v>
      </c>
      <c r="AT654" s="25" t="s">
        <v>384</v>
      </c>
      <c r="AU654" s="25" t="s">
        <v>79</v>
      </c>
      <c r="AY654" s="25" t="s">
        <v>161</v>
      </c>
      <c r="BE654" s="192">
        <f>IF(N654="základní",J654,0)</f>
        <v>0</v>
      </c>
      <c r="BF654" s="192">
        <f>IF(N654="snížená",J654,0)</f>
        <v>0</v>
      </c>
      <c r="BG654" s="192">
        <f>IF(N654="zákl. přenesená",J654,0)</f>
        <v>0</v>
      </c>
      <c r="BH654" s="192">
        <f>IF(N654="sníž. přenesená",J654,0)</f>
        <v>0</v>
      </c>
      <c r="BI654" s="192">
        <f>IF(N654="nulová",J654,0)</f>
        <v>0</v>
      </c>
      <c r="BJ654" s="25" t="s">
        <v>77</v>
      </c>
      <c r="BK654" s="192">
        <f>ROUND(I654*H654,2)</f>
        <v>0</v>
      </c>
      <c r="BL654" s="25" t="s">
        <v>168</v>
      </c>
      <c r="BM654" s="25" t="s">
        <v>919</v>
      </c>
    </row>
    <row r="655" spans="2:47" s="1" customFormat="1" ht="13.5">
      <c r="B655" s="41"/>
      <c r="D655" s="193" t="s">
        <v>170</v>
      </c>
      <c r="F655" s="194" t="s">
        <v>920</v>
      </c>
      <c r="I655" s="195"/>
      <c r="L655" s="41"/>
      <c r="M655" s="196"/>
      <c r="N655" s="42"/>
      <c r="O655" s="42"/>
      <c r="P655" s="42"/>
      <c r="Q655" s="42"/>
      <c r="R655" s="42"/>
      <c r="S655" s="42"/>
      <c r="T655" s="70"/>
      <c r="AT655" s="25" t="s">
        <v>170</v>
      </c>
      <c r="AU655" s="25" t="s">
        <v>79</v>
      </c>
    </row>
    <row r="656" spans="2:65" s="1" customFormat="1" ht="16.5" customHeight="1">
      <c r="B656" s="180"/>
      <c r="C656" s="181" t="s">
        <v>921</v>
      </c>
      <c r="D656" s="181" t="s">
        <v>163</v>
      </c>
      <c r="E656" s="182" t="s">
        <v>922</v>
      </c>
      <c r="F656" s="183" t="s">
        <v>923</v>
      </c>
      <c r="G656" s="184" t="s">
        <v>623</v>
      </c>
      <c r="H656" s="185">
        <v>51</v>
      </c>
      <c r="I656" s="186"/>
      <c r="J656" s="187">
        <f>ROUND(I656*H656,2)</f>
        <v>0</v>
      </c>
      <c r="K656" s="183" t="s">
        <v>167</v>
      </c>
      <c r="L656" s="41"/>
      <c r="M656" s="188" t="s">
        <v>5</v>
      </c>
      <c r="N656" s="189" t="s">
        <v>41</v>
      </c>
      <c r="O656" s="42"/>
      <c r="P656" s="190">
        <f>O656*H656</f>
        <v>0</v>
      </c>
      <c r="Q656" s="190">
        <v>0.02753</v>
      </c>
      <c r="R656" s="190">
        <f>Q656*H656</f>
        <v>1.40403</v>
      </c>
      <c r="S656" s="190">
        <v>0</v>
      </c>
      <c r="T656" s="191">
        <f>S656*H656</f>
        <v>0</v>
      </c>
      <c r="AR656" s="25" t="s">
        <v>168</v>
      </c>
      <c r="AT656" s="25" t="s">
        <v>163</v>
      </c>
      <c r="AU656" s="25" t="s">
        <v>79</v>
      </c>
      <c r="AY656" s="25" t="s">
        <v>161</v>
      </c>
      <c r="BE656" s="192">
        <f>IF(N656="základní",J656,0)</f>
        <v>0</v>
      </c>
      <c r="BF656" s="192">
        <f>IF(N656="snížená",J656,0)</f>
        <v>0</v>
      </c>
      <c r="BG656" s="192">
        <f>IF(N656="zákl. přenesená",J656,0)</f>
        <v>0</v>
      </c>
      <c r="BH656" s="192">
        <f>IF(N656="sníž. přenesená",J656,0)</f>
        <v>0</v>
      </c>
      <c r="BI656" s="192">
        <f>IF(N656="nulová",J656,0)</f>
        <v>0</v>
      </c>
      <c r="BJ656" s="25" t="s">
        <v>77</v>
      </c>
      <c r="BK656" s="192">
        <f>ROUND(I656*H656,2)</f>
        <v>0</v>
      </c>
      <c r="BL656" s="25" t="s">
        <v>168</v>
      </c>
      <c r="BM656" s="25" t="s">
        <v>924</v>
      </c>
    </row>
    <row r="657" spans="2:47" s="1" customFormat="1" ht="13.5">
      <c r="B657" s="41"/>
      <c r="D657" s="193" t="s">
        <v>170</v>
      </c>
      <c r="F657" s="194" t="s">
        <v>923</v>
      </c>
      <c r="I657" s="195"/>
      <c r="L657" s="41"/>
      <c r="M657" s="196"/>
      <c r="N657" s="42"/>
      <c r="O657" s="42"/>
      <c r="P657" s="42"/>
      <c r="Q657" s="42"/>
      <c r="R657" s="42"/>
      <c r="S657" s="42"/>
      <c r="T657" s="70"/>
      <c r="AT657" s="25" t="s">
        <v>170</v>
      </c>
      <c r="AU657" s="25" t="s">
        <v>79</v>
      </c>
    </row>
    <row r="658" spans="2:47" s="1" customFormat="1" ht="27">
      <c r="B658" s="41"/>
      <c r="D658" s="193" t="s">
        <v>172</v>
      </c>
      <c r="F658" s="197" t="s">
        <v>173</v>
      </c>
      <c r="I658" s="195"/>
      <c r="L658" s="41"/>
      <c r="M658" s="196"/>
      <c r="N658" s="42"/>
      <c r="O658" s="42"/>
      <c r="P658" s="42"/>
      <c r="Q658" s="42"/>
      <c r="R658" s="42"/>
      <c r="S658" s="42"/>
      <c r="T658" s="70"/>
      <c r="AT658" s="25" t="s">
        <v>172</v>
      </c>
      <c r="AU658" s="25" t="s">
        <v>79</v>
      </c>
    </row>
    <row r="659" spans="2:51" s="12" customFormat="1" ht="13.5">
      <c r="B659" s="198"/>
      <c r="D659" s="193" t="s">
        <v>174</v>
      </c>
      <c r="E659" s="199" t="s">
        <v>5</v>
      </c>
      <c r="F659" s="200" t="s">
        <v>925</v>
      </c>
      <c r="H659" s="201">
        <v>51</v>
      </c>
      <c r="I659" s="202"/>
      <c r="L659" s="198"/>
      <c r="M659" s="203"/>
      <c r="N659" s="204"/>
      <c r="O659" s="204"/>
      <c r="P659" s="204"/>
      <c r="Q659" s="204"/>
      <c r="R659" s="204"/>
      <c r="S659" s="204"/>
      <c r="T659" s="205"/>
      <c r="AT659" s="199" t="s">
        <v>174</v>
      </c>
      <c r="AU659" s="199" t="s">
        <v>79</v>
      </c>
      <c r="AV659" s="12" t="s">
        <v>79</v>
      </c>
      <c r="AW659" s="12" t="s">
        <v>34</v>
      </c>
      <c r="AX659" s="12" t="s">
        <v>77</v>
      </c>
      <c r="AY659" s="199" t="s">
        <v>161</v>
      </c>
    </row>
    <row r="660" spans="2:65" s="1" customFormat="1" ht="38.25" customHeight="1">
      <c r="B660" s="180"/>
      <c r="C660" s="229" t="s">
        <v>926</v>
      </c>
      <c r="D660" s="229" t="s">
        <v>384</v>
      </c>
      <c r="E660" s="230" t="s">
        <v>927</v>
      </c>
      <c r="F660" s="231" t="s">
        <v>928</v>
      </c>
      <c r="G660" s="232" t="s">
        <v>623</v>
      </c>
      <c r="H660" s="233">
        <v>50</v>
      </c>
      <c r="I660" s="234"/>
      <c r="J660" s="235">
        <f>ROUND(I660*H660,2)</f>
        <v>0</v>
      </c>
      <c r="K660" s="231" t="s">
        <v>167</v>
      </c>
      <c r="L660" s="236"/>
      <c r="M660" s="237" t="s">
        <v>5</v>
      </c>
      <c r="N660" s="238" t="s">
        <v>41</v>
      </c>
      <c r="O660" s="42"/>
      <c r="P660" s="190">
        <f>O660*H660</f>
        <v>0</v>
      </c>
      <c r="Q660" s="190">
        <v>1.6</v>
      </c>
      <c r="R660" s="190">
        <f>Q660*H660</f>
        <v>80</v>
      </c>
      <c r="S660" s="190">
        <v>0</v>
      </c>
      <c r="T660" s="191">
        <f>S660*H660</f>
        <v>0</v>
      </c>
      <c r="AR660" s="25" t="s">
        <v>221</v>
      </c>
      <c r="AT660" s="25" t="s">
        <v>384</v>
      </c>
      <c r="AU660" s="25" t="s">
        <v>79</v>
      </c>
      <c r="AY660" s="25" t="s">
        <v>161</v>
      </c>
      <c r="BE660" s="192">
        <f>IF(N660="základní",J660,0)</f>
        <v>0</v>
      </c>
      <c r="BF660" s="192">
        <f>IF(N660="snížená",J660,0)</f>
        <v>0</v>
      </c>
      <c r="BG660" s="192">
        <f>IF(N660="zákl. přenesená",J660,0)</f>
        <v>0</v>
      </c>
      <c r="BH660" s="192">
        <f>IF(N660="sníž. přenesená",J660,0)</f>
        <v>0</v>
      </c>
      <c r="BI660" s="192">
        <f>IF(N660="nulová",J660,0)</f>
        <v>0</v>
      </c>
      <c r="BJ660" s="25" t="s">
        <v>77</v>
      </c>
      <c r="BK660" s="192">
        <f>ROUND(I660*H660,2)</f>
        <v>0</v>
      </c>
      <c r="BL660" s="25" t="s">
        <v>168</v>
      </c>
      <c r="BM660" s="25" t="s">
        <v>929</v>
      </c>
    </row>
    <row r="661" spans="2:47" s="1" customFormat="1" ht="13.5">
      <c r="B661" s="41"/>
      <c r="D661" s="193" t="s">
        <v>170</v>
      </c>
      <c r="F661" s="194" t="s">
        <v>930</v>
      </c>
      <c r="I661" s="195"/>
      <c r="L661" s="41"/>
      <c r="M661" s="196"/>
      <c r="N661" s="42"/>
      <c r="O661" s="42"/>
      <c r="P661" s="42"/>
      <c r="Q661" s="42"/>
      <c r="R661" s="42"/>
      <c r="S661" s="42"/>
      <c r="T661" s="70"/>
      <c r="AT661" s="25" t="s">
        <v>170</v>
      </c>
      <c r="AU661" s="25" t="s">
        <v>79</v>
      </c>
    </row>
    <row r="662" spans="2:65" s="1" customFormat="1" ht="38.25" customHeight="1">
      <c r="B662" s="180"/>
      <c r="C662" s="229" t="s">
        <v>931</v>
      </c>
      <c r="D662" s="229" t="s">
        <v>384</v>
      </c>
      <c r="E662" s="230" t="s">
        <v>932</v>
      </c>
      <c r="F662" s="231" t="s">
        <v>933</v>
      </c>
      <c r="G662" s="232" t="s">
        <v>623</v>
      </c>
      <c r="H662" s="233">
        <v>1</v>
      </c>
      <c r="I662" s="234"/>
      <c r="J662" s="235">
        <f>ROUND(I662*H662,2)</f>
        <v>0</v>
      </c>
      <c r="K662" s="231" t="s">
        <v>167</v>
      </c>
      <c r="L662" s="236"/>
      <c r="M662" s="237" t="s">
        <v>5</v>
      </c>
      <c r="N662" s="238" t="s">
        <v>41</v>
      </c>
      <c r="O662" s="42"/>
      <c r="P662" s="190">
        <f>O662*H662</f>
        <v>0</v>
      </c>
      <c r="Q662" s="190">
        <v>2.1</v>
      </c>
      <c r="R662" s="190">
        <f>Q662*H662</f>
        <v>2.1</v>
      </c>
      <c r="S662" s="190">
        <v>0</v>
      </c>
      <c r="T662" s="191">
        <f>S662*H662</f>
        <v>0</v>
      </c>
      <c r="AR662" s="25" t="s">
        <v>221</v>
      </c>
      <c r="AT662" s="25" t="s">
        <v>384</v>
      </c>
      <c r="AU662" s="25" t="s">
        <v>79</v>
      </c>
      <c r="AY662" s="25" t="s">
        <v>161</v>
      </c>
      <c r="BE662" s="192">
        <f>IF(N662="základní",J662,0)</f>
        <v>0</v>
      </c>
      <c r="BF662" s="192">
        <f>IF(N662="snížená",J662,0)</f>
        <v>0</v>
      </c>
      <c r="BG662" s="192">
        <f>IF(N662="zákl. přenesená",J662,0)</f>
        <v>0</v>
      </c>
      <c r="BH662" s="192">
        <f>IF(N662="sníž. přenesená",J662,0)</f>
        <v>0</v>
      </c>
      <c r="BI662" s="192">
        <f>IF(N662="nulová",J662,0)</f>
        <v>0</v>
      </c>
      <c r="BJ662" s="25" t="s">
        <v>77</v>
      </c>
      <c r="BK662" s="192">
        <f>ROUND(I662*H662,2)</f>
        <v>0</v>
      </c>
      <c r="BL662" s="25" t="s">
        <v>168</v>
      </c>
      <c r="BM662" s="25" t="s">
        <v>934</v>
      </c>
    </row>
    <row r="663" spans="2:47" s="1" customFormat="1" ht="13.5">
      <c r="B663" s="41"/>
      <c r="D663" s="193" t="s">
        <v>170</v>
      </c>
      <c r="F663" s="194" t="s">
        <v>935</v>
      </c>
      <c r="I663" s="195"/>
      <c r="L663" s="41"/>
      <c r="M663" s="196"/>
      <c r="N663" s="42"/>
      <c r="O663" s="42"/>
      <c r="P663" s="42"/>
      <c r="Q663" s="42"/>
      <c r="R663" s="42"/>
      <c r="S663" s="42"/>
      <c r="T663" s="70"/>
      <c r="AT663" s="25" t="s">
        <v>170</v>
      </c>
      <c r="AU663" s="25" t="s">
        <v>79</v>
      </c>
    </row>
    <row r="664" spans="2:65" s="1" customFormat="1" ht="16.5" customHeight="1">
      <c r="B664" s="180"/>
      <c r="C664" s="229" t="s">
        <v>936</v>
      </c>
      <c r="D664" s="229" t="s">
        <v>384</v>
      </c>
      <c r="E664" s="230" t="s">
        <v>937</v>
      </c>
      <c r="F664" s="231" t="s">
        <v>938</v>
      </c>
      <c r="G664" s="232" t="s">
        <v>623</v>
      </c>
      <c r="H664" s="233">
        <v>146</v>
      </c>
      <c r="I664" s="234"/>
      <c r="J664" s="235">
        <f>ROUND(I664*H664,2)</f>
        <v>0</v>
      </c>
      <c r="K664" s="231" t="s">
        <v>167</v>
      </c>
      <c r="L664" s="236"/>
      <c r="M664" s="237" t="s">
        <v>5</v>
      </c>
      <c r="N664" s="238" t="s">
        <v>41</v>
      </c>
      <c r="O664" s="42"/>
      <c r="P664" s="190">
        <f>O664*H664</f>
        <v>0</v>
      </c>
      <c r="Q664" s="190">
        <v>0.002</v>
      </c>
      <c r="R664" s="190">
        <f>Q664*H664</f>
        <v>0.292</v>
      </c>
      <c r="S664" s="190">
        <v>0</v>
      </c>
      <c r="T664" s="191">
        <f>S664*H664</f>
        <v>0</v>
      </c>
      <c r="AR664" s="25" t="s">
        <v>221</v>
      </c>
      <c r="AT664" s="25" t="s">
        <v>384</v>
      </c>
      <c r="AU664" s="25" t="s">
        <v>79</v>
      </c>
      <c r="AY664" s="25" t="s">
        <v>161</v>
      </c>
      <c r="BE664" s="192">
        <f>IF(N664="základní",J664,0)</f>
        <v>0</v>
      </c>
      <c r="BF664" s="192">
        <f>IF(N664="snížená",J664,0)</f>
        <v>0</v>
      </c>
      <c r="BG664" s="192">
        <f>IF(N664="zákl. přenesená",J664,0)</f>
        <v>0</v>
      </c>
      <c r="BH664" s="192">
        <f>IF(N664="sníž. přenesená",J664,0)</f>
        <v>0</v>
      </c>
      <c r="BI664" s="192">
        <f>IF(N664="nulová",J664,0)</f>
        <v>0</v>
      </c>
      <c r="BJ664" s="25" t="s">
        <v>77</v>
      </c>
      <c r="BK664" s="192">
        <f>ROUND(I664*H664,2)</f>
        <v>0</v>
      </c>
      <c r="BL664" s="25" t="s">
        <v>168</v>
      </c>
      <c r="BM664" s="25" t="s">
        <v>939</v>
      </c>
    </row>
    <row r="665" spans="2:47" s="1" customFormat="1" ht="13.5">
      <c r="B665" s="41"/>
      <c r="D665" s="193" t="s">
        <v>170</v>
      </c>
      <c r="F665" s="194" t="s">
        <v>940</v>
      </c>
      <c r="I665" s="195"/>
      <c r="L665" s="41"/>
      <c r="M665" s="196"/>
      <c r="N665" s="42"/>
      <c r="O665" s="42"/>
      <c r="P665" s="42"/>
      <c r="Q665" s="42"/>
      <c r="R665" s="42"/>
      <c r="S665" s="42"/>
      <c r="T665" s="70"/>
      <c r="AT665" s="25" t="s">
        <v>170</v>
      </c>
      <c r="AU665" s="25" t="s">
        <v>79</v>
      </c>
    </row>
    <row r="666" spans="2:65" s="1" customFormat="1" ht="16.5" customHeight="1">
      <c r="B666" s="180"/>
      <c r="C666" s="181" t="s">
        <v>941</v>
      </c>
      <c r="D666" s="181" t="s">
        <v>163</v>
      </c>
      <c r="E666" s="182" t="s">
        <v>942</v>
      </c>
      <c r="F666" s="183" t="s">
        <v>943</v>
      </c>
      <c r="G666" s="184" t="s">
        <v>231</v>
      </c>
      <c r="H666" s="185">
        <v>1</v>
      </c>
      <c r="I666" s="186"/>
      <c r="J666" s="187">
        <f>ROUND(I666*H666,2)</f>
        <v>0</v>
      </c>
      <c r="K666" s="183" t="s">
        <v>5</v>
      </c>
      <c r="L666" s="41"/>
      <c r="M666" s="188" t="s">
        <v>5</v>
      </c>
      <c r="N666" s="189" t="s">
        <v>41</v>
      </c>
      <c r="O666" s="42"/>
      <c r="P666" s="190">
        <f>O666*H666</f>
        <v>0</v>
      </c>
      <c r="Q666" s="190">
        <v>0</v>
      </c>
      <c r="R666" s="190">
        <f>Q666*H666</f>
        <v>0</v>
      </c>
      <c r="S666" s="190">
        <v>0</v>
      </c>
      <c r="T666" s="191">
        <f>S666*H666</f>
        <v>0</v>
      </c>
      <c r="AR666" s="25" t="s">
        <v>644</v>
      </c>
      <c r="AT666" s="25" t="s">
        <v>163</v>
      </c>
      <c r="AU666" s="25" t="s">
        <v>79</v>
      </c>
      <c r="AY666" s="25" t="s">
        <v>161</v>
      </c>
      <c r="BE666" s="192">
        <f>IF(N666="základní",J666,0)</f>
        <v>0</v>
      </c>
      <c r="BF666" s="192">
        <f>IF(N666="snížená",J666,0)</f>
        <v>0</v>
      </c>
      <c r="BG666" s="192">
        <f>IF(N666="zákl. přenesená",J666,0)</f>
        <v>0</v>
      </c>
      <c r="BH666" s="192">
        <f>IF(N666="sníž. přenesená",J666,0)</f>
        <v>0</v>
      </c>
      <c r="BI666" s="192">
        <f>IF(N666="nulová",J666,0)</f>
        <v>0</v>
      </c>
      <c r="BJ666" s="25" t="s">
        <v>77</v>
      </c>
      <c r="BK666" s="192">
        <f>ROUND(I666*H666,2)</f>
        <v>0</v>
      </c>
      <c r="BL666" s="25" t="s">
        <v>644</v>
      </c>
      <c r="BM666" s="25" t="s">
        <v>944</v>
      </c>
    </row>
    <row r="667" spans="2:47" s="1" customFormat="1" ht="13.5">
      <c r="B667" s="41"/>
      <c r="D667" s="193" t="s">
        <v>170</v>
      </c>
      <c r="F667" s="194" t="s">
        <v>943</v>
      </c>
      <c r="I667" s="195"/>
      <c r="L667" s="41"/>
      <c r="M667" s="196"/>
      <c r="N667" s="42"/>
      <c r="O667" s="42"/>
      <c r="P667" s="42"/>
      <c r="Q667" s="42"/>
      <c r="R667" s="42"/>
      <c r="S667" s="42"/>
      <c r="T667" s="70"/>
      <c r="AT667" s="25" t="s">
        <v>170</v>
      </c>
      <c r="AU667" s="25" t="s">
        <v>79</v>
      </c>
    </row>
    <row r="668" spans="2:65" s="1" customFormat="1" ht="25.5" customHeight="1">
      <c r="B668" s="180"/>
      <c r="C668" s="181" t="s">
        <v>945</v>
      </c>
      <c r="D668" s="181" t="s">
        <v>163</v>
      </c>
      <c r="E668" s="182" t="s">
        <v>946</v>
      </c>
      <c r="F668" s="183" t="s">
        <v>947</v>
      </c>
      <c r="G668" s="184" t="s">
        <v>623</v>
      </c>
      <c r="H668" s="185">
        <v>22</v>
      </c>
      <c r="I668" s="186"/>
      <c r="J668" s="187">
        <f>ROUND(I668*H668,2)</f>
        <v>0</v>
      </c>
      <c r="K668" s="183" t="s">
        <v>167</v>
      </c>
      <c r="L668" s="41"/>
      <c r="M668" s="188" t="s">
        <v>5</v>
      </c>
      <c r="N668" s="189" t="s">
        <v>41</v>
      </c>
      <c r="O668" s="42"/>
      <c r="P668" s="190">
        <f>O668*H668</f>
        <v>0</v>
      </c>
      <c r="Q668" s="190">
        <v>0.21734</v>
      </c>
      <c r="R668" s="190">
        <f>Q668*H668</f>
        <v>4.78148</v>
      </c>
      <c r="S668" s="190">
        <v>0</v>
      </c>
      <c r="T668" s="191">
        <f>S668*H668</f>
        <v>0</v>
      </c>
      <c r="AR668" s="25" t="s">
        <v>168</v>
      </c>
      <c r="AT668" s="25" t="s">
        <v>163</v>
      </c>
      <c r="AU668" s="25" t="s">
        <v>79</v>
      </c>
      <c r="AY668" s="25" t="s">
        <v>161</v>
      </c>
      <c r="BE668" s="192">
        <f>IF(N668="základní",J668,0)</f>
        <v>0</v>
      </c>
      <c r="BF668" s="192">
        <f>IF(N668="snížená",J668,0)</f>
        <v>0</v>
      </c>
      <c r="BG668" s="192">
        <f>IF(N668="zákl. přenesená",J668,0)</f>
        <v>0</v>
      </c>
      <c r="BH668" s="192">
        <f>IF(N668="sníž. přenesená",J668,0)</f>
        <v>0</v>
      </c>
      <c r="BI668" s="192">
        <f>IF(N668="nulová",J668,0)</f>
        <v>0</v>
      </c>
      <c r="BJ668" s="25" t="s">
        <v>77</v>
      </c>
      <c r="BK668" s="192">
        <f>ROUND(I668*H668,2)</f>
        <v>0</v>
      </c>
      <c r="BL668" s="25" t="s">
        <v>168</v>
      </c>
      <c r="BM668" s="25" t="s">
        <v>948</v>
      </c>
    </row>
    <row r="669" spans="2:47" s="1" customFormat="1" ht="13.5">
      <c r="B669" s="41"/>
      <c r="D669" s="193" t="s">
        <v>170</v>
      </c>
      <c r="F669" s="194" t="s">
        <v>949</v>
      </c>
      <c r="I669" s="195"/>
      <c r="L669" s="41"/>
      <c r="M669" s="196"/>
      <c r="N669" s="42"/>
      <c r="O669" s="42"/>
      <c r="P669" s="42"/>
      <c r="Q669" s="42"/>
      <c r="R669" s="42"/>
      <c r="S669" s="42"/>
      <c r="T669" s="70"/>
      <c r="AT669" s="25" t="s">
        <v>170</v>
      </c>
      <c r="AU669" s="25" t="s">
        <v>79</v>
      </c>
    </row>
    <row r="670" spans="2:47" s="1" customFormat="1" ht="27">
      <c r="B670" s="41"/>
      <c r="D670" s="193" t="s">
        <v>172</v>
      </c>
      <c r="F670" s="197" t="s">
        <v>173</v>
      </c>
      <c r="I670" s="195"/>
      <c r="L670" s="41"/>
      <c r="M670" s="196"/>
      <c r="N670" s="42"/>
      <c r="O670" s="42"/>
      <c r="P670" s="42"/>
      <c r="Q670" s="42"/>
      <c r="R670" s="42"/>
      <c r="S670" s="42"/>
      <c r="T670" s="70"/>
      <c r="AT670" s="25" t="s">
        <v>172</v>
      </c>
      <c r="AU670" s="25" t="s">
        <v>79</v>
      </c>
    </row>
    <row r="671" spans="2:51" s="12" customFormat="1" ht="13.5">
      <c r="B671" s="198"/>
      <c r="D671" s="193" t="s">
        <v>174</v>
      </c>
      <c r="E671" s="199" t="s">
        <v>5</v>
      </c>
      <c r="F671" s="200" t="s">
        <v>317</v>
      </c>
      <c r="H671" s="201">
        <v>22</v>
      </c>
      <c r="I671" s="202"/>
      <c r="L671" s="198"/>
      <c r="M671" s="203"/>
      <c r="N671" s="204"/>
      <c r="O671" s="204"/>
      <c r="P671" s="204"/>
      <c r="Q671" s="204"/>
      <c r="R671" s="204"/>
      <c r="S671" s="204"/>
      <c r="T671" s="205"/>
      <c r="AT671" s="199" t="s">
        <v>174</v>
      </c>
      <c r="AU671" s="199" t="s">
        <v>79</v>
      </c>
      <c r="AV671" s="12" t="s">
        <v>79</v>
      </c>
      <c r="AW671" s="12" t="s">
        <v>34</v>
      </c>
      <c r="AX671" s="12" t="s">
        <v>77</v>
      </c>
      <c r="AY671" s="199" t="s">
        <v>161</v>
      </c>
    </row>
    <row r="672" spans="2:65" s="1" customFormat="1" ht="25.5" customHeight="1">
      <c r="B672" s="180"/>
      <c r="C672" s="229" t="s">
        <v>950</v>
      </c>
      <c r="D672" s="229" t="s">
        <v>384</v>
      </c>
      <c r="E672" s="230" t="s">
        <v>951</v>
      </c>
      <c r="F672" s="231" t="s">
        <v>952</v>
      </c>
      <c r="G672" s="232" t="s">
        <v>231</v>
      </c>
      <c r="H672" s="233">
        <v>22</v>
      </c>
      <c r="I672" s="234"/>
      <c r="J672" s="235">
        <f>ROUND(I672*H672,2)</f>
        <v>0</v>
      </c>
      <c r="K672" s="231" t="s">
        <v>5</v>
      </c>
      <c r="L672" s="236"/>
      <c r="M672" s="237" t="s">
        <v>5</v>
      </c>
      <c r="N672" s="238" t="s">
        <v>41</v>
      </c>
      <c r="O672" s="42"/>
      <c r="P672" s="190">
        <f>O672*H672</f>
        <v>0</v>
      </c>
      <c r="Q672" s="190">
        <v>0</v>
      </c>
      <c r="R672" s="190">
        <f>Q672*H672</f>
        <v>0</v>
      </c>
      <c r="S672" s="190">
        <v>0</v>
      </c>
      <c r="T672" s="191">
        <f>S672*H672</f>
        <v>0</v>
      </c>
      <c r="AR672" s="25" t="s">
        <v>221</v>
      </c>
      <c r="AT672" s="25" t="s">
        <v>384</v>
      </c>
      <c r="AU672" s="25" t="s">
        <v>79</v>
      </c>
      <c r="AY672" s="25" t="s">
        <v>161</v>
      </c>
      <c r="BE672" s="192">
        <f>IF(N672="základní",J672,0)</f>
        <v>0</v>
      </c>
      <c r="BF672" s="192">
        <f>IF(N672="snížená",J672,0)</f>
        <v>0</v>
      </c>
      <c r="BG672" s="192">
        <f>IF(N672="zákl. přenesená",J672,0)</f>
        <v>0</v>
      </c>
      <c r="BH672" s="192">
        <f>IF(N672="sníž. přenesená",J672,0)</f>
        <v>0</v>
      </c>
      <c r="BI672" s="192">
        <f>IF(N672="nulová",J672,0)</f>
        <v>0</v>
      </c>
      <c r="BJ672" s="25" t="s">
        <v>77</v>
      </c>
      <c r="BK672" s="192">
        <f>ROUND(I672*H672,2)</f>
        <v>0</v>
      </c>
      <c r="BL672" s="25" t="s">
        <v>168</v>
      </c>
      <c r="BM672" s="25" t="s">
        <v>953</v>
      </c>
    </row>
    <row r="673" spans="2:47" s="1" customFormat="1" ht="13.5">
      <c r="B673" s="41"/>
      <c r="D673" s="193" t="s">
        <v>170</v>
      </c>
      <c r="F673" s="194" t="s">
        <v>952</v>
      </c>
      <c r="I673" s="195"/>
      <c r="L673" s="41"/>
      <c r="M673" s="196"/>
      <c r="N673" s="42"/>
      <c r="O673" s="42"/>
      <c r="P673" s="42"/>
      <c r="Q673" s="42"/>
      <c r="R673" s="42"/>
      <c r="S673" s="42"/>
      <c r="T673" s="70"/>
      <c r="AT673" s="25" t="s">
        <v>170</v>
      </c>
      <c r="AU673" s="25" t="s">
        <v>79</v>
      </c>
    </row>
    <row r="674" spans="2:65" s="1" customFormat="1" ht="25.5" customHeight="1">
      <c r="B674" s="180"/>
      <c r="C674" s="181" t="s">
        <v>954</v>
      </c>
      <c r="D674" s="181" t="s">
        <v>163</v>
      </c>
      <c r="E674" s="182" t="s">
        <v>955</v>
      </c>
      <c r="F674" s="183" t="s">
        <v>956</v>
      </c>
      <c r="G674" s="184" t="s">
        <v>623</v>
      </c>
      <c r="H674" s="185">
        <v>29</v>
      </c>
      <c r="I674" s="186"/>
      <c r="J674" s="187">
        <f>ROUND(I674*H674,2)</f>
        <v>0</v>
      </c>
      <c r="K674" s="183" t="s">
        <v>167</v>
      </c>
      <c r="L674" s="41"/>
      <c r="M674" s="188" t="s">
        <v>5</v>
      </c>
      <c r="N674" s="189" t="s">
        <v>41</v>
      </c>
      <c r="O674" s="42"/>
      <c r="P674" s="190">
        <f>O674*H674</f>
        <v>0</v>
      </c>
      <c r="Q674" s="190">
        <v>0.21734</v>
      </c>
      <c r="R674" s="190">
        <f>Q674*H674</f>
        <v>6.30286</v>
      </c>
      <c r="S674" s="190">
        <v>0</v>
      </c>
      <c r="T674" s="191">
        <f>S674*H674</f>
        <v>0</v>
      </c>
      <c r="AR674" s="25" t="s">
        <v>168</v>
      </c>
      <c r="AT674" s="25" t="s">
        <v>163</v>
      </c>
      <c r="AU674" s="25" t="s">
        <v>79</v>
      </c>
      <c r="AY674" s="25" t="s">
        <v>161</v>
      </c>
      <c r="BE674" s="192">
        <f>IF(N674="základní",J674,0)</f>
        <v>0</v>
      </c>
      <c r="BF674" s="192">
        <f>IF(N674="snížená",J674,0)</f>
        <v>0</v>
      </c>
      <c r="BG674" s="192">
        <f>IF(N674="zákl. přenesená",J674,0)</f>
        <v>0</v>
      </c>
      <c r="BH674" s="192">
        <f>IF(N674="sníž. přenesená",J674,0)</f>
        <v>0</v>
      </c>
      <c r="BI674" s="192">
        <f>IF(N674="nulová",J674,0)</f>
        <v>0</v>
      </c>
      <c r="BJ674" s="25" t="s">
        <v>77</v>
      </c>
      <c r="BK674" s="192">
        <f>ROUND(I674*H674,2)</f>
        <v>0</v>
      </c>
      <c r="BL674" s="25" t="s">
        <v>168</v>
      </c>
      <c r="BM674" s="25" t="s">
        <v>957</v>
      </c>
    </row>
    <row r="675" spans="2:47" s="1" customFormat="1" ht="13.5">
      <c r="B675" s="41"/>
      <c r="D675" s="193" t="s">
        <v>170</v>
      </c>
      <c r="F675" s="194" t="s">
        <v>958</v>
      </c>
      <c r="I675" s="195"/>
      <c r="L675" s="41"/>
      <c r="M675" s="196"/>
      <c r="N675" s="42"/>
      <c r="O675" s="42"/>
      <c r="P675" s="42"/>
      <c r="Q675" s="42"/>
      <c r="R675" s="42"/>
      <c r="S675" s="42"/>
      <c r="T675" s="70"/>
      <c r="AT675" s="25" t="s">
        <v>170</v>
      </c>
      <c r="AU675" s="25" t="s">
        <v>79</v>
      </c>
    </row>
    <row r="676" spans="2:47" s="1" customFormat="1" ht="27">
      <c r="B676" s="41"/>
      <c r="D676" s="193" t="s">
        <v>172</v>
      </c>
      <c r="F676" s="197" t="s">
        <v>173</v>
      </c>
      <c r="I676" s="195"/>
      <c r="L676" s="41"/>
      <c r="M676" s="196"/>
      <c r="N676" s="42"/>
      <c r="O676" s="42"/>
      <c r="P676" s="42"/>
      <c r="Q676" s="42"/>
      <c r="R676" s="42"/>
      <c r="S676" s="42"/>
      <c r="T676" s="70"/>
      <c r="AT676" s="25" t="s">
        <v>172</v>
      </c>
      <c r="AU676" s="25" t="s">
        <v>79</v>
      </c>
    </row>
    <row r="677" spans="2:51" s="12" customFormat="1" ht="13.5">
      <c r="B677" s="198"/>
      <c r="D677" s="193" t="s">
        <v>174</v>
      </c>
      <c r="E677" s="199" t="s">
        <v>5</v>
      </c>
      <c r="F677" s="200" t="s">
        <v>383</v>
      </c>
      <c r="H677" s="201">
        <v>29</v>
      </c>
      <c r="I677" s="202"/>
      <c r="L677" s="198"/>
      <c r="M677" s="203"/>
      <c r="N677" s="204"/>
      <c r="O677" s="204"/>
      <c r="P677" s="204"/>
      <c r="Q677" s="204"/>
      <c r="R677" s="204"/>
      <c r="S677" s="204"/>
      <c r="T677" s="205"/>
      <c r="AT677" s="199" t="s">
        <v>174</v>
      </c>
      <c r="AU677" s="199" t="s">
        <v>79</v>
      </c>
      <c r="AV677" s="12" t="s">
        <v>79</v>
      </c>
      <c r="AW677" s="12" t="s">
        <v>34</v>
      </c>
      <c r="AX677" s="12" t="s">
        <v>77</v>
      </c>
      <c r="AY677" s="199" t="s">
        <v>161</v>
      </c>
    </row>
    <row r="678" spans="2:65" s="1" customFormat="1" ht="25.5" customHeight="1">
      <c r="B678" s="180"/>
      <c r="C678" s="229" t="s">
        <v>959</v>
      </c>
      <c r="D678" s="229" t="s">
        <v>384</v>
      </c>
      <c r="E678" s="230" t="s">
        <v>960</v>
      </c>
      <c r="F678" s="231" t="s">
        <v>961</v>
      </c>
      <c r="G678" s="232" t="s">
        <v>231</v>
      </c>
      <c r="H678" s="233">
        <v>29</v>
      </c>
      <c r="I678" s="234"/>
      <c r="J678" s="235">
        <f>ROUND(I678*H678,2)</f>
        <v>0</v>
      </c>
      <c r="K678" s="231" t="s">
        <v>5</v>
      </c>
      <c r="L678" s="236"/>
      <c r="M678" s="237" t="s">
        <v>5</v>
      </c>
      <c r="N678" s="238" t="s">
        <v>41</v>
      </c>
      <c r="O678" s="42"/>
      <c r="P678" s="190">
        <f>O678*H678</f>
        <v>0</v>
      </c>
      <c r="Q678" s="190">
        <v>0</v>
      </c>
      <c r="R678" s="190">
        <f>Q678*H678</f>
        <v>0</v>
      </c>
      <c r="S678" s="190">
        <v>0</v>
      </c>
      <c r="T678" s="191">
        <f>S678*H678</f>
        <v>0</v>
      </c>
      <c r="AR678" s="25" t="s">
        <v>221</v>
      </c>
      <c r="AT678" s="25" t="s">
        <v>384</v>
      </c>
      <c r="AU678" s="25" t="s">
        <v>79</v>
      </c>
      <c r="AY678" s="25" t="s">
        <v>161</v>
      </c>
      <c r="BE678" s="192">
        <f>IF(N678="základní",J678,0)</f>
        <v>0</v>
      </c>
      <c r="BF678" s="192">
        <f>IF(N678="snížená",J678,0)</f>
        <v>0</v>
      </c>
      <c r="BG678" s="192">
        <f>IF(N678="zákl. přenesená",J678,0)</f>
        <v>0</v>
      </c>
      <c r="BH678" s="192">
        <f>IF(N678="sníž. přenesená",J678,0)</f>
        <v>0</v>
      </c>
      <c r="BI678" s="192">
        <f>IF(N678="nulová",J678,0)</f>
        <v>0</v>
      </c>
      <c r="BJ678" s="25" t="s">
        <v>77</v>
      </c>
      <c r="BK678" s="192">
        <f>ROUND(I678*H678,2)</f>
        <v>0</v>
      </c>
      <c r="BL678" s="25" t="s">
        <v>168</v>
      </c>
      <c r="BM678" s="25" t="s">
        <v>962</v>
      </c>
    </row>
    <row r="679" spans="2:47" s="1" customFormat="1" ht="13.5">
      <c r="B679" s="41"/>
      <c r="D679" s="193" t="s">
        <v>170</v>
      </c>
      <c r="F679" s="194" t="s">
        <v>961</v>
      </c>
      <c r="I679" s="195"/>
      <c r="L679" s="41"/>
      <c r="M679" s="196"/>
      <c r="N679" s="42"/>
      <c r="O679" s="42"/>
      <c r="P679" s="42"/>
      <c r="Q679" s="42"/>
      <c r="R679" s="42"/>
      <c r="S679" s="42"/>
      <c r="T679" s="70"/>
      <c r="AT679" s="25" t="s">
        <v>170</v>
      </c>
      <c r="AU679" s="25" t="s">
        <v>79</v>
      </c>
    </row>
    <row r="680" spans="2:65" s="1" customFormat="1" ht="16.5" customHeight="1">
      <c r="B680" s="180"/>
      <c r="C680" s="181" t="s">
        <v>963</v>
      </c>
      <c r="D680" s="181" t="s">
        <v>163</v>
      </c>
      <c r="E680" s="182" t="s">
        <v>964</v>
      </c>
      <c r="F680" s="183" t="s">
        <v>965</v>
      </c>
      <c r="G680" s="184" t="s">
        <v>623</v>
      </c>
      <c r="H680" s="185">
        <v>15</v>
      </c>
      <c r="I680" s="186"/>
      <c r="J680" s="187">
        <f>ROUND(I680*H680,2)</f>
        <v>0</v>
      </c>
      <c r="K680" s="183" t="s">
        <v>167</v>
      </c>
      <c r="L680" s="41"/>
      <c r="M680" s="188" t="s">
        <v>5</v>
      </c>
      <c r="N680" s="189" t="s">
        <v>41</v>
      </c>
      <c r="O680" s="42"/>
      <c r="P680" s="190">
        <f>O680*H680</f>
        <v>0</v>
      </c>
      <c r="Q680" s="190">
        <v>0.00062</v>
      </c>
      <c r="R680" s="190">
        <f>Q680*H680</f>
        <v>0.0093</v>
      </c>
      <c r="S680" s="190">
        <v>0</v>
      </c>
      <c r="T680" s="191">
        <f>S680*H680</f>
        <v>0</v>
      </c>
      <c r="AR680" s="25" t="s">
        <v>168</v>
      </c>
      <c r="AT680" s="25" t="s">
        <v>163</v>
      </c>
      <c r="AU680" s="25" t="s">
        <v>79</v>
      </c>
      <c r="AY680" s="25" t="s">
        <v>161</v>
      </c>
      <c r="BE680" s="192">
        <f>IF(N680="základní",J680,0)</f>
        <v>0</v>
      </c>
      <c r="BF680" s="192">
        <f>IF(N680="snížená",J680,0)</f>
        <v>0</v>
      </c>
      <c r="BG680" s="192">
        <f>IF(N680="zákl. přenesená",J680,0)</f>
        <v>0</v>
      </c>
      <c r="BH680" s="192">
        <f>IF(N680="sníž. přenesená",J680,0)</f>
        <v>0</v>
      </c>
      <c r="BI680" s="192">
        <f>IF(N680="nulová",J680,0)</f>
        <v>0</v>
      </c>
      <c r="BJ680" s="25" t="s">
        <v>77</v>
      </c>
      <c r="BK680" s="192">
        <f>ROUND(I680*H680,2)</f>
        <v>0</v>
      </c>
      <c r="BL680" s="25" t="s">
        <v>168</v>
      </c>
      <c r="BM680" s="25" t="s">
        <v>966</v>
      </c>
    </row>
    <row r="681" spans="2:47" s="1" customFormat="1" ht="27">
      <c r="B681" s="41"/>
      <c r="D681" s="193" t="s">
        <v>170</v>
      </c>
      <c r="F681" s="194" t="s">
        <v>967</v>
      </c>
      <c r="I681" s="195"/>
      <c r="L681" s="41"/>
      <c r="M681" s="196"/>
      <c r="N681" s="42"/>
      <c r="O681" s="42"/>
      <c r="P681" s="42"/>
      <c r="Q681" s="42"/>
      <c r="R681" s="42"/>
      <c r="S681" s="42"/>
      <c r="T681" s="70"/>
      <c r="AT681" s="25" t="s">
        <v>170</v>
      </c>
      <c r="AU681" s="25" t="s">
        <v>79</v>
      </c>
    </row>
    <row r="682" spans="2:47" s="1" customFormat="1" ht="27">
      <c r="B682" s="41"/>
      <c r="D682" s="193" t="s">
        <v>172</v>
      </c>
      <c r="F682" s="197" t="s">
        <v>173</v>
      </c>
      <c r="I682" s="195"/>
      <c r="L682" s="41"/>
      <c r="M682" s="196"/>
      <c r="N682" s="42"/>
      <c r="O682" s="42"/>
      <c r="P682" s="42"/>
      <c r="Q682" s="42"/>
      <c r="R682" s="42"/>
      <c r="S682" s="42"/>
      <c r="T682" s="70"/>
      <c r="AT682" s="25" t="s">
        <v>172</v>
      </c>
      <c r="AU682" s="25" t="s">
        <v>79</v>
      </c>
    </row>
    <row r="683" spans="2:51" s="13" customFormat="1" ht="13.5">
      <c r="B683" s="206"/>
      <c r="D683" s="193" t="s">
        <v>174</v>
      </c>
      <c r="E683" s="207" t="s">
        <v>5</v>
      </c>
      <c r="F683" s="208" t="s">
        <v>968</v>
      </c>
      <c r="H683" s="207" t="s">
        <v>5</v>
      </c>
      <c r="I683" s="209"/>
      <c r="L683" s="206"/>
      <c r="M683" s="210"/>
      <c r="N683" s="211"/>
      <c r="O683" s="211"/>
      <c r="P683" s="211"/>
      <c r="Q683" s="211"/>
      <c r="R683" s="211"/>
      <c r="S683" s="211"/>
      <c r="T683" s="212"/>
      <c r="AT683" s="207" t="s">
        <v>174</v>
      </c>
      <c r="AU683" s="207" t="s">
        <v>79</v>
      </c>
      <c r="AV683" s="13" t="s">
        <v>77</v>
      </c>
      <c r="AW683" s="13" t="s">
        <v>34</v>
      </c>
      <c r="AX683" s="13" t="s">
        <v>70</v>
      </c>
      <c r="AY683" s="207" t="s">
        <v>161</v>
      </c>
    </row>
    <row r="684" spans="2:51" s="13" customFormat="1" ht="13.5">
      <c r="B684" s="206"/>
      <c r="D684" s="193" t="s">
        <v>174</v>
      </c>
      <c r="E684" s="207" t="s">
        <v>5</v>
      </c>
      <c r="F684" s="208" t="s">
        <v>969</v>
      </c>
      <c r="H684" s="207" t="s">
        <v>5</v>
      </c>
      <c r="I684" s="209"/>
      <c r="L684" s="206"/>
      <c r="M684" s="210"/>
      <c r="N684" s="211"/>
      <c r="O684" s="211"/>
      <c r="P684" s="211"/>
      <c r="Q684" s="211"/>
      <c r="R684" s="211"/>
      <c r="S684" s="211"/>
      <c r="T684" s="212"/>
      <c r="AT684" s="207" t="s">
        <v>174</v>
      </c>
      <c r="AU684" s="207" t="s">
        <v>79</v>
      </c>
      <c r="AV684" s="13" t="s">
        <v>77</v>
      </c>
      <c r="AW684" s="13" t="s">
        <v>34</v>
      </c>
      <c r="AX684" s="13" t="s">
        <v>70</v>
      </c>
      <c r="AY684" s="207" t="s">
        <v>161</v>
      </c>
    </row>
    <row r="685" spans="2:51" s="12" customFormat="1" ht="13.5">
      <c r="B685" s="198"/>
      <c r="D685" s="193" t="s">
        <v>174</v>
      </c>
      <c r="E685" s="199" t="s">
        <v>5</v>
      </c>
      <c r="F685" s="200" t="s">
        <v>970</v>
      </c>
      <c r="H685" s="201">
        <v>15</v>
      </c>
      <c r="I685" s="202"/>
      <c r="L685" s="198"/>
      <c r="M685" s="203"/>
      <c r="N685" s="204"/>
      <c r="O685" s="204"/>
      <c r="P685" s="204"/>
      <c r="Q685" s="204"/>
      <c r="R685" s="204"/>
      <c r="S685" s="204"/>
      <c r="T685" s="205"/>
      <c r="AT685" s="199" t="s">
        <v>174</v>
      </c>
      <c r="AU685" s="199" t="s">
        <v>79</v>
      </c>
      <c r="AV685" s="12" t="s">
        <v>79</v>
      </c>
      <c r="AW685" s="12" t="s">
        <v>34</v>
      </c>
      <c r="AX685" s="12" t="s">
        <v>77</v>
      </c>
      <c r="AY685" s="199" t="s">
        <v>161</v>
      </c>
    </row>
    <row r="686" spans="2:65" s="1" customFormat="1" ht="16.5" customHeight="1">
      <c r="B686" s="180"/>
      <c r="C686" s="181" t="s">
        <v>971</v>
      </c>
      <c r="D686" s="181" t="s">
        <v>163</v>
      </c>
      <c r="E686" s="182" t="s">
        <v>972</v>
      </c>
      <c r="F686" s="183" t="s">
        <v>973</v>
      </c>
      <c r="G686" s="184" t="s">
        <v>623</v>
      </c>
      <c r="H686" s="185">
        <v>2</v>
      </c>
      <c r="I686" s="186"/>
      <c r="J686" s="187">
        <f>ROUND(I686*H686,2)</f>
        <v>0</v>
      </c>
      <c r="K686" s="183" t="s">
        <v>167</v>
      </c>
      <c r="L686" s="41"/>
      <c r="M686" s="188" t="s">
        <v>5</v>
      </c>
      <c r="N686" s="189" t="s">
        <v>41</v>
      </c>
      <c r="O686" s="42"/>
      <c r="P686" s="190">
        <f>O686*H686</f>
        <v>0</v>
      </c>
      <c r="Q686" s="190">
        <v>0.00266</v>
      </c>
      <c r="R686" s="190">
        <f>Q686*H686</f>
        <v>0.00532</v>
      </c>
      <c r="S686" s="190">
        <v>0</v>
      </c>
      <c r="T686" s="191">
        <f>S686*H686</f>
        <v>0</v>
      </c>
      <c r="AR686" s="25" t="s">
        <v>168</v>
      </c>
      <c r="AT686" s="25" t="s">
        <v>163</v>
      </c>
      <c r="AU686" s="25" t="s">
        <v>79</v>
      </c>
      <c r="AY686" s="25" t="s">
        <v>161</v>
      </c>
      <c r="BE686" s="192">
        <f>IF(N686="základní",J686,0)</f>
        <v>0</v>
      </c>
      <c r="BF686" s="192">
        <f>IF(N686="snížená",J686,0)</f>
        <v>0</v>
      </c>
      <c r="BG686" s="192">
        <f>IF(N686="zákl. přenesená",J686,0)</f>
        <v>0</v>
      </c>
      <c r="BH686" s="192">
        <f>IF(N686="sníž. přenesená",J686,0)</f>
        <v>0</v>
      </c>
      <c r="BI686" s="192">
        <f>IF(N686="nulová",J686,0)</f>
        <v>0</v>
      </c>
      <c r="BJ686" s="25" t="s">
        <v>77</v>
      </c>
      <c r="BK686" s="192">
        <f>ROUND(I686*H686,2)</f>
        <v>0</v>
      </c>
      <c r="BL686" s="25" t="s">
        <v>168</v>
      </c>
      <c r="BM686" s="25" t="s">
        <v>974</v>
      </c>
    </row>
    <row r="687" spans="2:47" s="1" customFormat="1" ht="13.5">
      <c r="B687" s="41"/>
      <c r="D687" s="193" t="s">
        <v>170</v>
      </c>
      <c r="F687" s="194" t="s">
        <v>975</v>
      </c>
      <c r="I687" s="195"/>
      <c r="L687" s="41"/>
      <c r="M687" s="196"/>
      <c r="N687" s="42"/>
      <c r="O687" s="42"/>
      <c r="P687" s="42"/>
      <c r="Q687" s="42"/>
      <c r="R687" s="42"/>
      <c r="S687" s="42"/>
      <c r="T687" s="70"/>
      <c r="AT687" s="25" t="s">
        <v>170</v>
      </c>
      <c r="AU687" s="25" t="s">
        <v>79</v>
      </c>
    </row>
    <row r="688" spans="2:47" s="1" customFormat="1" ht="27">
      <c r="B688" s="41"/>
      <c r="D688" s="193" t="s">
        <v>172</v>
      </c>
      <c r="F688" s="197" t="s">
        <v>173</v>
      </c>
      <c r="I688" s="195"/>
      <c r="L688" s="41"/>
      <c r="M688" s="196"/>
      <c r="N688" s="42"/>
      <c r="O688" s="42"/>
      <c r="P688" s="42"/>
      <c r="Q688" s="42"/>
      <c r="R688" s="42"/>
      <c r="S688" s="42"/>
      <c r="T688" s="70"/>
      <c r="AT688" s="25" t="s">
        <v>172</v>
      </c>
      <c r="AU688" s="25" t="s">
        <v>79</v>
      </c>
    </row>
    <row r="689" spans="2:51" s="13" customFormat="1" ht="13.5">
      <c r="B689" s="206"/>
      <c r="D689" s="193" t="s">
        <v>174</v>
      </c>
      <c r="E689" s="207" t="s">
        <v>5</v>
      </c>
      <c r="F689" s="208" t="s">
        <v>968</v>
      </c>
      <c r="H689" s="207" t="s">
        <v>5</v>
      </c>
      <c r="I689" s="209"/>
      <c r="L689" s="206"/>
      <c r="M689" s="210"/>
      <c r="N689" s="211"/>
      <c r="O689" s="211"/>
      <c r="P689" s="211"/>
      <c r="Q689" s="211"/>
      <c r="R689" s="211"/>
      <c r="S689" s="211"/>
      <c r="T689" s="212"/>
      <c r="AT689" s="207" t="s">
        <v>174</v>
      </c>
      <c r="AU689" s="207" t="s">
        <v>79</v>
      </c>
      <c r="AV689" s="13" t="s">
        <v>77</v>
      </c>
      <c r="AW689" s="13" t="s">
        <v>34</v>
      </c>
      <c r="AX689" s="13" t="s">
        <v>70</v>
      </c>
      <c r="AY689" s="207" t="s">
        <v>161</v>
      </c>
    </row>
    <row r="690" spans="2:51" s="12" customFormat="1" ht="13.5">
      <c r="B690" s="198"/>
      <c r="D690" s="193" t="s">
        <v>174</v>
      </c>
      <c r="E690" s="199" t="s">
        <v>5</v>
      </c>
      <c r="F690" s="200" t="s">
        <v>976</v>
      </c>
      <c r="H690" s="201">
        <v>2</v>
      </c>
      <c r="I690" s="202"/>
      <c r="L690" s="198"/>
      <c r="M690" s="203"/>
      <c r="N690" s="204"/>
      <c r="O690" s="204"/>
      <c r="P690" s="204"/>
      <c r="Q690" s="204"/>
      <c r="R690" s="204"/>
      <c r="S690" s="204"/>
      <c r="T690" s="205"/>
      <c r="AT690" s="199" t="s">
        <v>174</v>
      </c>
      <c r="AU690" s="199" t="s">
        <v>79</v>
      </c>
      <c r="AV690" s="12" t="s">
        <v>79</v>
      </c>
      <c r="AW690" s="12" t="s">
        <v>34</v>
      </c>
      <c r="AX690" s="12" t="s">
        <v>77</v>
      </c>
      <c r="AY690" s="199" t="s">
        <v>161</v>
      </c>
    </row>
    <row r="691" spans="2:65" s="1" customFormat="1" ht="16.5" customHeight="1">
      <c r="B691" s="180"/>
      <c r="C691" s="181" t="s">
        <v>977</v>
      </c>
      <c r="D691" s="181" t="s">
        <v>163</v>
      </c>
      <c r="E691" s="182" t="s">
        <v>978</v>
      </c>
      <c r="F691" s="183" t="s">
        <v>979</v>
      </c>
      <c r="G691" s="184" t="s">
        <v>224</v>
      </c>
      <c r="H691" s="185">
        <v>25</v>
      </c>
      <c r="I691" s="186"/>
      <c r="J691" s="187">
        <f>ROUND(I691*H691,2)</f>
        <v>0</v>
      </c>
      <c r="K691" s="183" t="s">
        <v>167</v>
      </c>
      <c r="L691" s="41"/>
      <c r="M691" s="188" t="s">
        <v>5</v>
      </c>
      <c r="N691" s="189" t="s">
        <v>41</v>
      </c>
      <c r="O691" s="42"/>
      <c r="P691" s="190">
        <f>O691*H691</f>
        <v>0</v>
      </c>
      <c r="Q691" s="190">
        <v>0.00572</v>
      </c>
      <c r="R691" s="190">
        <f>Q691*H691</f>
        <v>0.14300000000000002</v>
      </c>
      <c r="S691" s="190">
        <v>0</v>
      </c>
      <c r="T691" s="191">
        <f>S691*H691</f>
        <v>0</v>
      </c>
      <c r="AR691" s="25" t="s">
        <v>644</v>
      </c>
      <c r="AT691" s="25" t="s">
        <v>163</v>
      </c>
      <c r="AU691" s="25" t="s">
        <v>79</v>
      </c>
      <c r="AY691" s="25" t="s">
        <v>161</v>
      </c>
      <c r="BE691" s="192">
        <f>IF(N691="základní",J691,0)</f>
        <v>0</v>
      </c>
      <c r="BF691" s="192">
        <f>IF(N691="snížená",J691,0)</f>
        <v>0</v>
      </c>
      <c r="BG691" s="192">
        <f>IF(N691="zákl. přenesená",J691,0)</f>
        <v>0</v>
      </c>
      <c r="BH691" s="192">
        <f>IF(N691="sníž. přenesená",J691,0)</f>
        <v>0</v>
      </c>
      <c r="BI691" s="192">
        <f>IF(N691="nulová",J691,0)</f>
        <v>0</v>
      </c>
      <c r="BJ691" s="25" t="s">
        <v>77</v>
      </c>
      <c r="BK691" s="192">
        <f>ROUND(I691*H691,2)</f>
        <v>0</v>
      </c>
      <c r="BL691" s="25" t="s">
        <v>644</v>
      </c>
      <c r="BM691" s="25" t="s">
        <v>980</v>
      </c>
    </row>
    <row r="692" spans="2:47" s="1" customFormat="1" ht="13.5">
      <c r="B692" s="41"/>
      <c r="D692" s="193" t="s">
        <v>170</v>
      </c>
      <c r="F692" s="194" t="s">
        <v>981</v>
      </c>
      <c r="I692" s="195"/>
      <c r="L692" s="41"/>
      <c r="M692" s="196"/>
      <c r="N692" s="42"/>
      <c r="O692" s="42"/>
      <c r="P692" s="42"/>
      <c r="Q692" s="42"/>
      <c r="R692" s="42"/>
      <c r="S692" s="42"/>
      <c r="T692" s="70"/>
      <c r="AT692" s="25" t="s">
        <v>170</v>
      </c>
      <c r="AU692" s="25" t="s">
        <v>79</v>
      </c>
    </row>
    <row r="693" spans="2:47" s="1" customFormat="1" ht="27">
      <c r="B693" s="41"/>
      <c r="D693" s="193" t="s">
        <v>172</v>
      </c>
      <c r="F693" s="197" t="s">
        <v>173</v>
      </c>
      <c r="I693" s="195"/>
      <c r="L693" s="41"/>
      <c r="M693" s="196"/>
      <c r="N693" s="42"/>
      <c r="O693" s="42"/>
      <c r="P693" s="42"/>
      <c r="Q693" s="42"/>
      <c r="R693" s="42"/>
      <c r="S693" s="42"/>
      <c r="T693" s="70"/>
      <c r="AT693" s="25" t="s">
        <v>172</v>
      </c>
      <c r="AU693" s="25" t="s">
        <v>79</v>
      </c>
    </row>
    <row r="694" spans="2:51" s="12" customFormat="1" ht="13.5">
      <c r="B694" s="198"/>
      <c r="D694" s="193" t="s">
        <v>174</v>
      </c>
      <c r="E694" s="199" t="s">
        <v>5</v>
      </c>
      <c r="F694" s="200" t="s">
        <v>982</v>
      </c>
      <c r="H694" s="201">
        <v>25</v>
      </c>
      <c r="I694" s="202"/>
      <c r="L694" s="198"/>
      <c r="M694" s="203"/>
      <c r="N694" s="204"/>
      <c r="O694" s="204"/>
      <c r="P694" s="204"/>
      <c r="Q694" s="204"/>
      <c r="R694" s="204"/>
      <c r="S694" s="204"/>
      <c r="T694" s="205"/>
      <c r="AT694" s="199" t="s">
        <v>174</v>
      </c>
      <c r="AU694" s="199" t="s">
        <v>79</v>
      </c>
      <c r="AV694" s="12" t="s">
        <v>79</v>
      </c>
      <c r="AW694" s="12" t="s">
        <v>34</v>
      </c>
      <c r="AX694" s="12" t="s">
        <v>77</v>
      </c>
      <c r="AY694" s="199" t="s">
        <v>161</v>
      </c>
    </row>
    <row r="695" spans="2:65" s="1" customFormat="1" ht="25.5" customHeight="1">
      <c r="B695" s="180"/>
      <c r="C695" s="181" t="s">
        <v>983</v>
      </c>
      <c r="D695" s="181" t="s">
        <v>163</v>
      </c>
      <c r="E695" s="182" t="s">
        <v>984</v>
      </c>
      <c r="F695" s="183" t="s">
        <v>985</v>
      </c>
      <c r="G695" s="184" t="s">
        <v>301</v>
      </c>
      <c r="H695" s="185">
        <v>5.299</v>
      </c>
      <c r="I695" s="186"/>
      <c r="J695" s="187">
        <f>ROUND(I695*H695,2)</f>
        <v>0</v>
      </c>
      <c r="K695" s="183" t="s">
        <v>5</v>
      </c>
      <c r="L695" s="41"/>
      <c r="M695" s="188" t="s">
        <v>5</v>
      </c>
      <c r="N695" s="189" t="s">
        <v>41</v>
      </c>
      <c r="O695" s="42"/>
      <c r="P695" s="190">
        <f>O695*H695</f>
        <v>0</v>
      </c>
      <c r="Q695" s="190">
        <v>0</v>
      </c>
      <c r="R695" s="190">
        <f>Q695*H695</f>
        <v>0</v>
      </c>
      <c r="S695" s="190">
        <v>0</v>
      </c>
      <c r="T695" s="191">
        <f>S695*H695</f>
        <v>0</v>
      </c>
      <c r="AR695" s="25" t="s">
        <v>644</v>
      </c>
      <c r="AT695" s="25" t="s">
        <v>163</v>
      </c>
      <c r="AU695" s="25" t="s">
        <v>79</v>
      </c>
      <c r="AY695" s="25" t="s">
        <v>161</v>
      </c>
      <c r="BE695" s="192">
        <f>IF(N695="základní",J695,0)</f>
        <v>0</v>
      </c>
      <c r="BF695" s="192">
        <f>IF(N695="snížená",J695,0)</f>
        <v>0</v>
      </c>
      <c r="BG695" s="192">
        <f>IF(N695="zákl. přenesená",J695,0)</f>
        <v>0</v>
      </c>
      <c r="BH695" s="192">
        <f>IF(N695="sníž. přenesená",J695,0)</f>
        <v>0</v>
      </c>
      <c r="BI695" s="192">
        <f>IF(N695="nulová",J695,0)</f>
        <v>0</v>
      </c>
      <c r="BJ695" s="25" t="s">
        <v>77</v>
      </c>
      <c r="BK695" s="192">
        <f>ROUND(I695*H695,2)</f>
        <v>0</v>
      </c>
      <c r="BL695" s="25" t="s">
        <v>644</v>
      </c>
      <c r="BM695" s="25" t="s">
        <v>986</v>
      </c>
    </row>
    <row r="696" spans="2:47" s="1" customFormat="1" ht="13.5">
      <c r="B696" s="41"/>
      <c r="D696" s="193" t="s">
        <v>170</v>
      </c>
      <c r="F696" s="194" t="s">
        <v>985</v>
      </c>
      <c r="I696" s="195"/>
      <c r="L696" s="41"/>
      <c r="M696" s="196"/>
      <c r="N696" s="42"/>
      <c r="O696" s="42"/>
      <c r="P696" s="42"/>
      <c r="Q696" s="42"/>
      <c r="R696" s="42"/>
      <c r="S696" s="42"/>
      <c r="T696" s="70"/>
      <c r="AT696" s="25" t="s">
        <v>170</v>
      </c>
      <c r="AU696" s="25" t="s">
        <v>79</v>
      </c>
    </row>
    <row r="697" spans="2:51" s="13" customFormat="1" ht="13.5">
      <c r="B697" s="206"/>
      <c r="D697" s="193" t="s">
        <v>174</v>
      </c>
      <c r="E697" s="207" t="s">
        <v>5</v>
      </c>
      <c r="F697" s="208" t="s">
        <v>968</v>
      </c>
      <c r="H697" s="207" t="s">
        <v>5</v>
      </c>
      <c r="I697" s="209"/>
      <c r="L697" s="206"/>
      <c r="M697" s="210"/>
      <c r="N697" s="211"/>
      <c r="O697" s="211"/>
      <c r="P697" s="211"/>
      <c r="Q697" s="211"/>
      <c r="R697" s="211"/>
      <c r="S697" s="211"/>
      <c r="T697" s="212"/>
      <c r="AT697" s="207" t="s">
        <v>174</v>
      </c>
      <c r="AU697" s="207" t="s">
        <v>79</v>
      </c>
      <c r="AV697" s="13" t="s">
        <v>77</v>
      </c>
      <c r="AW697" s="13" t="s">
        <v>34</v>
      </c>
      <c r="AX697" s="13" t="s">
        <v>70</v>
      </c>
      <c r="AY697" s="207" t="s">
        <v>161</v>
      </c>
    </row>
    <row r="698" spans="2:51" s="12" customFormat="1" ht="13.5">
      <c r="B698" s="198"/>
      <c r="D698" s="193" t="s">
        <v>174</v>
      </c>
      <c r="E698" s="199" t="s">
        <v>5</v>
      </c>
      <c r="F698" s="200" t="s">
        <v>987</v>
      </c>
      <c r="H698" s="201">
        <v>5.299</v>
      </c>
      <c r="I698" s="202"/>
      <c r="L698" s="198"/>
      <c r="M698" s="203"/>
      <c r="N698" s="204"/>
      <c r="O698" s="204"/>
      <c r="P698" s="204"/>
      <c r="Q698" s="204"/>
      <c r="R698" s="204"/>
      <c r="S698" s="204"/>
      <c r="T698" s="205"/>
      <c r="AT698" s="199" t="s">
        <v>174</v>
      </c>
      <c r="AU698" s="199" t="s">
        <v>79</v>
      </c>
      <c r="AV698" s="12" t="s">
        <v>79</v>
      </c>
      <c r="AW698" s="12" t="s">
        <v>34</v>
      </c>
      <c r="AX698" s="12" t="s">
        <v>77</v>
      </c>
      <c r="AY698" s="199" t="s">
        <v>161</v>
      </c>
    </row>
    <row r="699" spans="2:63" s="11" customFormat="1" ht="29.85" customHeight="1">
      <c r="B699" s="167"/>
      <c r="D699" s="168" t="s">
        <v>69</v>
      </c>
      <c r="E699" s="178" t="s">
        <v>228</v>
      </c>
      <c r="F699" s="178" t="s">
        <v>988</v>
      </c>
      <c r="I699" s="170"/>
      <c r="J699" s="179">
        <f>BK699</f>
        <v>0</v>
      </c>
      <c r="L699" s="167"/>
      <c r="M699" s="172"/>
      <c r="N699" s="173"/>
      <c r="O699" s="173"/>
      <c r="P699" s="174">
        <f>SUM(P700:P736)</f>
        <v>0</v>
      </c>
      <c r="Q699" s="173"/>
      <c r="R699" s="174">
        <f>SUM(R700:R736)</f>
        <v>21.84137</v>
      </c>
      <c r="S699" s="173"/>
      <c r="T699" s="175">
        <f>SUM(T700:T736)</f>
        <v>0</v>
      </c>
      <c r="AR699" s="168" t="s">
        <v>77</v>
      </c>
      <c r="AT699" s="176" t="s">
        <v>69</v>
      </c>
      <c r="AU699" s="176" t="s">
        <v>77</v>
      </c>
      <c r="AY699" s="168" t="s">
        <v>161</v>
      </c>
      <c r="BK699" s="177">
        <f>SUM(BK700:BK736)</f>
        <v>0</v>
      </c>
    </row>
    <row r="700" spans="2:65" s="1" customFormat="1" ht="25.5" customHeight="1">
      <c r="B700" s="180"/>
      <c r="C700" s="181" t="s">
        <v>989</v>
      </c>
      <c r="D700" s="181" t="s">
        <v>163</v>
      </c>
      <c r="E700" s="182" t="s">
        <v>990</v>
      </c>
      <c r="F700" s="183" t="s">
        <v>991</v>
      </c>
      <c r="G700" s="184" t="s">
        <v>224</v>
      </c>
      <c r="H700" s="185">
        <v>140</v>
      </c>
      <c r="I700" s="186"/>
      <c r="J700" s="187">
        <f>ROUND(I700*H700,2)</f>
        <v>0</v>
      </c>
      <c r="K700" s="183" t="s">
        <v>167</v>
      </c>
      <c r="L700" s="41"/>
      <c r="M700" s="188" t="s">
        <v>5</v>
      </c>
      <c r="N700" s="189" t="s">
        <v>41</v>
      </c>
      <c r="O700" s="42"/>
      <c r="P700" s="190">
        <f>O700*H700</f>
        <v>0</v>
      </c>
      <c r="Q700" s="190">
        <v>0.1554</v>
      </c>
      <c r="R700" s="190">
        <f>Q700*H700</f>
        <v>21.756</v>
      </c>
      <c r="S700" s="190">
        <v>0</v>
      </c>
      <c r="T700" s="191">
        <f>S700*H700</f>
        <v>0</v>
      </c>
      <c r="AR700" s="25" t="s">
        <v>168</v>
      </c>
      <c r="AT700" s="25" t="s">
        <v>163</v>
      </c>
      <c r="AU700" s="25" t="s">
        <v>79</v>
      </c>
      <c r="AY700" s="25" t="s">
        <v>161</v>
      </c>
      <c r="BE700" s="192">
        <f>IF(N700="základní",J700,0)</f>
        <v>0</v>
      </c>
      <c r="BF700" s="192">
        <f>IF(N700="snížená",J700,0)</f>
        <v>0</v>
      </c>
      <c r="BG700" s="192">
        <f>IF(N700="zákl. přenesená",J700,0)</f>
        <v>0</v>
      </c>
      <c r="BH700" s="192">
        <f>IF(N700="sníž. přenesená",J700,0)</f>
        <v>0</v>
      </c>
      <c r="BI700" s="192">
        <f>IF(N700="nulová",J700,0)</f>
        <v>0</v>
      </c>
      <c r="BJ700" s="25" t="s">
        <v>77</v>
      </c>
      <c r="BK700" s="192">
        <f>ROUND(I700*H700,2)</f>
        <v>0</v>
      </c>
      <c r="BL700" s="25" t="s">
        <v>168</v>
      </c>
      <c r="BM700" s="25" t="s">
        <v>992</v>
      </c>
    </row>
    <row r="701" spans="2:47" s="1" customFormat="1" ht="40.5">
      <c r="B701" s="41"/>
      <c r="D701" s="193" t="s">
        <v>170</v>
      </c>
      <c r="F701" s="194" t="s">
        <v>993</v>
      </c>
      <c r="I701" s="195"/>
      <c r="L701" s="41"/>
      <c r="M701" s="196"/>
      <c r="N701" s="42"/>
      <c r="O701" s="42"/>
      <c r="P701" s="42"/>
      <c r="Q701" s="42"/>
      <c r="R701" s="42"/>
      <c r="S701" s="42"/>
      <c r="T701" s="70"/>
      <c r="AT701" s="25" t="s">
        <v>170</v>
      </c>
      <c r="AU701" s="25" t="s">
        <v>79</v>
      </c>
    </row>
    <row r="702" spans="2:47" s="1" customFormat="1" ht="27">
      <c r="B702" s="41"/>
      <c r="D702" s="193" t="s">
        <v>172</v>
      </c>
      <c r="F702" s="197" t="s">
        <v>173</v>
      </c>
      <c r="I702" s="195"/>
      <c r="L702" s="41"/>
      <c r="M702" s="196"/>
      <c r="N702" s="42"/>
      <c r="O702" s="42"/>
      <c r="P702" s="42"/>
      <c r="Q702" s="42"/>
      <c r="R702" s="42"/>
      <c r="S702" s="42"/>
      <c r="T702" s="70"/>
      <c r="AT702" s="25" t="s">
        <v>172</v>
      </c>
      <c r="AU702" s="25" t="s">
        <v>79</v>
      </c>
    </row>
    <row r="703" spans="2:51" s="13" customFormat="1" ht="13.5">
      <c r="B703" s="206"/>
      <c r="D703" s="193" t="s">
        <v>174</v>
      </c>
      <c r="E703" s="207" t="s">
        <v>5</v>
      </c>
      <c r="F703" s="208" t="s">
        <v>770</v>
      </c>
      <c r="H703" s="207" t="s">
        <v>5</v>
      </c>
      <c r="I703" s="209"/>
      <c r="L703" s="206"/>
      <c r="M703" s="210"/>
      <c r="N703" s="211"/>
      <c r="O703" s="211"/>
      <c r="P703" s="211"/>
      <c r="Q703" s="211"/>
      <c r="R703" s="211"/>
      <c r="S703" s="211"/>
      <c r="T703" s="212"/>
      <c r="AT703" s="207" t="s">
        <v>174</v>
      </c>
      <c r="AU703" s="207" t="s">
        <v>79</v>
      </c>
      <c r="AV703" s="13" t="s">
        <v>77</v>
      </c>
      <c r="AW703" s="13" t="s">
        <v>34</v>
      </c>
      <c r="AX703" s="13" t="s">
        <v>70</v>
      </c>
      <c r="AY703" s="207" t="s">
        <v>161</v>
      </c>
    </row>
    <row r="704" spans="2:51" s="12" customFormat="1" ht="13.5">
      <c r="B704" s="198"/>
      <c r="D704" s="193" t="s">
        <v>174</v>
      </c>
      <c r="E704" s="199" t="s">
        <v>5</v>
      </c>
      <c r="F704" s="200" t="s">
        <v>227</v>
      </c>
      <c r="H704" s="201">
        <v>140</v>
      </c>
      <c r="I704" s="202"/>
      <c r="L704" s="198"/>
      <c r="M704" s="203"/>
      <c r="N704" s="204"/>
      <c r="O704" s="204"/>
      <c r="P704" s="204"/>
      <c r="Q704" s="204"/>
      <c r="R704" s="204"/>
      <c r="S704" s="204"/>
      <c r="T704" s="205"/>
      <c r="AT704" s="199" t="s">
        <v>174</v>
      </c>
      <c r="AU704" s="199" t="s">
        <v>79</v>
      </c>
      <c r="AV704" s="12" t="s">
        <v>79</v>
      </c>
      <c r="AW704" s="12" t="s">
        <v>34</v>
      </c>
      <c r="AX704" s="12" t="s">
        <v>77</v>
      </c>
      <c r="AY704" s="199" t="s">
        <v>161</v>
      </c>
    </row>
    <row r="705" spans="2:65" s="1" customFormat="1" ht="25.5" customHeight="1">
      <c r="B705" s="180"/>
      <c r="C705" s="181" t="s">
        <v>994</v>
      </c>
      <c r="D705" s="181" t="s">
        <v>163</v>
      </c>
      <c r="E705" s="182" t="s">
        <v>995</v>
      </c>
      <c r="F705" s="183" t="s">
        <v>996</v>
      </c>
      <c r="G705" s="184" t="s">
        <v>224</v>
      </c>
      <c r="H705" s="185">
        <v>1707.4</v>
      </c>
      <c r="I705" s="186"/>
      <c r="J705" s="187">
        <f>ROUND(I705*H705,2)</f>
        <v>0</v>
      </c>
      <c r="K705" s="183" t="s">
        <v>167</v>
      </c>
      <c r="L705" s="41"/>
      <c r="M705" s="188" t="s">
        <v>5</v>
      </c>
      <c r="N705" s="189" t="s">
        <v>41</v>
      </c>
      <c r="O705" s="42"/>
      <c r="P705" s="190">
        <f>O705*H705</f>
        <v>0</v>
      </c>
      <c r="Q705" s="190">
        <v>5E-05</v>
      </c>
      <c r="R705" s="190">
        <f>Q705*H705</f>
        <v>0.08537000000000002</v>
      </c>
      <c r="S705" s="190">
        <v>0</v>
      </c>
      <c r="T705" s="191">
        <f>S705*H705</f>
        <v>0</v>
      </c>
      <c r="AR705" s="25" t="s">
        <v>168</v>
      </c>
      <c r="AT705" s="25" t="s">
        <v>163</v>
      </c>
      <c r="AU705" s="25" t="s">
        <v>79</v>
      </c>
      <c r="AY705" s="25" t="s">
        <v>161</v>
      </c>
      <c r="BE705" s="192">
        <f>IF(N705="základní",J705,0)</f>
        <v>0</v>
      </c>
      <c r="BF705" s="192">
        <f>IF(N705="snížená",J705,0)</f>
        <v>0</v>
      </c>
      <c r="BG705" s="192">
        <f>IF(N705="zákl. přenesená",J705,0)</f>
        <v>0</v>
      </c>
      <c r="BH705" s="192">
        <f>IF(N705="sníž. přenesená",J705,0)</f>
        <v>0</v>
      </c>
      <c r="BI705" s="192">
        <f>IF(N705="nulová",J705,0)</f>
        <v>0</v>
      </c>
      <c r="BJ705" s="25" t="s">
        <v>77</v>
      </c>
      <c r="BK705" s="192">
        <f>ROUND(I705*H705,2)</f>
        <v>0</v>
      </c>
      <c r="BL705" s="25" t="s">
        <v>168</v>
      </c>
      <c r="BM705" s="25" t="s">
        <v>997</v>
      </c>
    </row>
    <row r="706" spans="2:47" s="1" customFormat="1" ht="27">
      <c r="B706" s="41"/>
      <c r="D706" s="193" t="s">
        <v>170</v>
      </c>
      <c r="F706" s="194" t="s">
        <v>998</v>
      </c>
      <c r="I706" s="195"/>
      <c r="L706" s="41"/>
      <c r="M706" s="196"/>
      <c r="N706" s="42"/>
      <c r="O706" s="42"/>
      <c r="P706" s="42"/>
      <c r="Q706" s="42"/>
      <c r="R706" s="42"/>
      <c r="S706" s="42"/>
      <c r="T706" s="70"/>
      <c r="AT706" s="25" t="s">
        <v>170</v>
      </c>
      <c r="AU706" s="25" t="s">
        <v>79</v>
      </c>
    </row>
    <row r="707" spans="2:51" s="13" customFormat="1" ht="13.5">
      <c r="B707" s="206"/>
      <c r="D707" s="193" t="s">
        <v>174</v>
      </c>
      <c r="E707" s="207" t="s">
        <v>5</v>
      </c>
      <c r="F707" s="208" t="s">
        <v>999</v>
      </c>
      <c r="H707" s="207" t="s">
        <v>5</v>
      </c>
      <c r="I707" s="209"/>
      <c r="L707" s="206"/>
      <c r="M707" s="210"/>
      <c r="N707" s="211"/>
      <c r="O707" s="211"/>
      <c r="P707" s="211"/>
      <c r="Q707" s="211"/>
      <c r="R707" s="211"/>
      <c r="S707" s="211"/>
      <c r="T707" s="212"/>
      <c r="AT707" s="207" t="s">
        <v>174</v>
      </c>
      <c r="AU707" s="207" t="s">
        <v>79</v>
      </c>
      <c r="AV707" s="13" t="s">
        <v>77</v>
      </c>
      <c r="AW707" s="13" t="s">
        <v>34</v>
      </c>
      <c r="AX707" s="13" t="s">
        <v>70</v>
      </c>
      <c r="AY707" s="207" t="s">
        <v>161</v>
      </c>
    </row>
    <row r="708" spans="2:51" s="12" customFormat="1" ht="13.5">
      <c r="B708" s="198"/>
      <c r="D708" s="193" t="s">
        <v>174</v>
      </c>
      <c r="E708" s="199" t="s">
        <v>5</v>
      </c>
      <c r="F708" s="200" t="s">
        <v>1000</v>
      </c>
      <c r="H708" s="201">
        <v>1707.4</v>
      </c>
      <c r="I708" s="202"/>
      <c r="L708" s="198"/>
      <c r="M708" s="203"/>
      <c r="N708" s="204"/>
      <c r="O708" s="204"/>
      <c r="P708" s="204"/>
      <c r="Q708" s="204"/>
      <c r="R708" s="204"/>
      <c r="S708" s="204"/>
      <c r="T708" s="205"/>
      <c r="AT708" s="199" t="s">
        <v>174</v>
      </c>
      <c r="AU708" s="199" t="s">
        <v>79</v>
      </c>
      <c r="AV708" s="12" t="s">
        <v>79</v>
      </c>
      <c r="AW708" s="12" t="s">
        <v>34</v>
      </c>
      <c r="AX708" s="12" t="s">
        <v>77</v>
      </c>
      <c r="AY708" s="199" t="s">
        <v>161</v>
      </c>
    </row>
    <row r="709" spans="2:65" s="1" customFormat="1" ht="25.5" customHeight="1">
      <c r="B709" s="180"/>
      <c r="C709" s="181" t="s">
        <v>1001</v>
      </c>
      <c r="D709" s="181" t="s">
        <v>163</v>
      </c>
      <c r="E709" s="182" t="s">
        <v>1002</v>
      </c>
      <c r="F709" s="183" t="s">
        <v>1003</v>
      </c>
      <c r="G709" s="184" t="s">
        <v>224</v>
      </c>
      <c r="H709" s="185">
        <v>1707.4</v>
      </c>
      <c r="I709" s="186"/>
      <c r="J709" s="187">
        <f>ROUND(I709*H709,2)</f>
        <v>0</v>
      </c>
      <c r="K709" s="183" t="s">
        <v>167</v>
      </c>
      <c r="L709" s="41"/>
      <c r="M709" s="188" t="s">
        <v>5</v>
      </c>
      <c r="N709" s="189" t="s">
        <v>41</v>
      </c>
      <c r="O709" s="42"/>
      <c r="P709" s="190">
        <f>O709*H709</f>
        <v>0</v>
      </c>
      <c r="Q709" s="190">
        <v>0</v>
      </c>
      <c r="R709" s="190">
        <f>Q709*H709</f>
        <v>0</v>
      </c>
      <c r="S709" s="190">
        <v>0</v>
      </c>
      <c r="T709" s="191">
        <f>S709*H709</f>
        <v>0</v>
      </c>
      <c r="AR709" s="25" t="s">
        <v>168</v>
      </c>
      <c r="AT709" s="25" t="s">
        <v>163</v>
      </c>
      <c r="AU709" s="25" t="s">
        <v>79</v>
      </c>
      <c r="AY709" s="25" t="s">
        <v>161</v>
      </c>
      <c r="BE709" s="192">
        <f>IF(N709="základní",J709,0)</f>
        <v>0</v>
      </c>
      <c r="BF709" s="192">
        <f>IF(N709="snížená",J709,0)</f>
        <v>0</v>
      </c>
      <c r="BG709" s="192">
        <f>IF(N709="zákl. přenesená",J709,0)</f>
        <v>0</v>
      </c>
      <c r="BH709" s="192">
        <f>IF(N709="sníž. přenesená",J709,0)</f>
        <v>0</v>
      </c>
      <c r="BI709" s="192">
        <f>IF(N709="nulová",J709,0)</f>
        <v>0</v>
      </c>
      <c r="BJ709" s="25" t="s">
        <v>77</v>
      </c>
      <c r="BK709" s="192">
        <f>ROUND(I709*H709,2)</f>
        <v>0</v>
      </c>
      <c r="BL709" s="25" t="s">
        <v>168</v>
      </c>
      <c r="BM709" s="25" t="s">
        <v>1004</v>
      </c>
    </row>
    <row r="710" spans="2:47" s="1" customFormat="1" ht="13.5">
      <c r="B710" s="41"/>
      <c r="D710" s="193" t="s">
        <v>170</v>
      </c>
      <c r="F710" s="194" t="s">
        <v>1005</v>
      </c>
      <c r="I710" s="195"/>
      <c r="L710" s="41"/>
      <c r="M710" s="196"/>
      <c r="N710" s="42"/>
      <c r="O710" s="42"/>
      <c r="P710" s="42"/>
      <c r="Q710" s="42"/>
      <c r="R710" s="42"/>
      <c r="S710" s="42"/>
      <c r="T710" s="70"/>
      <c r="AT710" s="25" t="s">
        <v>170</v>
      </c>
      <c r="AU710" s="25" t="s">
        <v>79</v>
      </c>
    </row>
    <row r="711" spans="2:47" s="1" customFormat="1" ht="27">
      <c r="B711" s="41"/>
      <c r="D711" s="193" t="s">
        <v>172</v>
      </c>
      <c r="F711" s="197" t="s">
        <v>447</v>
      </c>
      <c r="I711" s="195"/>
      <c r="L711" s="41"/>
      <c r="M711" s="196"/>
      <c r="N711" s="42"/>
      <c r="O711" s="42"/>
      <c r="P711" s="42"/>
      <c r="Q711" s="42"/>
      <c r="R711" s="42"/>
      <c r="S711" s="42"/>
      <c r="T711" s="70"/>
      <c r="AT711" s="25" t="s">
        <v>172</v>
      </c>
      <c r="AU711" s="25" t="s">
        <v>79</v>
      </c>
    </row>
    <row r="712" spans="2:51" s="13" customFormat="1" ht="13.5">
      <c r="B712" s="206"/>
      <c r="D712" s="193" t="s">
        <v>174</v>
      </c>
      <c r="E712" s="207" t="s">
        <v>5</v>
      </c>
      <c r="F712" s="208" t="s">
        <v>1006</v>
      </c>
      <c r="H712" s="207" t="s">
        <v>5</v>
      </c>
      <c r="I712" s="209"/>
      <c r="L712" s="206"/>
      <c r="M712" s="210"/>
      <c r="N712" s="211"/>
      <c r="O712" s="211"/>
      <c r="P712" s="211"/>
      <c r="Q712" s="211"/>
      <c r="R712" s="211"/>
      <c r="S712" s="211"/>
      <c r="T712" s="212"/>
      <c r="AT712" s="207" t="s">
        <v>174</v>
      </c>
      <c r="AU712" s="207" t="s">
        <v>79</v>
      </c>
      <c r="AV712" s="13" t="s">
        <v>77</v>
      </c>
      <c r="AW712" s="13" t="s">
        <v>34</v>
      </c>
      <c r="AX712" s="13" t="s">
        <v>70</v>
      </c>
      <c r="AY712" s="207" t="s">
        <v>161</v>
      </c>
    </row>
    <row r="713" spans="2:51" s="12" customFormat="1" ht="13.5">
      <c r="B713" s="198"/>
      <c r="D713" s="193" t="s">
        <v>174</v>
      </c>
      <c r="E713" s="199" t="s">
        <v>5</v>
      </c>
      <c r="F713" s="200" t="s">
        <v>1007</v>
      </c>
      <c r="H713" s="201">
        <v>176.8</v>
      </c>
      <c r="I713" s="202"/>
      <c r="L713" s="198"/>
      <c r="M713" s="203"/>
      <c r="N713" s="204"/>
      <c r="O713" s="204"/>
      <c r="P713" s="204"/>
      <c r="Q713" s="204"/>
      <c r="R713" s="204"/>
      <c r="S713" s="204"/>
      <c r="T713" s="205"/>
      <c r="AT713" s="199" t="s">
        <v>174</v>
      </c>
      <c r="AU713" s="199" t="s">
        <v>79</v>
      </c>
      <c r="AV713" s="12" t="s">
        <v>79</v>
      </c>
      <c r="AW713" s="12" t="s">
        <v>34</v>
      </c>
      <c r="AX713" s="12" t="s">
        <v>70</v>
      </c>
      <c r="AY713" s="199" t="s">
        <v>161</v>
      </c>
    </row>
    <row r="714" spans="2:51" s="12" customFormat="1" ht="13.5">
      <c r="B714" s="198"/>
      <c r="D714" s="193" t="s">
        <v>174</v>
      </c>
      <c r="E714" s="199" t="s">
        <v>5</v>
      </c>
      <c r="F714" s="200" t="s">
        <v>1008</v>
      </c>
      <c r="H714" s="201">
        <v>702</v>
      </c>
      <c r="I714" s="202"/>
      <c r="L714" s="198"/>
      <c r="M714" s="203"/>
      <c r="N714" s="204"/>
      <c r="O714" s="204"/>
      <c r="P714" s="204"/>
      <c r="Q714" s="204"/>
      <c r="R714" s="204"/>
      <c r="S714" s="204"/>
      <c r="T714" s="205"/>
      <c r="AT714" s="199" t="s">
        <v>174</v>
      </c>
      <c r="AU714" s="199" t="s">
        <v>79</v>
      </c>
      <c r="AV714" s="12" t="s">
        <v>79</v>
      </c>
      <c r="AW714" s="12" t="s">
        <v>34</v>
      </c>
      <c r="AX714" s="12" t="s">
        <v>70</v>
      </c>
      <c r="AY714" s="199" t="s">
        <v>161</v>
      </c>
    </row>
    <row r="715" spans="2:51" s="12" customFormat="1" ht="13.5">
      <c r="B715" s="198"/>
      <c r="D715" s="193" t="s">
        <v>174</v>
      </c>
      <c r="E715" s="199" t="s">
        <v>5</v>
      </c>
      <c r="F715" s="200" t="s">
        <v>1009</v>
      </c>
      <c r="H715" s="201">
        <v>447.8</v>
      </c>
      <c r="I715" s="202"/>
      <c r="L715" s="198"/>
      <c r="M715" s="203"/>
      <c r="N715" s="204"/>
      <c r="O715" s="204"/>
      <c r="P715" s="204"/>
      <c r="Q715" s="204"/>
      <c r="R715" s="204"/>
      <c r="S715" s="204"/>
      <c r="T715" s="205"/>
      <c r="AT715" s="199" t="s">
        <v>174</v>
      </c>
      <c r="AU715" s="199" t="s">
        <v>79</v>
      </c>
      <c r="AV715" s="12" t="s">
        <v>79</v>
      </c>
      <c r="AW715" s="12" t="s">
        <v>34</v>
      </c>
      <c r="AX715" s="12" t="s">
        <v>70</v>
      </c>
      <c r="AY715" s="199" t="s">
        <v>161</v>
      </c>
    </row>
    <row r="716" spans="2:51" s="12" customFormat="1" ht="13.5">
      <c r="B716" s="198"/>
      <c r="D716" s="193" t="s">
        <v>174</v>
      </c>
      <c r="E716" s="199" t="s">
        <v>5</v>
      </c>
      <c r="F716" s="200" t="s">
        <v>1010</v>
      </c>
      <c r="H716" s="201">
        <v>2.4</v>
      </c>
      <c r="I716" s="202"/>
      <c r="L716" s="198"/>
      <c r="M716" s="203"/>
      <c r="N716" s="204"/>
      <c r="O716" s="204"/>
      <c r="P716" s="204"/>
      <c r="Q716" s="204"/>
      <c r="R716" s="204"/>
      <c r="S716" s="204"/>
      <c r="T716" s="205"/>
      <c r="AT716" s="199" t="s">
        <v>174</v>
      </c>
      <c r="AU716" s="199" t="s">
        <v>79</v>
      </c>
      <c r="AV716" s="12" t="s">
        <v>79</v>
      </c>
      <c r="AW716" s="12" t="s">
        <v>34</v>
      </c>
      <c r="AX716" s="12" t="s">
        <v>70</v>
      </c>
      <c r="AY716" s="199" t="s">
        <v>161</v>
      </c>
    </row>
    <row r="717" spans="2:51" s="12" customFormat="1" ht="13.5">
      <c r="B717" s="198"/>
      <c r="D717" s="193" t="s">
        <v>174</v>
      </c>
      <c r="E717" s="199" t="s">
        <v>5</v>
      </c>
      <c r="F717" s="200" t="s">
        <v>1011</v>
      </c>
      <c r="H717" s="201">
        <v>45.2</v>
      </c>
      <c r="I717" s="202"/>
      <c r="L717" s="198"/>
      <c r="M717" s="203"/>
      <c r="N717" s="204"/>
      <c r="O717" s="204"/>
      <c r="P717" s="204"/>
      <c r="Q717" s="204"/>
      <c r="R717" s="204"/>
      <c r="S717" s="204"/>
      <c r="T717" s="205"/>
      <c r="AT717" s="199" t="s">
        <v>174</v>
      </c>
      <c r="AU717" s="199" t="s">
        <v>79</v>
      </c>
      <c r="AV717" s="12" t="s">
        <v>79</v>
      </c>
      <c r="AW717" s="12" t="s">
        <v>34</v>
      </c>
      <c r="AX717" s="12" t="s">
        <v>70</v>
      </c>
      <c r="AY717" s="199" t="s">
        <v>161</v>
      </c>
    </row>
    <row r="718" spans="2:51" s="13" customFormat="1" ht="13.5">
      <c r="B718" s="206"/>
      <c r="D718" s="193" t="s">
        <v>174</v>
      </c>
      <c r="E718" s="207" t="s">
        <v>5</v>
      </c>
      <c r="F718" s="208" t="s">
        <v>184</v>
      </c>
      <c r="H718" s="207" t="s">
        <v>5</v>
      </c>
      <c r="I718" s="209"/>
      <c r="L718" s="206"/>
      <c r="M718" s="210"/>
      <c r="N718" s="211"/>
      <c r="O718" s="211"/>
      <c r="P718" s="211"/>
      <c r="Q718" s="211"/>
      <c r="R718" s="211"/>
      <c r="S718" s="211"/>
      <c r="T718" s="212"/>
      <c r="AT718" s="207" t="s">
        <v>174</v>
      </c>
      <c r="AU718" s="207" t="s">
        <v>79</v>
      </c>
      <c r="AV718" s="13" t="s">
        <v>77</v>
      </c>
      <c r="AW718" s="13" t="s">
        <v>34</v>
      </c>
      <c r="AX718" s="13" t="s">
        <v>70</v>
      </c>
      <c r="AY718" s="207" t="s">
        <v>161</v>
      </c>
    </row>
    <row r="719" spans="2:51" s="12" customFormat="1" ht="13.5">
      <c r="B719" s="198"/>
      <c r="D719" s="193" t="s">
        <v>174</v>
      </c>
      <c r="E719" s="199" t="s">
        <v>5</v>
      </c>
      <c r="F719" s="200" t="s">
        <v>200</v>
      </c>
      <c r="H719" s="201">
        <v>45</v>
      </c>
      <c r="I719" s="202"/>
      <c r="L719" s="198"/>
      <c r="M719" s="203"/>
      <c r="N719" s="204"/>
      <c r="O719" s="204"/>
      <c r="P719" s="204"/>
      <c r="Q719" s="204"/>
      <c r="R719" s="204"/>
      <c r="S719" s="204"/>
      <c r="T719" s="205"/>
      <c r="AT719" s="199" t="s">
        <v>174</v>
      </c>
      <c r="AU719" s="199" t="s">
        <v>79</v>
      </c>
      <c r="AV719" s="12" t="s">
        <v>79</v>
      </c>
      <c r="AW719" s="12" t="s">
        <v>34</v>
      </c>
      <c r="AX719" s="12" t="s">
        <v>70</v>
      </c>
      <c r="AY719" s="199" t="s">
        <v>161</v>
      </c>
    </row>
    <row r="720" spans="2:51" s="13" customFormat="1" ht="13.5">
      <c r="B720" s="206"/>
      <c r="D720" s="193" t="s">
        <v>174</v>
      </c>
      <c r="E720" s="207" t="s">
        <v>5</v>
      </c>
      <c r="F720" s="208" t="s">
        <v>1012</v>
      </c>
      <c r="H720" s="207" t="s">
        <v>5</v>
      </c>
      <c r="I720" s="209"/>
      <c r="L720" s="206"/>
      <c r="M720" s="210"/>
      <c r="N720" s="211"/>
      <c r="O720" s="211"/>
      <c r="P720" s="211"/>
      <c r="Q720" s="211"/>
      <c r="R720" s="211"/>
      <c r="S720" s="211"/>
      <c r="T720" s="212"/>
      <c r="AT720" s="207" t="s">
        <v>174</v>
      </c>
      <c r="AU720" s="207" t="s">
        <v>79</v>
      </c>
      <c r="AV720" s="13" t="s">
        <v>77</v>
      </c>
      <c r="AW720" s="13" t="s">
        <v>34</v>
      </c>
      <c r="AX720" s="13" t="s">
        <v>70</v>
      </c>
      <c r="AY720" s="207" t="s">
        <v>161</v>
      </c>
    </row>
    <row r="721" spans="2:51" s="12" customFormat="1" ht="13.5">
      <c r="B721" s="198"/>
      <c r="D721" s="193" t="s">
        <v>174</v>
      </c>
      <c r="E721" s="199" t="s">
        <v>5</v>
      </c>
      <c r="F721" s="200" t="s">
        <v>1013</v>
      </c>
      <c r="H721" s="201">
        <v>265.2</v>
      </c>
      <c r="I721" s="202"/>
      <c r="L721" s="198"/>
      <c r="M721" s="203"/>
      <c r="N721" s="204"/>
      <c r="O721" s="204"/>
      <c r="P721" s="204"/>
      <c r="Q721" s="204"/>
      <c r="R721" s="204"/>
      <c r="S721" s="204"/>
      <c r="T721" s="205"/>
      <c r="AT721" s="199" t="s">
        <v>174</v>
      </c>
      <c r="AU721" s="199" t="s">
        <v>79</v>
      </c>
      <c r="AV721" s="12" t="s">
        <v>79</v>
      </c>
      <c r="AW721" s="12" t="s">
        <v>34</v>
      </c>
      <c r="AX721" s="12" t="s">
        <v>70</v>
      </c>
      <c r="AY721" s="199" t="s">
        <v>161</v>
      </c>
    </row>
    <row r="722" spans="2:51" s="13" customFormat="1" ht="13.5">
      <c r="B722" s="206"/>
      <c r="D722" s="193" t="s">
        <v>174</v>
      </c>
      <c r="E722" s="207" t="s">
        <v>5</v>
      </c>
      <c r="F722" s="208" t="s">
        <v>184</v>
      </c>
      <c r="H722" s="207" t="s">
        <v>5</v>
      </c>
      <c r="I722" s="209"/>
      <c r="L722" s="206"/>
      <c r="M722" s="210"/>
      <c r="N722" s="211"/>
      <c r="O722" s="211"/>
      <c r="P722" s="211"/>
      <c r="Q722" s="211"/>
      <c r="R722" s="211"/>
      <c r="S722" s="211"/>
      <c r="T722" s="212"/>
      <c r="AT722" s="207" t="s">
        <v>174</v>
      </c>
      <c r="AU722" s="207" t="s">
        <v>79</v>
      </c>
      <c r="AV722" s="13" t="s">
        <v>77</v>
      </c>
      <c r="AW722" s="13" t="s">
        <v>34</v>
      </c>
      <c r="AX722" s="13" t="s">
        <v>70</v>
      </c>
      <c r="AY722" s="207" t="s">
        <v>161</v>
      </c>
    </row>
    <row r="723" spans="2:51" s="12" customFormat="1" ht="13.5">
      <c r="B723" s="198"/>
      <c r="D723" s="193" t="s">
        <v>174</v>
      </c>
      <c r="E723" s="199" t="s">
        <v>5</v>
      </c>
      <c r="F723" s="200" t="s">
        <v>185</v>
      </c>
      <c r="H723" s="201">
        <v>7.2</v>
      </c>
      <c r="I723" s="202"/>
      <c r="L723" s="198"/>
      <c r="M723" s="203"/>
      <c r="N723" s="204"/>
      <c r="O723" s="204"/>
      <c r="P723" s="204"/>
      <c r="Q723" s="204"/>
      <c r="R723" s="204"/>
      <c r="S723" s="204"/>
      <c r="T723" s="205"/>
      <c r="AT723" s="199" t="s">
        <v>174</v>
      </c>
      <c r="AU723" s="199" t="s">
        <v>79</v>
      </c>
      <c r="AV723" s="12" t="s">
        <v>79</v>
      </c>
      <c r="AW723" s="12" t="s">
        <v>34</v>
      </c>
      <c r="AX723" s="12" t="s">
        <v>70</v>
      </c>
      <c r="AY723" s="199" t="s">
        <v>161</v>
      </c>
    </row>
    <row r="724" spans="2:51" s="13" customFormat="1" ht="13.5">
      <c r="B724" s="206"/>
      <c r="D724" s="193" t="s">
        <v>174</v>
      </c>
      <c r="E724" s="207" t="s">
        <v>5</v>
      </c>
      <c r="F724" s="208" t="s">
        <v>1014</v>
      </c>
      <c r="H724" s="207" t="s">
        <v>5</v>
      </c>
      <c r="I724" s="209"/>
      <c r="L724" s="206"/>
      <c r="M724" s="210"/>
      <c r="N724" s="211"/>
      <c r="O724" s="211"/>
      <c r="P724" s="211"/>
      <c r="Q724" s="211"/>
      <c r="R724" s="211"/>
      <c r="S724" s="211"/>
      <c r="T724" s="212"/>
      <c r="AT724" s="207" t="s">
        <v>174</v>
      </c>
      <c r="AU724" s="207" t="s">
        <v>79</v>
      </c>
      <c r="AV724" s="13" t="s">
        <v>77</v>
      </c>
      <c r="AW724" s="13" t="s">
        <v>34</v>
      </c>
      <c r="AX724" s="13" t="s">
        <v>70</v>
      </c>
      <c r="AY724" s="207" t="s">
        <v>161</v>
      </c>
    </row>
    <row r="725" spans="2:51" s="12" customFormat="1" ht="13.5">
      <c r="B725" s="198"/>
      <c r="D725" s="193" t="s">
        <v>174</v>
      </c>
      <c r="E725" s="199" t="s">
        <v>5</v>
      </c>
      <c r="F725" s="200" t="s">
        <v>1015</v>
      </c>
      <c r="H725" s="201">
        <v>15.8</v>
      </c>
      <c r="I725" s="202"/>
      <c r="L725" s="198"/>
      <c r="M725" s="203"/>
      <c r="N725" s="204"/>
      <c r="O725" s="204"/>
      <c r="P725" s="204"/>
      <c r="Q725" s="204"/>
      <c r="R725" s="204"/>
      <c r="S725" s="204"/>
      <c r="T725" s="205"/>
      <c r="AT725" s="199" t="s">
        <v>174</v>
      </c>
      <c r="AU725" s="199" t="s">
        <v>79</v>
      </c>
      <c r="AV725" s="12" t="s">
        <v>79</v>
      </c>
      <c r="AW725" s="12" t="s">
        <v>34</v>
      </c>
      <c r="AX725" s="12" t="s">
        <v>70</v>
      </c>
      <c r="AY725" s="199" t="s">
        <v>161</v>
      </c>
    </row>
    <row r="726" spans="2:51" s="14" customFormat="1" ht="13.5">
      <c r="B726" s="213"/>
      <c r="D726" s="193" t="s">
        <v>174</v>
      </c>
      <c r="E726" s="214" t="s">
        <v>5</v>
      </c>
      <c r="F726" s="215" t="s">
        <v>188</v>
      </c>
      <c r="H726" s="216">
        <v>1707.4</v>
      </c>
      <c r="I726" s="217"/>
      <c r="L726" s="213"/>
      <c r="M726" s="218"/>
      <c r="N726" s="219"/>
      <c r="O726" s="219"/>
      <c r="P726" s="219"/>
      <c r="Q726" s="219"/>
      <c r="R726" s="219"/>
      <c r="S726" s="219"/>
      <c r="T726" s="220"/>
      <c r="AT726" s="214" t="s">
        <v>174</v>
      </c>
      <c r="AU726" s="214" t="s">
        <v>79</v>
      </c>
      <c r="AV726" s="14" t="s">
        <v>168</v>
      </c>
      <c r="AW726" s="14" t="s">
        <v>34</v>
      </c>
      <c r="AX726" s="14" t="s">
        <v>77</v>
      </c>
      <c r="AY726" s="214" t="s">
        <v>161</v>
      </c>
    </row>
    <row r="727" spans="2:65" s="1" customFormat="1" ht="16.5" customHeight="1">
      <c r="B727" s="180"/>
      <c r="C727" s="181" t="s">
        <v>1016</v>
      </c>
      <c r="D727" s="181" t="s">
        <v>163</v>
      </c>
      <c r="E727" s="182" t="s">
        <v>1017</v>
      </c>
      <c r="F727" s="183" t="s">
        <v>1018</v>
      </c>
      <c r="G727" s="184" t="s">
        <v>224</v>
      </c>
      <c r="H727" s="185">
        <v>140</v>
      </c>
      <c r="I727" s="186"/>
      <c r="J727" s="187">
        <f>ROUND(I727*H727,2)</f>
        <v>0</v>
      </c>
      <c r="K727" s="183" t="s">
        <v>167</v>
      </c>
      <c r="L727" s="41"/>
      <c r="M727" s="188" t="s">
        <v>5</v>
      </c>
      <c r="N727" s="189" t="s">
        <v>41</v>
      </c>
      <c r="O727" s="42"/>
      <c r="P727" s="190">
        <f>O727*H727</f>
        <v>0</v>
      </c>
      <c r="Q727" s="190">
        <v>0</v>
      </c>
      <c r="R727" s="190">
        <f>Q727*H727</f>
        <v>0</v>
      </c>
      <c r="S727" s="190">
        <v>0</v>
      </c>
      <c r="T727" s="191">
        <f>S727*H727</f>
        <v>0</v>
      </c>
      <c r="AR727" s="25" t="s">
        <v>168</v>
      </c>
      <c r="AT727" s="25" t="s">
        <v>163</v>
      </c>
      <c r="AU727" s="25" t="s">
        <v>79</v>
      </c>
      <c r="AY727" s="25" t="s">
        <v>161</v>
      </c>
      <c r="BE727" s="192">
        <f>IF(N727="základní",J727,0)</f>
        <v>0</v>
      </c>
      <c r="BF727" s="192">
        <f>IF(N727="snížená",J727,0)</f>
        <v>0</v>
      </c>
      <c r="BG727" s="192">
        <f>IF(N727="zákl. přenesená",J727,0)</f>
        <v>0</v>
      </c>
      <c r="BH727" s="192">
        <f>IF(N727="sníž. přenesená",J727,0)</f>
        <v>0</v>
      </c>
      <c r="BI727" s="192">
        <f>IF(N727="nulová",J727,0)</f>
        <v>0</v>
      </c>
      <c r="BJ727" s="25" t="s">
        <v>77</v>
      </c>
      <c r="BK727" s="192">
        <f>ROUND(I727*H727,2)</f>
        <v>0</v>
      </c>
      <c r="BL727" s="25" t="s">
        <v>168</v>
      </c>
      <c r="BM727" s="25" t="s">
        <v>1019</v>
      </c>
    </row>
    <row r="728" spans="2:47" s="1" customFormat="1" ht="40.5">
      <c r="B728" s="41"/>
      <c r="D728" s="193" t="s">
        <v>170</v>
      </c>
      <c r="F728" s="194" t="s">
        <v>1020</v>
      </c>
      <c r="I728" s="195"/>
      <c r="L728" s="41"/>
      <c r="M728" s="196"/>
      <c r="N728" s="42"/>
      <c r="O728" s="42"/>
      <c r="P728" s="42"/>
      <c r="Q728" s="42"/>
      <c r="R728" s="42"/>
      <c r="S728" s="42"/>
      <c r="T728" s="70"/>
      <c r="AT728" s="25" t="s">
        <v>170</v>
      </c>
      <c r="AU728" s="25" t="s">
        <v>79</v>
      </c>
    </row>
    <row r="729" spans="2:65" s="1" customFormat="1" ht="25.5" customHeight="1">
      <c r="B729" s="180"/>
      <c r="C729" s="181" t="s">
        <v>1021</v>
      </c>
      <c r="D729" s="181" t="s">
        <v>163</v>
      </c>
      <c r="E729" s="182" t="s">
        <v>1022</v>
      </c>
      <c r="F729" s="183" t="s">
        <v>1023</v>
      </c>
      <c r="G729" s="184" t="s">
        <v>166</v>
      </c>
      <c r="H729" s="185">
        <v>2.2</v>
      </c>
      <c r="I729" s="186"/>
      <c r="J729" s="187">
        <f>ROUND(I729*H729,2)</f>
        <v>0</v>
      </c>
      <c r="K729" s="183" t="s">
        <v>167</v>
      </c>
      <c r="L729" s="41"/>
      <c r="M729" s="188" t="s">
        <v>5</v>
      </c>
      <c r="N729" s="189" t="s">
        <v>41</v>
      </c>
      <c r="O729" s="42"/>
      <c r="P729" s="190">
        <f>O729*H729</f>
        <v>0</v>
      </c>
      <c r="Q729" s="190">
        <v>0</v>
      </c>
      <c r="R729" s="190">
        <f>Q729*H729</f>
        <v>0</v>
      </c>
      <c r="S729" s="190">
        <v>0</v>
      </c>
      <c r="T729" s="191">
        <f>S729*H729</f>
        <v>0</v>
      </c>
      <c r="AR729" s="25" t="s">
        <v>168</v>
      </c>
      <c r="AT729" s="25" t="s">
        <v>163</v>
      </c>
      <c r="AU729" s="25" t="s">
        <v>79</v>
      </c>
      <c r="AY729" s="25" t="s">
        <v>161</v>
      </c>
      <c r="BE729" s="192">
        <f>IF(N729="základní",J729,0)</f>
        <v>0</v>
      </c>
      <c r="BF729" s="192">
        <f>IF(N729="snížená",J729,0)</f>
        <v>0</v>
      </c>
      <c r="BG729" s="192">
        <f>IF(N729="zákl. přenesená",J729,0)</f>
        <v>0</v>
      </c>
      <c r="BH729" s="192">
        <f>IF(N729="sníž. přenesená",J729,0)</f>
        <v>0</v>
      </c>
      <c r="BI729" s="192">
        <f>IF(N729="nulová",J729,0)</f>
        <v>0</v>
      </c>
      <c r="BJ729" s="25" t="s">
        <v>77</v>
      </c>
      <c r="BK729" s="192">
        <f>ROUND(I729*H729,2)</f>
        <v>0</v>
      </c>
      <c r="BL729" s="25" t="s">
        <v>168</v>
      </c>
      <c r="BM729" s="25" t="s">
        <v>1024</v>
      </c>
    </row>
    <row r="730" spans="2:47" s="1" customFormat="1" ht="40.5">
      <c r="B730" s="41"/>
      <c r="D730" s="193" t="s">
        <v>170</v>
      </c>
      <c r="F730" s="194" t="s">
        <v>1025</v>
      </c>
      <c r="I730" s="195"/>
      <c r="L730" s="41"/>
      <c r="M730" s="196"/>
      <c r="N730" s="42"/>
      <c r="O730" s="42"/>
      <c r="P730" s="42"/>
      <c r="Q730" s="42"/>
      <c r="R730" s="42"/>
      <c r="S730" s="42"/>
      <c r="T730" s="70"/>
      <c r="AT730" s="25" t="s">
        <v>170</v>
      </c>
      <c r="AU730" s="25" t="s">
        <v>79</v>
      </c>
    </row>
    <row r="731" spans="2:65" s="1" customFormat="1" ht="16.5" customHeight="1">
      <c r="B731" s="180"/>
      <c r="C731" s="181" t="s">
        <v>1026</v>
      </c>
      <c r="D731" s="181" t="s">
        <v>163</v>
      </c>
      <c r="E731" s="182" t="s">
        <v>1027</v>
      </c>
      <c r="F731" s="183" t="s">
        <v>1028</v>
      </c>
      <c r="G731" s="184" t="s">
        <v>231</v>
      </c>
      <c r="H731" s="185">
        <v>2</v>
      </c>
      <c r="I731" s="186"/>
      <c r="J731" s="187">
        <f>ROUND(I731*H731,2)</f>
        <v>0</v>
      </c>
      <c r="K731" s="183" t="s">
        <v>5</v>
      </c>
      <c r="L731" s="41"/>
      <c r="M731" s="188" t="s">
        <v>5</v>
      </c>
      <c r="N731" s="189" t="s">
        <v>41</v>
      </c>
      <c r="O731" s="42"/>
      <c r="P731" s="190">
        <f>O731*H731</f>
        <v>0</v>
      </c>
      <c r="Q731" s="190">
        <v>0</v>
      </c>
      <c r="R731" s="190">
        <f>Q731*H731</f>
        <v>0</v>
      </c>
      <c r="S731" s="190">
        <v>0</v>
      </c>
      <c r="T731" s="191">
        <f>S731*H731</f>
        <v>0</v>
      </c>
      <c r="AR731" s="25" t="s">
        <v>168</v>
      </c>
      <c r="AT731" s="25" t="s">
        <v>163</v>
      </c>
      <c r="AU731" s="25" t="s">
        <v>79</v>
      </c>
      <c r="AY731" s="25" t="s">
        <v>161</v>
      </c>
      <c r="BE731" s="192">
        <f>IF(N731="základní",J731,0)</f>
        <v>0</v>
      </c>
      <c r="BF731" s="192">
        <f>IF(N731="snížená",J731,0)</f>
        <v>0</v>
      </c>
      <c r="BG731" s="192">
        <f>IF(N731="zákl. přenesená",J731,0)</f>
        <v>0</v>
      </c>
      <c r="BH731" s="192">
        <f>IF(N731="sníž. přenesená",J731,0)</f>
        <v>0</v>
      </c>
      <c r="BI731" s="192">
        <f>IF(N731="nulová",J731,0)</f>
        <v>0</v>
      </c>
      <c r="BJ731" s="25" t="s">
        <v>77</v>
      </c>
      <c r="BK731" s="192">
        <f>ROUND(I731*H731,2)</f>
        <v>0</v>
      </c>
      <c r="BL731" s="25" t="s">
        <v>168</v>
      </c>
      <c r="BM731" s="25" t="s">
        <v>1029</v>
      </c>
    </row>
    <row r="732" spans="2:47" s="1" customFormat="1" ht="13.5">
      <c r="B732" s="41"/>
      <c r="D732" s="193" t="s">
        <v>170</v>
      </c>
      <c r="F732" s="194" t="s">
        <v>1028</v>
      </c>
      <c r="I732" s="195"/>
      <c r="L732" s="41"/>
      <c r="M732" s="196"/>
      <c r="N732" s="42"/>
      <c r="O732" s="42"/>
      <c r="P732" s="42"/>
      <c r="Q732" s="42"/>
      <c r="R732" s="42"/>
      <c r="S732" s="42"/>
      <c r="T732" s="70"/>
      <c r="AT732" s="25" t="s">
        <v>170</v>
      </c>
      <c r="AU732" s="25" t="s">
        <v>79</v>
      </c>
    </row>
    <row r="733" spans="2:47" s="1" customFormat="1" ht="81">
      <c r="B733" s="41"/>
      <c r="D733" s="193" t="s">
        <v>172</v>
      </c>
      <c r="F733" s="197" t="s">
        <v>1030</v>
      </c>
      <c r="I733" s="195"/>
      <c r="L733" s="41"/>
      <c r="M733" s="196"/>
      <c r="N733" s="42"/>
      <c r="O733" s="42"/>
      <c r="P733" s="42"/>
      <c r="Q733" s="42"/>
      <c r="R733" s="42"/>
      <c r="S733" s="42"/>
      <c r="T733" s="70"/>
      <c r="AT733" s="25" t="s">
        <v>172</v>
      </c>
      <c r="AU733" s="25" t="s">
        <v>79</v>
      </c>
    </row>
    <row r="734" spans="2:65" s="1" customFormat="1" ht="16.5" customHeight="1">
      <c r="B734" s="180"/>
      <c r="C734" s="181" t="s">
        <v>1031</v>
      </c>
      <c r="D734" s="181" t="s">
        <v>163</v>
      </c>
      <c r="E734" s="182" t="s">
        <v>1032</v>
      </c>
      <c r="F734" s="183" t="s">
        <v>1033</v>
      </c>
      <c r="G734" s="184" t="s">
        <v>231</v>
      </c>
      <c r="H734" s="185">
        <v>120</v>
      </c>
      <c r="I734" s="186"/>
      <c r="J734" s="187">
        <f>ROUND(I734*H734,2)</f>
        <v>0</v>
      </c>
      <c r="K734" s="183" t="s">
        <v>5</v>
      </c>
      <c r="L734" s="41"/>
      <c r="M734" s="188" t="s">
        <v>5</v>
      </c>
      <c r="N734" s="189" t="s">
        <v>41</v>
      </c>
      <c r="O734" s="42"/>
      <c r="P734" s="190">
        <f>O734*H734</f>
        <v>0</v>
      </c>
      <c r="Q734" s="190">
        <v>0</v>
      </c>
      <c r="R734" s="190">
        <f>Q734*H734</f>
        <v>0</v>
      </c>
      <c r="S734" s="190">
        <v>0</v>
      </c>
      <c r="T734" s="191">
        <f>S734*H734</f>
        <v>0</v>
      </c>
      <c r="AR734" s="25" t="s">
        <v>168</v>
      </c>
      <c r="AT734" s="25" t="s">
        <v>163</v>
      </c>
      <c r="AU734" s="25" t="s">
        <v>79</v>
      </c>
      <c r="AY734" s="25" t="s">
        <v>161</v>
      </c>
      <c r="BE734" s="192">
        <f>IF(N734="základní",J734,0)</f>
        <v>0</v>
      </c>
      <c r="BF734" s="192">
        <f>IF(N734="snížená",J734,0)</f>
        <v>0</v>
      </c>
      <c r="BG734" s="192">
        <f>IF(N734="zákl. přenesená",J734,0)</f>
        <v>0</v>
      </c>
      <c r="BH734" s="192">
        <f>IF(N734="sníž. přenesená",J734,0)</f>
        <v>0</v>
      </c>
      <c r="BI734" s="192">
        <f>IF(N734="nulová",J734,0)</f>
        <v>0</v>
      </c>
      <c r="BJ734" s="25" t="s">
        <v>77</v>
      </c>
      <c r="BK734" s="192">
        <f>ROUND(I734*H734,2)</f>
        <v>0</v>
      </c>
      <c r="BL734" s="25" t="s">
        <v>168</v>
      </c>
      <c r="BM734" s="25" t="s">
        <v>1034</v>
      </c>
    </row>
    <row r="735" spans="2:47" s="1" customFormat="1" ht="13.5">
      <c r="B735" s="41"/>
      <c r="D735" s="193" t="s">
        <v>170</v>
      </c>
      <c r="F735" s="194" t="s">
        <v>1033</v>
      </c>
      <c r="I735" s="195"/>
      <c r="L735" s="41"/>
      <c r="M735" s="196"/>
      <c r="N735" s="42"/>
      <c r="O735" s="42"/>
      <c r="P735" s="42"/>
      <c r="Q735" s="42"/>
      <c r="R735" s="42"/>
      <c r="S735" s="42"/>
      <c r="T735" s="70"/>
      <c r="AT735" s="25" t="s">
        <v>170</v>
      </c>
      <c r="AU735" s="25" t="s">
        <v>79</v>
      </c>
    </row>
    <row r="736" spans="2:47" s="1" customFormat="1" ht="67.5">
      <c r="B736" s="41"/>
      <c r="D736" s="193" t="s">
        <v>172</v>
      </c>
      <c r="F736" s="197" t="s">
        <v>1035</v>
      </c>
      <c r="I736" s="195"/>
      <c r="L736" s="41"/>
      <c r="M736" s="196"/>
      <c r="N736" s="42"/>
      <c r="O736" s="42"/>
      <c r="P736" s="42"/>
      <c r="Q736" s="42"/>
      <c r="R736" s="42"/>
      <c r="S736" s="42"/>
      <c r="T736" s="70"/>
      <c r="AT736" s="25" t="s">
        <v>172</v>
      </c>
      <c r="AU736" s="25" t="s">
        <v>79</v>
      </c>
    </row>
    <row r="737" spans="2:63" s="11" customFormat="1" ht="29.85" customHeight="1">
      <c r="B737" s="167"/>
      <c r="D737" s="168" t="s">
        <v>69</v>
      </c>
      <c r="E737" s="178" t="s">
        <v>1036</v>
      </c>
      <c r="F737" s="178" t="s">
        <v>1037</v>
      </c>
      <c r="I737" s="170"/>
      <c r="J737" s="179">
        <f>BK737</f>
        <v>0</v>
      </c>
      <c r="L737" s="167"/>
      <c r="M737" s="172"/>
      <c r="N737" s="173"/>
      <c r="O737" s="173"/>
      <c r="P737" s="174">
        <f>SUM(P738:P764)</f>
        <v>0</v>
      </c>
      <c r="Q737" s="173"/>
      <c r="R737" s="174">
        <f>SUM(R738:R764)</f>
        <v>0</v>
      </c>
      <c r="S737" s="173"/>
      <c r="T737" s="175">
        <f>SUM(T738:T764)</f>
        <v>0</v>
      </c>
      <c r="AR737" s="168" t="s">
        <v>77</v>
      </c>
      <c r="AT737" s="176" t="s">
        <v>69</v>
      </c>
      <c r="AU737" s="176" t="s">
        <v>77</v>
      </c>
      <c r="AY737" s="168" t="s">
        <v>161</v>
      </c>
      <c r="BK737" s="177">
        <f>SUM(BK738:BK764)</f>
        <v>0</v>
      </c>
    </row>
    <row r="738" spans="2:65" s="1" customFormat="1" ht="16.5" customHeight="1">
      <c r="B738" s="180"/>
      <c r="C738" s="181" t="s">
        <v>1038</v>
      </c>
      <c r="D738" s="181" t="s">
        <v>163</v>
      </c>
      <c r="E738" s="182" t="s">
        <v>1039</v>
      </c>
      <c r="F738" s="183" t="s">
        <v>1040</v>
      </c>
      <c r="G738" s="184" t="s">
        <v>508</v>
      </c>
      <c r="H738" s="185">
        <v>743.643</v>
      </c>
      <c r="I738" s="186"/>
      <c r="J738" s="187">
        <f>ROUND(I738*H738,2)</f>
        <v>0</v>
      </c>
      <c r="K738" s="183" t="s">
        <v>167</v>
      </c>
      <c r="L738" s="41"/>
      <c r="M738" s="188" t="s">
        <v>5</v>
      </c>
      <c r="N738" s="189" t="s">
        <v>41</v>
      </c>
      <c r="O738" s="42"/>
      <c r="P738" s="190">
        <f>O738*H738</f>
        <v>0</v>
      </c>
      <c r="Q738" s="190">
        <v>0</v>
      </c>
      <c r="R738" s="190">
        <f>Q738*H738</f>
        <v>0</v>
      </c>
      <c r="S738" s="190">
        <v>0</v>
      </c>
      <c r="T738" s="191">
        <f>S738*H738</f>
        <v>0</v>
      </c>
      <c r="AR738" s="25" t="s">
        <v>168</v>
      </c>
      <c r="AT738" s="25" t="s">
        <v>163</v>
      </c>
      <c r="AU738" s="25" t="s">
        <v>79</v>
      </c>
      <c r="AY738" s="25" t="s">
        <v>161</v>
      </c>
      <c r="BE738" s="192">
        <f>IF(N738="základní",J738,0)</f>
        <v>0</v>
      </c>
      <c r="BF738" s="192">
        <f>IF(N738="snížená",J738,0)</f>
        <v>0</v>
      </c>
      <c r="BG738" s="192">
        <f>IF(N738="zákl. přenesená",J738,0)</f>
        <v>0</v>
      </c>
      <c r="BH738" s="192">
        <f>IF(N738="sníž. přenesená",J738,0)</f>
        <v>0</v>
      </c>
      <c r="BI738" s="192">
        <f>IF(N738="nulová",J738,0)</f>
        <v>0</v>
      </c>
      <c r="BJ738" s="25" t="s">
        <v>77</v>
      </c>
      <c r="BK738" s="192">
        <f>ROUND(I738*H738,2)</f>
        <v>0</v>
      </c>
      <c r="BL738" s="25" t="s">
        <v>168</v>
      </c>
      <c r="BM738" s="25" t="s">
        <v>1041</v>
      </c>
    </row>
    <row r="739" spans="2:47" s="1" customFormat="1" ht="27">
      <c r="B739" s="41"/>
      <c r="D739" s="193" t="s">
        <v>170</v>
      </c>
      <c r="F739" s="194" t="s">
        <v>1042</v>
      </c>
      <c r="I739" s="195"/>
      <c r="L739" s="41"/>
      <c r="M739" s="196"/>
      <c r="N739" s="42"/>
      <c r="O739" s="42"/>
      <c r="P739" s="42"/>
      <c r="Q739" s="42"/>
      <c r="R739" s="42"/>
      <c r="S739" s="42"/>
      <c r="T739" s="70"/>
      <c r="AT739" s="25" t="s">
        <v>170</v>
      </c>
      <c r="AU739" s="25" t="s">
        <v>79</v>
      </c>
    </row>
    <row r="740" spans="2:51" s="12" customFormat="1" ht="13.5">
      <c r="B740" s="198"/>
      <c r="D740" s="193" t="s">
        <v>174</v>
      </c>
      <c r="E740" s="199" t="s">
        <v>5</v>
      </c>
      <c r="F740" s="200" t="s">
        <v>1043</v>
      </c>
      <c r="H740" s="201">
        <v>772.915</v>
      </c>
      <c r="I740" s="202"/>
      <c r="L740" s="198"/>
      <c r="M740" s="203"/>
      <c r="N740" s="204"/>
      <c r="O740" s="204"/>
      <c r="P740" s="204"/>
      <c r="Q740" s="204"/>
      <c r="R740" s="204"/>
      <c r="S740" s="204"/>
      <c r="T740" s="205"/>
      <c r="AT740" s="199" t="s">
        <v>174</v>
      </c>
      <c r="AU740" s="199" t="s">
        <v>79</v>
      </c>
      <c r="AV740" s="12" t="s">
        <v>79</v>
      </c>
      <c r="AW740" s="12" t="s">
        <v>34</v>
      </c>
      <c r="AX740" s="12" t="s">
        <v>70</v>
      </c>
      <c r="AY740" s="199" t="s">
        <v>161</v>
      </c>
    </row>
    <row r="741" spans="2:51" s="12" customFormat="1" ht="13.5">
      <c r="B741" s="198"/>
      <c r="D741" s="193" t="s">
        <v>174</v>
      </c>
      <c r="E741" s="199" t="s">
        <v>5</v>
      </c>
      <c r="F741" s="200" t="s">
        <v>1044</v>
      </c>
      <c r="H741" s="201">
        <v>-29.272</v>
      </c>
      <c r="I741" s="202"/>
      <c r="L741" s="198"/>
      <c r="M741" s="203"/>
      <c r="N741" s="204"/>
      <c r="O741" s="204"/>
      <c r="P741" s="204"/>
      <c r="Q741" s="204"/>
      <c r="R741" s="204"/>
      <c r="S741" s="204"/>
      <c r="T741" s="205"/>
      <c r="AT741" s="199" t="s">
        <v>174</v>
      </c>
      <c r="AU741" s="199" t="s">
        <v>79</v>
      </c>
      <c r="AV741" s="12" t="s">
        <v>79</v>
      </c>
      <c r="AW741" s="12" t="s">
        <v>34</v>
      </c>
      <c r="AX741" s="12" t="s">
        <v>70</v>
      </c>
      <c r="AY741" s="199" t="s">
        <v>161</v>
      </c>
    </row>
    <row r="742" spans="2:51" s="14" customFormat="1" ht="13.5">
      <c r="B742" s="213"/>
      <c r="D742" s="193" t="s">
        <v>174</v>
      </c>
      <c r="E742" s="214" t="s">
        <v>5</v>
      </c>
      <c r="F742" s="215" t="s">
        <v>188</v>
      </c>
      <c r="H742" s="216">
        <v>743.643</v>
      </c>
      <c r="I742" s="217"/>
      <c r="L742" s="213"/>
      <c r="M742" s="218"/>
      <c r="N742" s="219"/>
      <c r="O742" s="219"/>
      <c r="P742" s="219"/>
      <c r="Q742" s="219"/>
      <c r="R742" s="219"/>
      <c r="S742" s="219"/>
      <c r="T742" s="220"/>
      <c r="AT742" s="214" t="s">
        <v>174</v>
      </c>
      <c r="AU742" s="214" t="s">
        <v>79</v>
      </c>
      <c r="AV742" s="14" t="s">
        <v>168</v>
      </c>
      <c r="AW742" s="14" t="s">
        <v>34</v>
      </c>
      <c r="AX742" s="14" t="s">
        <v>77</v>
      </c>
      <c r="AY742" s="214" t="s">
        <v>161</v>
      </c>
    </row>
    <row r="743" spans="2:65" s="1" customFormat="1" ht="16.5" customHeight="1">
      <c r="B743" s="180"/>
      <c r="C743" s="181" t="s">
        <v>1045</v>
      </c>
      <c r="D743" s="181" t="s">
        <v>163</v>
      </c>
      <c r="E743" s="182" t="s">
        <v>1046</v>
      </c>
      <c r="F743" s="183" t="s">
        <v>1047</v>
      </c>
      <c r="G743" s="184" t="s">
        <v>508</v>
      </c>
      <c r="H743" s="185">
        <v>6692.787</v>
      </c>
      <c r="I743" s="186"/>
      <c r="J743" s="187">
        <f>ROUND(I743*H743,2)</f>
        <v>0</v>
      </c>
      <c r="K743" s="183" t="s">
        <v>167</v>
      </c>
      <c r="L743" s="41"/>
      <c r="M743" s="188" t="s">
        <v>5</v>
      </c>
      <c r="N743" s="189" t="s">
        <v>41</v>
      </c>
      <c r="O743" s="42"/>
      <c r="P743" s="190">
        <f>O743*H743</f>
        <v>0</v>
      </c>
      <c r="Q743" s="190">
        <v>0</v>
      </c>
      <c r="R743" s="190">
        <f>Q743*H743</f>
        <v>0</v>
      </c>
      <c r="S743" s="190">
        <v>0</v>
      </c>
      <c r="T743" s="191">
        <f>S743*H743</f>
        <v>0</v>
      </c>
      <c r="AR743" s="25" t="s">
        <v>168</v>
      </c>
      <c r="AT743" s="25" t="s">
        <v>163</v>
      </c>
      <c r="AU743" s="25" t="s">
        <v>79</v>
      </c>
      <c r="AY743" s="25" t="s">
        <v>161</v>
      </c>
      <c r="BE743" s="192">
        <f>IF(N743="základní",J743,0)</f>
        <v>0</v>
      </c>
      <c r="BF743" s="192">
        <f>IF(N743="snížená",J743,0)</f>
        <v>0</v>
      </c>
      <c r="BG743" s="192">
        <f>IF(N743="zákl. přenesená",J743,0)</f>
        <v>0</v>
      </c>
      <c r="BH743" s="192">
        <f>IF(N743="sníž. přenesená",J743,0)</f>
        <v>0</v>
      </c>
      <c r="BI743" s="192">
        <f>IF(N743="nulová",J743,0)</f>
        <v>0</v>
      </c>
      <c r="BJ743" s="25" t="s">
        <v>77</v>
      </c>
      <c r="BK743" s="192">
        <f>ROUND(I743*H743,2)</f>
        <v>0</v>
      </c>
      <c r="BL743" s="25" t="s">
        <v>168</v>
      </c>
      <c r="BM743" s="25" t="s">
        <v>1048</v>
      </c>
    </row>
    <row r="744" spans="2:47" s="1" customFormat="1" ht="27">
      <c r="B744" s="41"/>
      <c r="D744" s="193" t="s">
        <v>170</v>
      </c>
      <c r="F744" s="194" t="s">
        <v>1049</v>
      </c>
      <c r="I744" s="195"/>
      <c r="L744" s="41"/>
      <c r="M744" s="196"/>
      <c r="N744" s="42"/>
      <c r="O744" s="42"/>
      <c r="P744" s="42"/>
      <c r="Q744" s="42"/>
      <c r="R744" s="42"/>
      <c r="S744" s="42"/>
      <c r="T744" s="70"/>
      <c r="AT744" s="25" t="s">
        <v>170</v>
      </c>
      <c r="AU744" s="25" t="s">
        <v>79</v>
      </c>
    </row>
    <row r="745" spans="2:51" s="12" customFormat="1" ht="13.5">
      <c r="B745" s="198"/>
      <c r="D745" s="193" t="s">
        <v>174</v>
      </c>
      <c r="F745" s="200" t="s">
        <v>1050</v>
      </c>
      <c r="H745" s="201">
        <v>6692.787</v>
      </c>
      <c r="I745" s="202"/>
      <c r="L745" s="198"/>
      <c r="M745" s="203"/>
      <c r="N745" s="204"/>
      <c r="O745" s="204"/>
      <c r="P745" s="204"/>
      <c r="Q745" s="204"/>
      <c r="R745" s="204"/>
      <c r="S745" s="204"/>
      <c r="T745" s="205"/>
      <c r="AT745" s="199" t="s">
        <v>174</v>
      </c>
      <c r="AU745" s="199" t="s">
        <v>79</v>
      </c>
      <c r="AV745" s="12" t="s">
        <v>79</v>
      </c>
      <c r="AW745" s="12" t="s">
        <v>6</v>
      </c>
      <c r="AX745" s="12" t="s">
        <v>77</v>
      </c>
      <c r="AY745" s="199" t="s">
        <v>161</v>
      </c>
    </row>
    <row r="746" spans="2:65" s="1" customFormat="1" ht="16.5" customHeight="1">
      <c r="B746" s="180"/>
      <c r="C746" s="181" t="s">
        <v>1051</v>
      </c>
      <c r="D746" s="181" t="s">
        <v>163</v>
      </c>
      <c r="E746" s="182" t="s">
        <v>1052</v>
      </c>
      <c r="F746" s="183" t="s">
        <v>1053</v>
      </c>
      <c r="G746" s="184" t="s">
        <v>508</v>
      </c>
      <c r="H746" s="185">
        <v>743.643</v>
      </c>
      <c r="I746" s="186"/>
      <c r="J746" s="187">
        <f>ROUND(I746*H746,2)</f>
        <v>0</v>
      </c>
      <c r="K746" s="183" t="s">
        <v>167</v>
      </c>
      <c r="L746" s="41"/>
      <c r="M746" s="188" t="s">
        <v>5</v>
      </c>
      <c r="N746" s="189" t="s">
        <v>41</v>
      </c>
      <c r="O746" s="42"/>
      <c r="P746" s="190">
        <f>O746*H746</f>
        <v>0</v>
      </c>
      <c r="Q746" s="190">
        <v>0</v>
      </c>
      <c r="R746" s="190">
        <f>Q746*H746</f>
        <v>0</v>
      </c>
      <c r="S746" s="190">
        <v>0</v>
      </c>
      <c r="T746" s="191">
        <f>S746*H746</f>
        <v>0</v>
      </c>
      <c r="AR746" s="25" t="s">
        <v>168</v>
      </c>
      <c r="AT746" s="25" t="s">
        <v>163</v>
      </c>
      <c r="AU746" s="25" t="s">
        <v>79</v>
      </c>
      <c r="AY746" s="25" t="s">
        <v>161</v>
      </c>
      <c r="BE746" s="192">
        <f>IF(N746="základní",J746,0)</f>
        <v>0</v>
      </c>
      <c r="BF746" s="192">
        <f>IF(N746="snížená",J746,0)</f>
        <v>0</v>
      </c>
      <c r="BG746" s="192">
        <f>IF(N746="zákl. přenesená",J746,0)</f>
        <v>0</v>
      </c>
      <c r="BH746" s="192">
        <f>IF(N746="sníž. přenesená",J746,0)</f>
        <v>0</v>
      </c>
      <c r="BI746" s="192">
        <f>IF(N746="nulová",J746,0)</f>
        <v>0</v>
      </c>
      <c r="BJ746" s="25" t="s">
        <v>77</v>
      </c>
      <c r="BK746" s="192">
        <f>ROUND(I746*H746,2)</f>
        <v>0</v>
      </c>
      <c r="BL746" s="25" t="s">
        <v>168</v>
      </c>
      <c r="BM746" s="25" t="s">
        <v>1054</v>
      </c>
    </row>
    <row r="747" spans="2:47" s="1" customFormat="1" ht="13.5">
      <c r="B747" s="41"/>
      <c r="D747" s="193" t="s">
        <v>170</v>
      </c>
      <c r="F747" s="194" t="s">
        <v>1055</v>
      </c>
      <c r="I747" s="195"/>
      <c r="L747" s="41"/>
      <c r="M747" s="196"/>
      <c r="N747" s="42"/>
      <c r="O747" s="42"/>
      <c r="P747" s="42"/>
      <c r="Q747" s="42"/>
      <c r="R747" s="42"/>
      <c r="S747" s="42"/>
      <c r="T747" s="70"/>
      <c r="AT747" s="25" t="s">
        <v>170</v>
      </c>
      <c r="AU747" s="25" t="s">
        <v>79</v>
      </c>
    </row>
    <row r="748" spans="2:65" s="1" customFormat="1" ht="16.5" customHeight="1">
      <c r="B748" s="180"/>
      <c r="C748" s="181" t="s">
        <v>1056</v>
      </c>
      <c r="D748" s="181" t="s">
        <v>163</v>
      </c>
      <c r="E748" s="182" t="s">
        <v>1057</v>
      </c>
      <c r="F748" s="183" t="s">
        <v>1058</v>
      </c>
      <c r="G748" s="184" t="s">
        <v>508</v>
      </c>
      <c r="H748" s="185">
        <v>29.272</v>
      </c>
      <c r="I748" s="186"/>
      <c r="J748" s="187">
        <f>ROUND(I748*H748,2)</f>
        <v>0</v>
      </c>
      <c r="K748" s="183" t="s">
        <v>167</v>
      </c>
      <c r="L748" s="41"/>
      <c r="M748" s="188" t="s">
        <v>5</v>
      </c>
      <c r="N748" s="189" t="s">
        <v>41</v>
      </c>
      <c r="O748" s="42"/>
      <c r="P748" s="190">
        <f>O748*H748</f>
        <v>0</v>
      </c>
      <c r="Q748" s="190">
        <v>0</v>
      </c>
      <c r="R748" s="190">
        <f>Q748*H748</f>
        <v>0</v>
      </c>
      <c r="S748" s="190">
        <v>0</v>
      </c>
      <c r="T748" s="191">
        <f>S748*H748</f>
        <v>0</v>
      </c>
      <c r="AR748" s="25" t="s">
        <v>168</v>
      </c>
      <c r="AT748" s="25" t="s">
        <v>163</v>
      </c>
      <c r="AU748" s="25" t="s">
        <v>79</v>
      </c>
      <c r="AY748" s="25" t="s">
        <v>161</v>
      </c>
      <c r="BE748" s="192">
        <f>IF(N748="základní",J748,0)</f>
        <v>0</v>
      </c>
      <c r="BF748" s="192">
        <f>IF(N748="snížená",J748,0)</f>
        <v>0</v>
      </c>
      <c r="BG748" s="192">
        <f>IF(N748="zákl. přenesená",J748,0)</f>
        <v>0</v>
      </c>
      <c r="BH748" s="192">
        <f>IF(N748="sníž. přenesená",J748,0)</f>
        <v>0</v>
      </c>
      <c r="BI748" s="192">
        <f>IF(N748="nulová",J748,0)</f>
        <v>0</v>
      </c>
      <c r="BJ748" s="25" t="s">
        <v>77</v>
      </c>
      <c r="BK748" s="192">
        <f>ROUND(I748*H748,2)</f>
        <v>0</v>
      </c>
      <c r="BL748" s="25" t="s">
        <v>168</v>
      </c>
      <c r="BM748" s="25" t="s">
        <v>1059</v>
      </c>
    </row>
    <row r="749" spans="2:47" s="1" customFormat="1" ht="27">
      <c r="B749" s="41"/>
      <c r="D749" s="193" t="s">
        <v>170</v>
      </c>
      <c r="F749" s="194" t="s">
        <v>1060</v>
      </c>
      <c r="I749" s="195"/>
      <c r="L749" s="41"/>
      <c r="M749" s="196"/>
      <c r="N749" s="42"/>
      <c r="O749" s="42"/>
      <c r="P749" s="42"/>
      <c r="Q749" s="42"/>
      <c r="R749" s="42"/>
      <c r="S749" s="42"/>
      <c r="T749" s="70"/>
      <c r="AT749" s="25" t="s">
        <v>170</v>
      </c>
      <c r="AU749" s="25" t="s">
        <v>79</v>
      </c>
    </row>
    <row r="750" spans="2:51" s="13" customFormat="1" ht="13.5">
      <c r="B750" s="206"/>
      <c r="D750" s="193" t="s">
        <v>174</v>
      </c>
      <c r="E750" s="207" t="s">
        <v>5</v>
      </c>
      <c r="F750" s="208" t="s">
        <v>1061</v>
      </c>
      <c r="H750" s="207" t="s">
        <v>5</v>
      </c>
      <c r="I750" s="209"/>
      <c r="L750" s="206"/>
      <c r="M750" s="210"/>
      <c r="N750" s="211"/>
      <c r="O750" s="211"/>
      <c r="P750" s="211"/>
      <c r="Q750" s="211"/>
      <c r="R750" s="211"/>
      <c r="S750" s="211"/>
      <c r="T750" s="212"/>
      <c r="AT750" s="207" t="s">
        <v>174</v>
      </c>
      <c r="AU750" s="207" t="s">
        <v>79</v>
      </c>
      <c r="AV750" s="13" t="s">
        <v>77</v>
      </c>
      <c r="AW750" s="13" t="s">
        <v>34</v>
      </c>
      <c r="AX750" s="13" t="s">
        <v>70</v>
      </c>
      <c r="AY750" s="207" t="s">
        <v>161</v>
      </c>
    </row>
    <row r="751" spans="2:51" s="12" customFormat="1" ht="13.5">
      <c r="B751" s="198"/>
      <c r="D751" s="193" t="s">
        <v>174</v>
      </c>
      <c r="E751" s="199" t="s">
        <v>5</v>
      </c>
      <c r="F751" s="200" t="s">
        <v>1062</v>
      </c>
      <c r="H751" s="201">
        <v>29.272</v>
      </c>
      <c r="I751" s="202"/>
      <c r="L751" s="198"/>
      <c r="M751" s="203"/>
      <c r="N751" s="204"/>
      <c r="O751" s="204"/>
      <c r="P751" s="204"/>
      <c r="Q751" s="204"/>
      <c r="R751" s="204"/>
      <c r="S751" s="204"/>
      <c r="T751" s="205"/>
      <c r="AT751" s="199" t="s">
        <v>174</v>
      </c>
      <c r="AU751" s="199" t="s">
        <v>79</v>
      </c>
      <c r="AV751" s="12" t="s">
        <v>79</v>
      </c>
      <c r="AW751" s="12" t="s">
        <v>34</v>
      </c>
      <c r="AX751" s="12" t="s">
        <v>77</v>
      </c>
      <c r="AY751" s="199" t="s">
        <v>161</v>
      </c>
    </row>
    <row r="752" spans="2:65" s="1" customFormat="1" ht="25.5" customHeight="1">
      <c r="B752" s="180"/>
      <c r="C752" s="181" t="s">
        <v>1063</v>
      </c>
      <c r="D752" s="181" t="s">
        <v>163</v>
      </c>
      <c r="E752" s="182" t="s">
        <v>1064</v>
      </c>
      <c r="F752" s="183" t="s">
        <v>1065</v>
      </c>
      <c r="G752" s="184" t="s">
        <v>508</v>
      </c>
      <c r="H752" s="185">
        <v>263.448</v>
      </c>
      <c r="I752" s="186"/>
      <c r="J752" s="187">
        <f>ROUND(I752*H752,2)</f>
        <v>0</v>
      </c>
      <c r="K752" s="183" t="s">
        <v>167</v>
      </c>
      <c r="L752" s="41"/>
      <c r="M752" s="188" t="s">
        <v>5</v>
      </c>
      <c r="N752" s="189" t="s">
        <v>41</v>
      </c>
      <c r="O752" s="42"/>
      <c r="P752" s="190">
        <f>O752*H752</f>
        <v>0</v>
      </c>
      <c r="Q752" s="190">
        <v>0</v>
      </c>
      <c r="R752" s="190">
        <f>Q752*H752</f>
        <v>0</v>
      </c>
      <c r="S752" s="190">
        <v>0</v>
      </c>
      <c r="T752" s="191">
        <f>S752*H752</f>
        <v>0</v>
      </c>
      <c r="AR752" s="25" t="s">
        <v>168</v>
      </c>
      <c r="AT752" s="25" t="s">
        <v>163</v>
      </c>
      <c r="AU752" s="25" t="s">
        <v>79</v>
      </c>
      <c r="AY752" s="25" t="s">
        <v>161</v>
      </c>
      <c r="BE752" s="192">
        <f>IF(N752="základní",J752,0)</f>
        <v>0</v>
      </c>
      <c r="BF752" s="192">
        <f>IF(N752="snížená",J752,0)</f>
        <v>0</v>
      </c>
      <c r="BG752" s="192">
        <f>IF(N752="zákl. přenesená",J752,0)</f>
        <v>0</v>
      </c>
      <c r="BH752" s="192">
        <f>IF(N752="sníž. přenesená",J752,0)</f>
        <v>0</v>
      </c>
      <c r="BI752" s="192">
        <f>IF(N752="nulová",J752,0)</f>
        <v>0</v>
      </c>
      <c r="BJ752" s="25" t="s">
        <v>77</v>
      </c>
      <c r="BK752" s="192">
        <f>ROUND(I752*H752,2)</f>
        <v>0</v>
      </c>
      <c r="BL752" s="25" t="s">
        <v>168</v>
      </c>
      <c r="BM752" s="25" t="s">
        <v>1066</v>
      </c>
    </row>
    <row r="753" spans="2:47" s="1" customFormat="1" ht="27">
      <c r="B753" s="41"/>
      <c r="D753" s="193" t="s">
        <v>170</v>
      </c>
      <c r="F753" s="194" t="s">
        <v>1049</v>
      </c>
      <c r="I753" s="195"/>
      <c r="L753" s="41"/>
      <c r="M753" s="196"/>
      <c r="N753" s="42"/>
      <c r="O753" s="42"/>
      <c r="P753" s="42"/>
      <c r="Q753" s="42"/>
      <c r="R753" s="42"/>
      <c r="S753" s="42"/>
      <c r="T753" s="70"/>
      <c r="AT753" s="25" t="s">
        <v>170</v>
      </c>
      <c r="AU753" s="25" t="s">
        <v>79</v>
      </c>
    </row>
    <row r="754" spans="2:51" s="12" customFormat="1" ht="13.5">
      <c r="B754" s="198"/>
      <c r="D754" s="193" t="s">
        <v>174</v>
      </c>
      <c r="E754" s="199" t="s">
        <v>5</v>
      </c>
      <c r="F754" s="200" t="s">
        <v>1062</v>
      </c>
      <c r="H754" s="201">
        <v>29.272</v>
      </c>
      <c r="I754" s="202"/>
      <c r="L754" s="198"/>
      <c r="M754" s="203"/>
      <c r="N754" s="204"/>
      <c r="O754" s="204"/>
      <c r="P754" s="204"/>
      <c r="Q754" s="204"/>
      <c r="R754" s="204"/>
      <c r="S754" s="204"/>
      <c r="T754" s="205"/>
      <c r="AT754" s="199" t="s">
        <v>174</v>
      </c>
      <c r="AU754" s="199" t="s">
        <v>79</v>
      </c>
      <c r="AV754" s="12" t="s">
        <v>79</v>
      </c>
      <c r="AW754" s="12" t="s">
        <v>34</v>
      </c>
      <c r="AX754" s="12" t="s">
        <v>77</v>
      </c>
      <c r="AY754" s="199" t="s">
        <v>161</v>
      </c>
    </row>
    <row r="755" spans="2:51" s="12" customFormat="1" ht="13.5">
      <c r="B755" s="198"/>
      <c r="D755" s="193" t="s">
        <v>174</v>
      </c>
      <c r="F755" s="200" t="s">
        <v>1067</v>
      </c>
      <c r="H755" s="201">
        <v>263.448</v>
      </c>
      <c r="I755" s="202"/>
      <c r="L755" s="198"/>
      <c r="M755" s="203"/>
      <c r="N755" s="204"/>
      <c r="O755" s="204"/>
      <c r="P755" s="204"/>
      <c r="Q755" s="204"/>
      <c r="R755" s="204"/>
      <c r="S755" s="204"/>
      <c r="T755" s="205"/>
      <c r="AT755" s="199" t="s">
        <v>174</v>
      </c>
      <c r="AU755" s="199" t="s">
        <v>79</v>
      </c>
      <c r="AV755" s="12" t="s">
        <v>79</v>
      </c>
      <c r="AW755" s="12" t="s">
        <v>6</v>
      </c>
      <c r="AX755" s="12" t="s">
        <v>77</v>
      </c>
      <c r="AY755" s="199" t="s">
        <v>161</v>
      </c>
    </row>
    <row r="756" spans="2:65" s="1" customFormat="1" ht="16.5" customHeight="1">
      <c r="B756" s="180"/>
      <c r="C756" s="181" t="s">
        <v>1068</v>
      </c>
      <c r="D756" s="181" t="s">
        <v>163</v>
      </c>
      <c r="E756" s="182" t="s">
        <v>1069</v>
      </c>
      <c r="F756" s="183" t="s">
        <v>1053</v>
      </c>
      <c r="G756" s="184" t="s">
        <v>508</v>
      </c>
      <c r="H756" s="185">
        <v>58.544</v>
      </c>
      <c r="I756" s="186"/>
      <c r="J756" s="187">
        <f>ROUND(I756*H756,2)</f>
        <v>0</v>
      </c>
      <c r="K756" s="183" t="s">
        <v>5</v>
      </c>
      <c r="L756" s="41"/>
      <c r="M756" s="188" t="s">
        <v>5</v>
      </c>
      <c r="N756" s="189" t="s">
        <v>41</v>
      </c>
      <c r="O756" s="42"/>
      <c r="P756" s="190">
        <f>O756*H756</f>
        <v>0</v>
      </c>
      <c r="Q756" s="190">
        <v>0</v>
      </c>
      <c r="R756" s="190">
        <f>Q756*H756</f>
        <v>0</v>
      </c>
      <c r="S756" s="190">
        <v>0</v>
      </c>
      <c r="T756" s="191">
        <f>S756*H756</f>
        <v>0</v>
      </c>
      <c r="AR756" s="25" t="s">
        <v>168</v>
      </c>
      <c r="AT756" s="25" t="s">
        <v>163</v>
      </c>
      <c r="AU756" s="25" t="s">
        <v>79</v>
      </c>
      <c r="AY756" s="25" t="s">
        <v>161</v>
      </c>
      <c r="BE756" s="192">
        <f>IF(N756="základní",J756,0)</f>
        <v>0</v>
      </c>
      <c r="BF756" s="192">
        <f>IF(N756="snížená",J756,0)</f>
        <v>0</v>
      </c>
      <c r="BG756" s="192">
        <f>IF(N756="zákl. přenesená",J756,0)</f>
        <v>0</v>
      </c>
      <c r="BH756" s="192">
        <f>IF(N756="sníž. přenesená",J756,0)</f>
        <v>0</v>
      </c>
      <c r="BI756" s="192">
        <f>IF(N756="nulová",J756,0)</f>
        <v>0</v>
      </c>
      <c r="BJ756" s="25" t="s">
        <v>77</v>
      </c>
      <c r="BK756" s="192">
        <f>ROUND(I756*H756,2)</f>
        <v>0</v>
      </c>
      <c r="BL756" s="25" t="s">
        <v>168</v>
      </c>
      <c r="BM756" s="25" t="s">
        <v>1070</v>
      </c>
    </row>
    <row r="757" spans="2:47" s="1" customFormat="1" ht="13.5">
      <c r="B757" s="41"/>
      <c r="D757" s="193" t="s">
        <v>170</v>
      </c>
      <c r="F757" s="194" t="s">
        <v>1055</v>
      </c>
      <c r="I757" s="195"/>
      <c r="L757" s="41"/>
      <c r="M757" s="196"/>
      <c r="N757" s="42"/>
      <c r="O757" s="42"/>
      <c r="P757" s="42"/>
      <c r="Q757" s="42"/>
      <c r="R757" s="42"/>
      <c r="S757" s="42"/>
      <c r="T757" s="70"/>
      <c r="AT757" s="25" t="s">
        <v>170</v>
      </c>
      <c r="AU757" s="25" t="s">
        <v>79</v>
      </c>
    </row>
    <row r="758" spans="2:51" s="12" customFormat="1" ht="13.5">
      <c r="B758" s="198"/>
      <c r="D758" s="193" t="s">
        <v>174</v>
      </c>
      <c r="E758" s="199" t="s">
        <v>5</v>
      </c>
      <c r="F758" s="200" t="s">
        <v>1071</v>
      </c>
      <c r="H758" s="201">
        <v>58.544</v>
      </c>
      <c r="I758" s="202"/>
      <c r="L758" s="198"/>
      <c r="M758" s="203"/>
      <c r="N758" s="204"/>
      <c r="O758" s="204"/>
      <c r="P758" s="204"/>
      <c r="Q758" s="204"/>
      <c r="R758" s="204"/>
      <c r="S758" s="204"/>
      <c r="T758" s="205"/>
      <c r="AT758" s="199" t="s">
        <v>174</v>
      </c>
      <c r="AU758" s="199" t="s">
        <v>79</v>
      </c>
      <c r="AV758" s="12" t="s">
        <v>79</v>
      </c>
      <c r="AW758" s="12" t="s">
        <v>34</v>
      </c>
      <c r="AX758" s="12" t="s">
        <v>77</v>
      </c>
      <c r="AY758" s="199" t="s">
        <v>161</v>
      </c>
    </row>
    <row r="759" spans="2:65" s="1" customFormat="1" ht="25.5" customHeight="1">
      <c r="B759" s="180"/>
      <c r="C759" s="181" t="s">
        <v>1072</v>
      </c>
      <c r="D759" s="181" t="s">
        <v>163</v>
      </c>
      <c r="E759" s="182" t="s">
        <v>1073</v>
      </c>
      <c r="F759" s="183" t="s">
        <v>1074</v>
      </c>
      <c r="G759" s="184" t="s">
        <v>508</v>
      </c>
      <c r="H759" s="185">
        <v>342.057</v>
      </c>
      <c r="I759" s="186"/>
      <c r="J759" s="187">
        <f>ROUND(I759*H759,2)</f>
        <v>0</v>
      </c>
      <c r="K759" s="183" t="s">
        <v>167</v>
      </c>
      <c r="L759" s="41"/>
      <c r="M759" s="188" t="s">
        <v>5</v>
      </c>
      <c r="N759" s="189" t="s">
        <v>41</v>
      </c>
      <c r="O759" s="42"/>
      <c r="P759" s="190">
        <f>O759*H759</f>
        <v>0</v>
      </c>
      <c r="Q759" s="190">
        <v>0</v>
      </c>
      <c r="R759" s="190">
        <f>Q759*H759</f>
        <v>0</v>
      </c>
      <c r="S759" s="190">
        <v>0</v>
      </c>
      <c r="T759" s="191">
        <f>S759*H759</f>
        <v>0</v>
      </c>
      <c r="AR759" s="25" t="s">
        <v>168</v>
      </c>
      <c r="AT759" s="25" t="s">
        <v>163</v>
      </c>
      <c r="AU759" s="25" t="s">
        <v>79</v>
      </c>
      <c r="AY759" s="25" t="s">
        <v>161</v>
      </c>
      <c r="BE759" s="192">
        <f>IF(N759="základní",J759,0)</f>
        <v>0</v>
      </c>
      <c r="BF759" s="192">
        <f>IF(N759="snížená",J759,0)</f>
        <v>0</v>
      </c>
      <c r="BG759" s="192">
        <f>IF(N759="zákl. přenesená",J759,0)</f>
        <v>0</v>
      </c>
      <c r="BH759" s="192">
        <f>IF(N759="sníž. přenesená",J759,0)</f>
        <v>0</v>
      </c>
      <c r="BI759" s="192">
        <f>IF(N759="nulová",J759,0)</f>
        <v>0</v>
      </c>
      <c r="BJ759" s="25" t="s">
        <v>77</v>
      </c>
      <c r="BK759" s="192">
        <f>ROUND(I759*H759,2)</f>
        <v>0</v>
      </c>
      <c r="BL759" s="25" t="s">
        <v>168</v>
      </c>
      <c r="BM759" s="25" t="s">
        <v>1075</v>
      </c>
    </row>
    <row r="760" spans="2:47" s="1" customFormat="1" ht="13.5">
      <c r="B760" s="41"/>
      <c r="D760" s="193" t="s">
        <v>170</v>
      </c>
      <c r="F760" s="194" t="s">
        <v>1076</v>
      </c>
      <c r="I760" s="195"/>
      <c r="L760" s="41"/>
      <c r="M760" s="196"/>
      <c r="N760" s="42"/>
      <c r="O760" s="42"/>
      <c r="P760" s="42"/>
      <c r="Q760" s="42"/>
      <c r="R760" s="42"/>
      <c r="S760" s="42"/>
      <c r="T760" s="70"/>
      <c r="AT760" s="25" t="s">
        <v>170</v>
      </c>
      <c r="AU760" s="25" t="s">
        <v>79</v>
      </c>
    </row>
    <row r="761" spans="2:51" s="12" customFormat="1" ht="13.5">
      <c r="B761" s="198"/>
      <c r="D761" s="193" t="s">
        <v>174</v>
      </c>
      <c r="E761" s="199" t="s">
        <v>5</v>
      </c>
      <c r="F761" s="200" t="s">
        <v>1077</v>
      </c>
      <c r="H761" s="201">
        <v>342.057</v>
      </c>
      <c r="I761" s="202"/>
      <c r="L761" s="198"/>
      <c r="M761" s="203"/>
      <c r="N761" s="204"/>
      <c r="O761" s="204"/>
      <c r="P761" s="204"/>
      <c r="Q761" s="204"/>
      <c r="R761" s="204"/>
      <c r="S761" s="204"/>
      <c r="T761" s="205"/>
      <c r="AT761" s="199" t="s">
        <v>174</v>
      </c>
      <c r="AU761" s="199" t="s">
        <v>79</v>
      </c>
      <c r="AV761" s="12" t="s">
        <v>79</v>
      </c>
      <c r="AW761" s="12" t="s">
        <v>34</v>
      </c>
      <c r="AX761" s="12" t="s">
        <v>77</v>
      </c>
      <c r="AY761" s="199" t="s">
        <v>161</v>
      </c>
    </row>
    <row r="762" spans="2:65" s="1" customFormat="1" ht="16.5" customHeight="1">
      <c r="B762" s="180"/>
      <c r="C762" s="181" t="s">
        <v>1078</v>
      </c>
      <c r="D762" s="181" t="s">
        <v>163</v>
      </c>
      <c r="E762" s="182" t="s">
        <v>1079</v>
      </c>
      <c r="F762" s="183" t="s">
        <v>1080</v>
      </c>
      <c r="G762" s="184" t="s">
        <v>508</v>
      </c>
      <c r="H762" s="185">
        <v>401.946</v>
      </c>
      <c r="I762" s="186"/>
      <c r="J762" s="187">
        <f>ROUND(I762*H762,2)</f>
        <v>0</v>
      </c>
      <c r="K762" s="183" t="s">
        <v>167</v>
      </c>
      <c r="L762" s="41"/>
      <c r="M762" s="188" t="s">
        <v>5</v>
      </c>
      <c r="N762" s="189" t="s">
        <v>41</v>
      </c>
      <c r="O762" s="42"/>
      <c r="P762" s="190">
        <f>O762*H762</f>
        <v>0</v>
      </c>
      <c r="Q762" s="190">
        <v>0</v>
      </c>
      <c r="R762" s="190">
        <f>Q762*H762</f>
        <v>0</v>
      </c>
      <c r="S762" s="190">
        <v>0</v>
      </c>
      <c r="T762" s="191">
        <f>S762*H762</f>
        <v>0</v>
      </c>
      <c r="AR762" s="25" t="s">
        <v>168</v>
      </c>
      <c r="AT762" s="25" t="s">
        <v>163</v>
      </c>
      <c r="AU762" s="25" t="s">
        <v>79</v>
      </c>
      <c r="AY762" s="25" t="s">
        <v>161</v>
      </c>
      <c r="BE762" s="192">
        <f>IF(N762="základní",J762,0)</f>
        <v>0</v>
      </c>
      <c r="BF762" s="192">
        <f>IF(N762="snížená",J762,0)</f>
        <v>0</v>
      </c>
      <c r="BG762" s="192">
        <f>IF(N762="zákl. přenesená",J762,0)</f>
        <v>0</v>
      </c>
      <c r="BH762" s="192">
        <f>IF(N762="sníž. přenesená",J762,0)</f>
        <v>0</v>
      </c>
      <c r="BI762" s="192">
        <f>IF(N762="nulová",J762,0)</f>
        <v>0</v>
      </c>
      <c r="BJ762" s="25" t="s">
        <v>77</v>
      </c>
      <c r="BK762" s="192">
        <f>ROUND(I762*H762,2)</f>
        <v>0</v>
      </c>
      <c r="BL762" s="25" t="s">
        <v>168</v>
      </c>
      <c r="BM762" s="25" t="s">
        <v>1081</v>
      </c>
    </row>
    <row r="763" spans="2:47" s="1" customFormat="1" ht="13.5">
      <c r="B763" s="41"/>
      <c r="D763" s="193" t="s">
        <v>170</v>
      </c>
      <c r="F763" s="194" t="s">
        <v>1082</v>
      </c>
      <c r="I763" s="195"/>
      <c r="L763" s="41"/>
      <c r="M763" s="196"/>
      <c r="N763" s="42"/>
      <c r="O763" s="42"/>
      <c r="P763" s="42"/>
      <c r="Q763" s="42"/>
      <c r="R763" s="42"/>
      <c r="S763" s="42"/>
      <c r="T763" s="70"/>
      <c r="AT763" s="25" t="s">
        <v>170</v>
      </c>
      <c r="AU763" s="25" t="s">
        <v>79</v>
      </c>
    </row>
    <row r="764" spans="2:51" s="12" customFormat="1" ht="13.5">
      <c r="B764" s="198"/>
      <c r="D764" s="193" t="s">
        <v>174</v>
      </c>
      <c r="E764" s="199" t="s">
        <v>5</v>
      </c>
      <c r="F764" s="200" t="s">
        <v>1083</v>
      </c>
      <c r="H764" s="201">
        <v>401.946</v>
      </c>
      <c r="I764" s="202"/>
      <c r="L764" s="198"/>
      <c r="M764" s="203"/>
      <c r="N764" s="204"/>
      <c r="O764" s="204"/>
      <c r="P764" s="204"/>
      <c r="Q764" s="204"/>
      <c r="R764" s="204"/>
      <c r="S764" s="204"/>
      <c r="T764" s="205"/>
      <c r="AT764" s="199" t="s">
        <v>174</v>
      </c>
      <c r="AU764" s="199" t="s">
        <v>79</v>
      </c>
      <c r="AV764" s="12" t="s">
        <v>79</v>
      </c>
      <c r="AW764" s="12" t="s">
        <v>34</v>
      </c>
      <c r="AX764" s="12" t="s">
        <v>77</v>
      </c>
      <c r="AY764" s="199" t="s">
        <v>161</v>
      </c>
    </row>
    <row r="765" spans="2:63" s="11" customFormat="1" ht="29.85" customHeight="1">
      <c r="B765" s="167"/>
      <c r="D765" s="168" t="s">
        <v>69</v>
      </c>
      <c r="E765" s="178" t="s">
        <v>1084</v>
      </c>
      <c r="F765" s="178" t="s">
        <v>1085</v>
      </c>
      <c r="I765" s="170"/>
      <c r="J765" s="179">
        <f>BK765</f>
        <v>0</v>
      </c>
      <c r="L765" s="167"/>
      <c r="M765" s="172"/>
      <c r="N765" s="173"/>
      <c r="O765" s="173"/>
      <c r="P765" s="174">
        <f>SUM(P766:P767)</f>
        <v>0</v>
      </c>
      <c r="Q765" s="173"/>
      <c r="R765" s="174">
        <f>SUM(R766:R767)</f>
        <v>0</v>
      </c>
      <c r="S765" s="173"/>
      <c r="T765" s="175">
        <f>SUM(T766:T767)</f>
        <v>0</v>
      </c>
      <c r="AR765" s="168" t="s">
        <v>77</v>
      </c>
      <c r="AT765" s="176" t="s">
        <v>69</v>
      </c>
      <c r="AU765" s="176" t="s">
        <v>77</v>
      </c>
      <c r="AY765" s="168" t="s">
        <v>161</v>
      </c>
      <c r="BK765" s="177">
        <f>SUM(BK766:BK767)</f>
        <v>0</v>
      </c>
    </row>
    <row r="766" spans="2:65" s="1" customFormat="1" ht="16.5" customHeight="1">
      <c r="B766" s="180"/>
      <c r="C766" s="181" t="s">
        <v>1086</v>
      </c>
      <c r="D766" s="181" t="s">
        <v>163</v>
      </c>
      <c r="E766" s="182" t="s">
        <v>1087</v>
      </c>
      <c r="F766" s="183" t="s">
        <v>1088</v>
      </c>
      <c r="G766" s="184" t="s">
        <v>508</v>
      </c>
      <c r="H766" s="185">
        <v>1402.051</v>
      </c>
      <c r="I766" s="186"/>
      <c r="J766" s="187">
        <f>ROUND(I766*H766,2)</f>
        <v>0</v>
      </c>
      <c r="K766" s="183" t="s">
        <v>167</v>
      </c>
      <c r="L766" s="41"/>
      <c r="M766" s="188" t="s">
        <v>5</v>
      </c>
      <c r="N766" s="189" t="s">
        <v>41</v>
      </c>
      <c r="O766" s="42"/>
      <c r="P766" s="190">
        <f>O766*H766</f>
        <v>0</v>
      </c>
      <c r="Q766" s="190">
        <v>0</v>
      </c>
      <c r="R766" s="190">
        <f>Q766*H766</f>
        <v>0</v>
      </c>
      <c r="S766" s="190">
        <v>0</v>
      </c>
      <c r="T766" s="191">
        <f>S766*H766</f>
        <v>0</v>
      </c>
      <c r="AR766" s="25" t="s">
        <v>168</v>
      </c>
      <c r="AT766" s="25" t="s">
        <v>163</v>
      </c>
      <c r="AU766" s="25" t="s">
        <v>79</v>
      </c>
      <c r="AY766" s="25" t="s">
        <v>161</v>
      </c>
      <c r="BE766" s="192">
        <f>IF(N766="základní",J766,0)</f>
        <v>0</v>
      </c>
      <c r="BF766" s="192">
        <f>IF(N766="snížená",J766,0)</f>
        <v>0</v>
      </c>
      <c r="BG766" s="192">
        <f>IF(N766="zákl. přenesená",J766,0)</f>
        <v>0</v>
      </c>
      <c r="BH766" s="192">
        <f>IF(N766="sníž. přenesená",J766,0)</f>
        <v>0</v>
      </c>
      <c r="BI766" s="192">
        <f>IF(N766="nulová",J766,0)</f>
        <v>0</v>
      </c>
      <c r="BJ766" s="25" t="s">
        <v>77</v>
      </c>
      <c r="BK766" s="192">
        <f>ROUND(I766*H766,2)</f>
        <v>0</v>
      </c>
      <c r="BL766" s="25" t="s">
        <v>168</v>
      </c>
      <c r="BM766" s="25" t="s">
        <v>1089</v>
      </c>
    </row>
    <row r="767" spans="2:47" s="1" customFormat="1" ht="27">
      <c r="B767" s="41"/>
      <c r="D767" s="193" t="s">
        <v>170</v>
      </c>
      <c r="F767" s="194" t="s">
        <v>1090</v>
      </c>
      <c r="I767" s="195"/>
      <c r="L767" s="41"/>
      <c r="M767" s="239"/>
      <c r="N767" s="240"/>
      <c r="O767" s="240"/>
      <c r="P767" s="240"/>
      <c r="Q767" s="240"/>
      <c r="R767" s="240"/>
      <c r="S767" s="240"/>
      <c r="T767" s="241"/>
      <c r="AT767" s="25" t="s">
        <v>170</v>
      </c>
      <c r="AU767" s="25" t="s">
        <v>79</v>
      </c>
    </row>
    <row r="768" spans="2:12" s="1" customFormat="1" ht="6.95" customHeight="1">
      <c r="B768" s="56"/>
      <c r="C768" s="57"/>
      <c r="D768" s="57"/>
      <c r="E768" s="57"/>
      <c r="F768" s="57"/>
      <c r="G768" s="57"/>
      <c r="H768" s="57"/>
      <c r="I768" s="134"/>
      <c r="J768" s="57"/>
      <c r="K768" s="57"/>
      <c r="L768" s="41"/>
    </row>
  </sheetData>
  <autoFilter ref="C96:K767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83:H83"/>
    <mergeCell ref="E87:H87"/>
    <mergeCell ref="E85:H85"/>
    <mergeCell ref="E89:H89"/>
    <mergeCell ref="J59:J60"/>
  </mergeCells>
  <hyperlinks>
    <hyperlink ref="F1:G1" location="C2" display="1) Krycí list soupisu"/>
    <hyperlink ref="G1:H1" location="C62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E39" sqref="E39"/>
    </sheetView>
  </sheetViews>
  <sheetFormatPr defaultColWidth="9.33203125" defaultRowHeight="13.5"/>
  <cols>
    <col min="1" max="1" width="52.66015625" style="337" bestFit="1" customWidth="1"/>
    <col min="2" max="3" width="18.33203125" style="338" customWidth="1"/>
    <col min="4" max="5" width="9.33203125" style="324" customWidth="1"/>
    <col min="6" max="6" width="9.33203125" style="339" hidden="1" customWidth="1"/>
    <col min="7" max="256" width="9.33203125" style="324" customWidth="1"/>
    <col min="257" max="257" width="52.66015625" style="324" bestFit="1" customWidth="1"/>
    <col min="258" max="258" width="9.33203125" style="324" customWidth="1"/>
    <col min="259" max="259" width="13.16015625" style="324" bestFit="1" customWidth="1"/>
    <col min="260" max="261" width="9.33203125" style="324" customWidth="1"/>
    <col min="262" max="262" width="9.33203125" style="324" hidden="1" customWidth="1"/>
    <col min="263" max="512" width="9.33203125" style="324" customWidth="1"/>
    <col min="513" max="513" width="52.66015625" style="324" bestFit="1" customWidth="1"/>
    <col min="514" max="514" width="9.33203125" style="324" customWidth="1"/>
    <col min="515" max="515" width="13.16015625" style="324" bestFit="1" customWidth="1"/>
    <col min="516" max="517" width="9.33203125" style="324" customWidth="1"/>
    <col min="518" max="518" width="9.33203125" style="324" hidden="1" customWidth="1"/>
    <col min="519" max="768" width="9.33203125" style="324" customWidth="1"/>
    <col min="769" max="769" width="52.66015625" style="324" bestFit="1" customWidth="1"/>
    <col min="770" max="770" width="9.33203125" style="324" customWidth="1"/>
    <col min="771" max="771" width="13.16015625" style="324" bestFit="1" customWidth="1"/>
    <col min="772" max="773" width="9.33203125" style="324" customWidth="1"/>
    <col min="774" max="774" width="9.33203125" style="324" hidden="1" customWidth="1"/>
    <col min="775" max="1024" width="9.33203125" style="324" customWidth="1"/>
    <col min="1025" max="1025" width="52.66015625" style="324" bestFit="1" customWidth="1"/>
    <col min="1026" max="1026" width="9.33203125" style="324" customWidth="1"/>
    <col min="1027" max="1027" width="13.16015625" style="324" bestFit="1" customWidth="1"/>
    <col min="1028" max="1029" width="9.33203125" style="324" customWidth="1"/>
    <col min="1030" max="1030" width="9.33203125" style="324" hidden="1" customWidth="1"/>
    <col min="1031" max="1280" width="9.33203125" style="324" customWidth="1"/>
    <col min="1281" max="1281" width="52.66015625" style="324" bestFit="1" customWidth="1"/>
    <col min="1282" max="1282" width="9.33203125" style="324" customWidth="1"/>
    <col min="1283" max="1283" width="13.16015625" style="324" bestFit="1" customWidth="1"/>
    <col min="1284" max="1285" width="9.33203125" style="324" customWidth="1"/>
    <col min="1286" max="1286" width="9.33203125" style="324" hidden="1" customWidth="1"/>
    <col min="1287" max="1536" width="9.33203125" style="324" customWidth="1"/>
    <col min="1537" max="1537" width="52.66015625" style="324" bestFit="1" customWidth="1"/>
    <col min="1538" max="1538" width="9.33203125" style="324" customWidth="1"/>
    <col min="1539" max="1539" width="13.16015625" style="324" bestFit="1" customWidth="1"/>
    <col min="1540" max="1541" width="9.33203125" style="324" customWidth="1"/>
    <col min="1542" max="1542" width="9.33203125" style="324" hidden="1" customWidth="1"/>
    <col min="1543" max="1792" width="9.33203125" style="324" customWidth="1"/>
    <col min="1793" max="1793" width="52.66015625" style="324" bestFit="1" customWidth="1"/>
    <col min="1794" max="1794" width="9.33203125" style="324" customWidth="1"/>
    <col min="1795" max="1795" width="13.16015625" style="324" bestFit="1" customWidth="1"/>
    <col min="1796" max="1797" width="9.33203125" style="324" customWidth="1"/>
    <col min="1798" max="1798" width="9.33203125" style="324" hidden="1" customWidth="1"/>
    <col min="1799" max="2048" width="9.33203125" style="324" customWidth="1"/>
    <col min="2049" max="2049" width="52.66015625" style="324" bestFit="1" customWidth="1"/>
    <col min="2050" max="2050" width="9.33203125" style="324" customWidth="1"/>
    <col min="2051" max="2051" width="13.16015625" style="324" bestFit="1" customWidth="1"/>
    <col min="2052" max="2053" width="9.33203125" style="324" customWidth="1"/>
    <col min="2054" max="2054" width="9.33203125" style="324" hidden="1" customWidth="1"/>
    <col min="2055" max="2304" width="9.33203125" style="324" customWidth="1"/>
    <col min="2305" max="2305" width="52.66015625" style="324" bestFit="1" customWidth="1"/>
    <col min="2306" max="2306" width="9.33203125" style="324" customWidth="1"/>
    <col min="2307" max="2307" width="13.16015625" style="324" bestFit="1" customWidth="1"/>
    <col min="2308" max="2309" width="9.33203125" style="324" customWidth="1"/>
    <col min="2310" max="2310" width="9.33203125" style="324" hidden="1" customWidth="1"/>
    <col min="2311" max="2560" width="9.33203125" style="324" customWidth="1"/>
    <col min="2561" max="2561" width="52.66015625" style="324" bestFit="1" customWidth="1"/>
    <col min="2562" max="2562" width="9.33203125" style="324" customWidth="1"/>
    <col min="2563" max="2563" width="13.16015625" style="324" bestFit="1" customWidth="1"/>
    <col min="2564" max="2565" width="9.33203125" style="324" customWidth="1"/>
    <col min="2566" max="2566" width="9.33203125" style="324" hidden="1" customWidth="1"/>
    <col min="2567" max="2816" width="9.33203125" style="324" customWidth="1"/>
    <col min="2817" max="2817" width="52.66015625" style="324" bestFit="1" customWidth="1"/>
    <col min="2818" max="2818" width="9.33203125" style="324" customWidth="1"/>
    <col min="2819" max="2819" width="13.16015625" style="324" bestFit="1" customWidth="1"/>
    <col min="2820" max="2821" width="9.33203125" style="324" customWidth="1"/>
    <col min="2822" max="2822" width="9.33203125" style="324" hidden="1" customWidth="1"/>
    <col min="2823" max="3072" width="9.33203125" style="324" customWidth="1"/>
    <col min="3073" max="3073" width="52.66015625" style="324" bestFit="1" customWidth="1"/>
    <col min="3074" max="3074" width="9.33203125" style="324" customWidth="1"/>
    <col min="3075" max="3075" width="13.16015625" style="324" bestFit="1" customWidth="1"/>
    <col min="3076" max="3077" width="9.33203125" style="324" customWidth="1"/>
    <col min="3078" max="3078" width="9.33203125" style="324" hidden="1" customWidth="1"/>
    <col min="3079" max="3328" width="9.33203125" style="324" customWidth="1"/>
    <col min="3329" max="3329" width="52.66015625" style="324" bestFit="1" customWidth="1"/>
    <col min="3330" max="3330" width="9.33203125" style="324" customWidth="1"/>
    <col min="3331" max="3331" width="13.16015625" style="324" bestFit="1" customWidth="1"/>
    <col min="3332" max="3333" width="9.33203125" style="324" customWidth="1"/>
    <col min="3334" max="3334" width="9.33203125" style="324" hidden="1" customWidth="1"/>
    <col min="3335" max="3584" width="9.33203125" style="324" customWidth="1"/>
    <col min="3585" max="3585" width="52.66015625" style="324" bestFit="1" customWidth="1"/>
    <col min="3586" max="3586" width="9.33203125" style="324" customWidth="1"/>
    <col min="3587" max="3587" width="13.16015625" style="324" bestFit="1" customWidth="1"/>
    <col min="3588" max="3589" width="9.33203125" style="324" customWidth="1"/>
    <col min="3590" max="3590" width="9.33203125" style="324" hidden="1" customWidth="1"/>
    <col min="3591" max="3840" width="9.33203125" style="324" customWidth="1"/>
    <col min="3841" max="3841" width="52.66015625" style="324" bestFit="1" customWidth="1"/>
    <col min="3842" max="3842" width="9.33203125" style="324" customWidth="1"/>
    <col min="3843" max="3843" width="13.16015625" style="324" bestFit="1" customWidth="1"/>
    <col min="3844" max="3845" width="9.33203125" style="324" customWidth="1"/>
    <col min="3846" max="3846" width="9.33203125" style="324" hidden="1" customWidth="1"/>
    <col min="3847" max="4096" width="9.33203125" style="324" customWidth="1"/>
    <col min="4097" max="4097" width="52.66015625" style="324" bestFit="1" customWidth="1"/>
    <col min="4098" max="4098" width="9.33203125" style="324" customWidth="1"/>
    <col min="4099" max="4099" width="13.16015625" style="324" bestFit="1" customWidth="1"/>
    <col min="4100" max="4101" width="9.33203125" style="324" customWidth="1"/>
    <col min="4102" max="4102" width="9.33203125" style="324" hidden="1" customWidth="1"/>
    <col min="4103" max="4352" width="9.33203125" style="324" customWidth="1"/>
    <col min="4353" max="4353" width="52.66015625" style="324" bestFit="1" customWidth="1"/>
    <col min="4354" max="4354" width="9.33203125" style="324" customWidth="1"/>
    <col min="4355" max="4355" width="13.16015625" style="324" bestFit="1" customWidth="1"/>
    <col min="4356" max="4357" width="9.33203125" style="324" customWidth="1"/>
    <col min="4358" max="4358" width="9.33203125" style="324" hidden="1" customWidth="1"/>
    <col min="4359" max="4608" width="9.33203125" style="324" customWidth="1"/>
    <col min="4609" max="4609" width="52.66015625" style="324" bestFit="1" customWidth="1"/>
    <col min="4610" max="4610" width="9.33203125" style="324" customWidth="1"/>
    <col min="4611" max="4611" width="13.16015625" style="324" bestFit="1" customWidth="1"/>
    <col min="4612" max="4613" width="9.33203125" style="324" customWidth="1"/>
    <col min="4614" max="4614" width="9.33203125" style="324" hidden="1" customWidth="1"/>
    <col min="4615" max="4864" width="9.33203125" style="324" customWidth="1"/>
    <col min="4865" max="4865" width="52.66015625" style="324" bestFit="1" customWidth="1"/>
    <col min="4866" max="4866" width="9.33203125" style="324" customWidth="1"/>
    <col min="4867" max="4867" width="13.16015625" style="324" bestFit="1" customWidth="1"/>
    <col min="4868" max="4869" width="9.33203125" style="324" customWidth="1"/>
    <col min="4870" max="4870" width="9.33203125" style="324" hidden="1" customWidth="1"/>
    <col min="4871" max="5120" width="9.33203125" style="324" customWidth="1"/>
    <col min="5121" max="5121" width="52.66015625" style="324" bestFit="1" customWidth="1"/>
    <col min="5122" max="5122" width="9.33203125" style="324" customWidth="1"/>
    <col min="5123" max="5123" width="13.16015625" style="324" bestFit="1" customWidth="1"/>
    <col min="5124" max="5125" width="9.33203125" style="324" customWidth="1"/>
    <col min="5126" max="5126" width="9.33203125" style="324" hidden="1" customWidth="1"/>
    <col min="5127" max="5376" width="9.33203125" style="324" customWidth="1"/>
    <col min="5377" max="5377" width="52.66015625" style="324" bestFit="1" customWidth="1"/>
    <col min="5378" max="5378" width="9.33203125" style="324" customWidth="1"/>
    <col min="5379" max="5379" width="13.16015625" style="324" bestFit="1" customWidth="1"/>
    <col min="5380" max="5381" width="9.33203125" style="324" customWidth="1"/>
    <col min="5382" max="5382" width="9.33203125" style="324" hidden="1" customWidth="1"/>
    <col min="5383" max="5632" width="9.33203125" style="324" customWidth="1"/>
    <col min="5633" max="5633" width="52.66015625" style="324" bestFit="1" customWidth="1"/>
    <col min="5634" max="5634" width="9.33203125" style="324" customWidth="1"/>
    <col min="5635" max="5635" width="13.16015625" style="324" bestFit="1" customWidth="1"/>
    <col min="5636" max="5637" width="9.33203125" style="324" customWidth="1"/>
    <col min="5638" max="5638" width="9.33203125" style="324" hidden="1" customWidth="1"/>
    <col min="5639" max="5888" width="9.33203125" style="324" customWidth="1"/>
    <col min="5889" max="5889" width="52.66015625" style="324" bestFit="1" customWidth="1"/>
    <col min="5890" max="5890" width="9.33203125" style="324" customWidth="1"/>
    <col min="5891" max="5891" width="13.16015625" style="324" bestFit="1" customWidth="1"/>
    <col min="5892" max="5893" width="9.33203125" style="324" customWidth="1"/>
    <col min="5894" max="5894" width="9.33203125" style="324" hidden="1" customWidth="1"/>
    <col min="5895" max="6144" width="9.33203125" style="324" customWidth="1"/>
    <col min="6145" max="6145" width="52.66015625" style="324" bestFit="1" customWidth="1"/>
    <col min="6146" max="6146" width="9.33203125" style="324" customWidth="1"/>
    <col min="6147" max="6147" width="13.16015625" style="324" bestFit="1" customWidth="1"/>
    <col min="6148" max="6149" width="9.33203125" style="324" customWidth="1"/>
    <col min="6150" max="6150" width="9.33203125" style="324" hidden="1" customWidth="1"/>
    <col min="6151" max="6400" width="9.33203125" style="324" customWidth="1"/>
    <col min="6401" max="6401" width="52.66015625" style="324" bestFit="1" customWidth="1"/>
    <col min="6402" max="6402" width="9.33203125" style="324" customWidth="1"/>
    <col min="6403" max="6403" width="13.16015625" style="324" bestFit="1" customWidth="1"/>
    <col min="6404" max="6405" width="9.33203125" style="324" customWidth="1"/>
    <col min="6406" max="6406" width="9.33203125" style="324" hidden="1" customWidth="1"/>
    <col min="6407" max="6656" width="9.33203125" style="324" customWidth="1"/>
    <col min="6657" max="6657" width="52.66015625" style="324" bestFit="1" customWidth="1"/>
    <col min="6658" max="6658" width="9.33203125" style="324" customWidth="1"/>
    <col min="6659" max="6659" width="13.16015625" style="324" bestFit="1" customWidth="1"/>
    <col min="6660" max="6661" width="9.33203125" style="324" customWidth="1"/>
    <col min="6662" max="6662" width="9.33203125" style="324" hidden="1" customWidth="1"/>
    <col min="6663" max="6912" width="9.33203125" style="324" customWidth="1"/>
    <col min="6913" max="6913" width="52.66015625" style="324" bestFit="1" customWidth="1"/>
    <col min="6914" max="6914" width="9.33203125" style="324" customWidth="1"/>
    <col min="6915" max="6915" width="13.16015625" style="324" bestFit="1" customWidth="1"/>
    <col min="6916" max="6917" width="9.33203125" style="324" customWidth="1"/>
    <col min="6918" max="6918" width="9.33203125" style="324" hidden="1" customWidth="1"/>
    <col min="6919" max="7168" width="9.33203125" style="324" customWidth="1"/>
    <col min="7169" max="7169" width="52.66015625" style="324" bestFit="1" customWidth="1"/>
    <col min="7170" max="7170" width="9.33203125" style="324" customWidth="1"/>
    <col min="7171" max="7171" width="13.16015625" style="324" bestFit="1" customWidth="1"/>
    <col min="7172" max="7173" width="9.33203125" style="324" customWidth="1"/>
    <col min="7174" max="7174" width="9.33203125" style="324" hidden="1" customWidth="1"/>
    <col min="7175" max="7424" width="9.33203125" style="324" customWidth="1"/>
    <col min="7425" max="7425" width="52.66015625" style="324" bestFit="1" customWidth="1"/>
    <col min="7426" max="7426" width="9.33203125" style="324" customWidth="1"/>
    <col min="7427" max="7427" width="13.16015625" style="324" bestFit="1" customWidth="1"/>
    <col min="7428" max="7429" width="9.33203125" style="324" customWidth="1"/>
    <col min="7430" max="7430" width="9.33203125" style="324" hidden="1" customWidth="1"/>
    <col min="7431" max="7680" width="9.33203125" style="324" customWidth="1"/>
    <col min="7681" max="7681" width="52.66015625" style="324" bestFit="1" customWidth="1"/>
    <col min="7682" max="7682" width="9.33203125" style="324" customWidth="1"/>
    <col min="7683" max="7683" width="13.16015625" style="324" bestFit="1" customWidth="1"/>
    <col min="7684" max="7685" width="9.33203125" style="324" customWidth="1"/>
    <col min="7686" max="7686" width="9.33203125" style="324" hidden="1" customWidth="1"/>
    <col min="7687" max="7936" width="9.33203125" style="324" customWidth="1"/>
    <col min="7937" max="7937" width="52.66015625" style="324" bestFit="1" customWidth="1"/>
    <col min="7938" max="7938" width="9.33203125" style="324" customWidth="1"/>
    <col min="7939" max="7939" width="13.16015625" style="324" bestFit="1" customWidth="1"/>
    <col min="7940" max="7941" width="9.33203125" style="324" customWidth="1"/>
    <col min="7942" max="7942" width="9.33203125" style="324" hidden="1" customWidth="1"/>
    <col min="7943" max="8192" width="9.33203125" style="324" customWidth="1"/>
    <col min="8193" max="8193" width="52.66015625" style="324" bestFit="1" customWidth="1"/>
    <col min="8194" max="8194" width="9.33203125" style="324" customWidth="1"/>
    <col min="8195" max="8195" width="13.16015625" style="324" bestFit="1" customWidth="1"/>
    <col min="8196" max="8197" width="9.33203125" style="324" customWidth="1"/>
    <col min="8198" max="8198" width="9.33203125" style="324" hidden="1" customWidth="1"/>
    <col min="8199" max="8448" width="9.33203125" style="324" customWidth="1"/>
    <col min="8449" max="8449" width="52.66015625" style="324" bestFit="1" customWidth="1"/>
    <col min="8450" max="8450" width="9.33203125" style="324" customWidth="1"/>
    <col min="8451" max="8451" width="13.16015625" style="324" bestFit="1" customWidth="1"/>
    <col min="8452" max="8453" width="9.33203125" style="324" customWidth="1"/>
    <col min="8454" max="8454" width="9.33203125" style="324" hidden="1" customWidth="1"/>
    <col min="8455" max="8704" width="9.33203125" style="324" customWidth="1"/>
    <col min="8705" max="8705" width="52.66015625" style="324" bestFit="1" customWidth="1"/>
    <col min="8706" max="8706" width="9.33203125" style="324" customWidth="1"/>
    <col min="8707" max="8707" width="13.16015625" style="324" bestFit="1" customWidth="1"/>
    <col min="8708" max="8709" width="9.33203125" style="324" customWidth="1"/>
    <col min="8710" max="8710" width="9.33203125" style="324" hidden="1" customWidth="1"/>
    <col min="8711" max="8960" width="9.33203125" style="324" customWidth="1"/>
    <col min="8961" max="8961" width="52.66015625" style="324" bestFit="1" customWidth="1"/>
    <col min="8962" max="8962" width="9.33203125" style="324" customWidth="1"/>
    <col min="8963" max="8963" width="13.16015625" style="324" bestFit="1" customWidth="1"/>
    <col min="8964" max="8965" width="9.33203125" style="324" customWidth="1"/>
    <col min="8966" max="8966" width="9.33203125" style="324" hidden="1" customWidth="1"/>
    <col min="8967" max="9216" width="9.33203125" style="324" customWidth="1"/>
    <col min="9217" max="9217" width="52.66015625" style="324" bestFit="1" customWidth="1"/>
    <col min="9218" max="9218" width="9.33203125" style="324" customWidth="1"/>
    <col min="9219" max="9219" width="13.16015625" style="324" bestFit="1" customWidth="1"/>
    <col min="9220" max="9221" width="9.33203125" style="324" customWidth="1"/>
    <col min="9222" max="9222" width="9.33203125" style="324" hidden="1" customWidth="1"/>
    <col min="9223" max="9472" width="9.33203125" style="324" customWidth="1"/>
    <col min="9473" max="9473" width="52.66015625" style="324" bestFit="1" customWidth="1"/>
    <col min="9474" max="9474" width="9.33203125" style="324" customWidth="1"/>
    <col min="9475" max="9475" width="13.16015625" style="324" bestFit="1" customWidth="1"/>
    <col min="9476" max="9477" width="9.33203125" style="324" customWidth="1"/>
    <col min="9478" max="9478" width="9.33203125" style="324" hidden="1" customWidth="1"/>
    <col min="9479" max="9728" width="9.33203125" style="324" customWidth="1"/>
    <col min="9729" max="9729" width="52.66015625" style="324" bestFit="1" customWidth="1"/>
    <col min="9730" max="9730" width="9.33203125" style="324" customWidth="1"/>
    <col min="9731" max="9731" width="13.16015625" style="324" bestFit="1" customWidth="1"/>
    <col min="9732" max="9733" width="9.33203125" style="324" customWidth="1"/>
    <col min="9734" max="9734" width="9.33203125" style="324" hidden="1" customWidth="1"/>
    <col min="9735" max="9984" width="9.33203125" style="324" customWidth="1"/>
    <col min="9985" max="9985" width="52.66015625" style="324" bestFit="1" customWidth="1"/>
    <col min="9986" max="9986" width="9.33203125" style="324" customWidth="1"/>
    <col min="9987" max="9987" width="13.16015625" style="324" bestFit="1" customWidth="1"/>
    <col min="9988" max="9989" width="9.33203125" style="324" customWidth="1"/>
    <col min="9990" max="9990" width="9.33203125" style="324" hidden="1" customWidth="1"/>
    <col min="9991" max="10240" width="9.33203125" style="324" customWidth="1"/>
    <col min="10241" max="10241" width="52.66015625" style="324" bestFit="1" customWidth="1"/>
    <col min="10242" max="10242" width="9.33203125" style="324" customWidth="1"/>
    <col min="10243" max="10243" width="13.16015625" style="324" bestFit="1" customWidth="1"/>
    <col min="10244" max="10245" width="9.33203125" style="324" customWidth="1"/>
    <col min="10246" max="10246" width="9.33203125" style="324" hidden="1" customWidth="1"/>
    <col min="10247" max="10496" width="9.33203125" style="324" customWidth="1"/>
    <col min="10497" max="10497" width="52.66015625" style="324" bestFit="1" customWidth="1"/>
    <col min="10498" max="10498" width="9.33203125" style="324" customWidth="1"/>
    <col min="10499" max="10499" width="13.16015625" style="324" bestFit="1" customWidth="1"/>
    <col min="10500" max="10501" width="9.33203125" style="324" customWidth="1"/>
    <col min="10502" max="10502" width="9.33203125" style="324" hidden="1" customWidth="1"/>
    <col min="10503" max="10752" width="9.33203125" style="324" customWidth="1"/>
    <col min="10753" max="10753" width="52.66015625" style="324" bestFit="1" customWidth="1"/>
    <col min="10754" max="10754" width="9.33203125" style="324" customWidth="1"/>
    <col min="10755" max="10755" width="13.16015625" style="324" bestFit="1" customWidth="1"/>
    <col min="10756" max="10757" width="9.33203125" style="324" customWidth="1"/>
    <col min="10758" max="10758" width="9.33203125" style="324" hidden="1" customWidth="1"/>
    <col min="10759" max="11008" width="9.33203125" style="324" customWidth="1"/>
    <col min="11009" max="11009" width="52.66015625" style="324" bestFit="1" customWidth="1"/>
    <col min="11010" max="11010" width="9.33203125" style="324" customWidth="1"/>
    <col min="11011" max="11011" width="13.16015625" style="324" bestFit="1" customWidth="1"/>
    <col min="11012" max="11013" width="9.33203125" style="324" customWidth="1"/>
    <col min="11014" max="11014" width="9.33203125" style="324" hidden="1" customWidth="1"/>
    <col min="11015" max="11264" width="9.33203125" style="324" customWidth="1"/>
    <col min="11265" max="11265" width="52.66015625" style="324" bestFit="1" customWidth="1"/>
    <col min="11266" max="11266" width="9.33203125" style="324" customWidth="1"/>
    <col min="11267" max="11267" width="13.16015625" style="324" bestFit="1" customWidth="1"/>
    <col min="11268" max="11269" width="9.33203125" style="324" customWidth="1"/>
    <col min="11270" max="11270" width="9.33203125" style="324" hidden="1" customWidth="1"/>
    <col min="11271" max="11520" width="9.33203125" style="324" customWidth="1"/>
    <col min="11521" max="11521" width="52.66015625" style="324" bestFit="1" customWidth="1"/>
    <col min="11522" max="11522" width="9.33203125" style="324" customWidth="1"/>
    <col min="11523" max="11523" width="13.16015625" style="324" bestFit="1" customWidth="1"/>
    <col min="11524" max="11525" width="9.33203125" style="324" customWidth="1"/>
    <col min="11526" max="11526" width="9.33203125" style="324" hidden="1" customWidth="1"/>
    <col min="11527" max="11776" width="9.33203125" style="324" customWidth="1"/>
    <col min="11777" max="11777" width="52.66015625" style="324" bestFit="1" customWidth="1"/>
    <col min="11778" max="11778" width="9.33203125" style="324" customWidth="1"/>
    <col min="11779" max="11779" width="13.16015625" style="324" bestFit="1" customWidth="1"/>
    <col min="11780" max="11781" width="9.33203125" style="324" customWidth="1"/>
    <col min="11782" max="11782" width="9.33203125" style="324" hidden="1" customWidth="1"/>
    <col min="11783" max="12032" width="9.33203125" style="324" customWidth="1"/>
    <col min="12033" max="12033" width="52.66015625" style="324" bestFit="1" customWidth="1"/>
    <col min="12034" max="12034" width="9.33203125" style="324" customWidth="1"/>
    <col min="12035" max="12035" width="13.16015625" style="324" bestFit="1" customWidth="1"/>
    <col min="12036" max="12037" width="9.33203125" style="324" customWidth="1"/>
    <col min="12038" max="12038" width="9.33203125" style="324" hidden="1" customWidth="1"/>
    <col min="12039" max="12288" width="9.33203125" style="324" customWidth="1"/>
    <col min="12289" max="12289" width="52.66015625" style="324" bestFit="1" customWidth="1"/>
    <col min="12290" max="12290" width="9.33203125" style="324" customWidth="1"/>
    <col min="12291" max="12291" width="13.16015625" style="324" bestFit="1" customWidth="1"/>
    <col min="12292" max="12293" width="9.33203125" style="324" customWidth="1"/>
    <col min="12294" max="12294" width="9.33203125" style="324" hidden="1" customWidth="1"/>
    <col min="12295" max="12544" width="9.33203125" style="324" customWidth="1"/>
    <col min="12545" max="12545" width="52.66015625" style="324" bestFit="1" customWidth="1"/>
    <col min="12546" max="12546" width="9.33203125" style="324" customWidth="1"/>
    <col min="12547" max="12547" width="13.16015625" style="324" bestFit="1" customWidth="1"/>
    <col min="12548" max="12549" width="9.33203125" style="324" customWidth="1"/>
    <col min="12550" max="12550" width="9.33203125" style="324" hidden="1" customWidth="1"/>
    <col min="12551" max="12800" width="9.33203125" style="324" customWidth="1"/>
    <col min="12801" max="12801" width="52.66015625" style="324" bestFit="1" customWidth="1"/>
    <col min="12802" max="12802" width="9.33203125" style="324" customWidth="1"/>
    <col min="12803" max="12803" width="13.16015625" style="324" bestFit="1" customWidth="1"/>
    <col min="12804" max="12805" width="9.33203125" style="324" customWidth="1"/>
    <col min="12806" max="12806" width="9.33203125" style="324" hidden="1" customWidth="1"/>
    <col min="12807" max="13056" width="9.33203125" style="324" customWidth="1"/>
    <col min="13057" max="13057" width="52.66015625" style="324" bestFit="1" customWidth="1"/>
    <col min="13058" max="13058" width="9.33203125" style="324" customWidth="1"/>
    <col min="13059" max="13059" width="13.16015625" style="324" bestFit="1" customWidth="1"/>
    <col min="13060" max="13061" width="9.33203125" style="324" customWidth="1"/>
    <col min="13062" max="13062" width="9.33203125" style="324" hidden="1" customWidth="1"/>
    <col min="13063" max="13312" width="9.33203125" style="324" customWidth="1"/>
    <col min="13313" max="13313" width="52.66015625" style="324" bestFit="1" customWidth="1"/>
    <col min="13314" max="13314" width="9.33203125" style="324" customWidth="1"/>
    <col min="13315" max="13315" width="13.16015625" style="324" bestFit="1" customWidth="1"/>
    <col min="13316" max="13317" width="9.33203125" style="324" customWidth="1"/>
    <col min="13318" max="13318" width="9.33203125" style="324" hidden="1" customWidth="1"/>
    <col min="13319" max="13568" width="9.33203125" style="324" customWidth="1"/>
    <col min="13569" max="13569" width="52.66015625" style="324" bestFit="1" customWidth="1"/>
    <col min="13570" max="13570" width="9.33203125" style="324" customWidth="1"/>
    <col min="13571" max="13571" width="13.16015625" style="324" bestFit="1" customWidth="1"/>
    <col min="13572" max="13573" width="9.33203125" style="324" customWidth="1"/>
    <col min="13574" max="13574" width="9.33203125" style="324" hidden="1" customWidth="1"/>
    <col min="13575" max="13824" width="9.33203125" style="324" customWidth="1"/>
    <col min="13825" max="13825" width="52.66015625" style="324" bestFit="1" customWidth="1"/>
    <col min="13826" max="13826" width="9.33203125" style="324" customWidth="1"/>
    <col min="13827" max="13827" width="13.16015625" style="324" bestFit="1" customWidth="1"/>
    <col min="13828" max="13829" width="9.33203125" style="324" customWidth="1"/>
    <col min="13830" max="13830" width="9.33203125" style="324" hidden="1" customWidth="1"/>
    <col min="13831" max="14080" width="9.33203125" style="324" customWidth="1"/>
    <col min="14081" max="14081" width="52.66015625" style="324" bestFit="1" customWidth="1"/>
    <col min="14082" max="14082" width="9.33203125" style="324" customWidth="1"/>
    <col min="14083" max="14083" width="13.16015625" style="324" bestFit="1" customWidth="1"/>
    <col min="14084" max="14085" width="9.33203125" style="324" customWidth="1"/>
    <col min="14086" max="14086" width="9.33203125" style="324" hidden="1" customWidth="1"/>
    <col min="14087" max="14336" width="9.33203125" style="324" customWidth="1"/>
    <col min="14337" max="14337" width="52.66015625" style="324" bestFit="1" customWidth="1"/>
    <col min="14338" max="14338" width="9.33203125" style="324" customWidth="1"/>
    <col min="14339" max="14339" width="13.16015625" style="324" bestFit="1" customWidth="1"/>
    <col min="14340" max="14341" width="9.33203125" style="324" customWidth="1"/>
    <col min="14342" max="14342" width="9.33203125" style="324" hidden="1" customWidth="1"/>
    <col min="14343" max="14592" width="9.33203125" style="324" customWidth="1"/>
    <col min="14593" max="14593" width="52.66015625" style="324" bestFit="1" customWidth="1"/>
    <col min="14594" max="14594" width="9.33203125" style="324" customWidth="1"/>
    <col min="14595" max="14595" width="13.16015625" style="324" bestFit="1" customWidth="1"/>
    <col min="14596" max="14597" width="9.33203125" style="324" customWidth="1"/>
    <col min="14598" max="14598" width="9.33203125" style="324" hidden="1" customWidth="1"/>
    <col min="14599" max="14848" width="9.33203125" style="324" customWidth="1"/>
    <col min="14849" max="14849" width="52.66015625" style="324" bestFit="1" customWidth="1"/>
    <col min="14850" max="14850" width="9.33203125" style="324" customWidth="1"/>
    <col min="14851" max="14851" width="13.16015625" style="324" bestFit="1" customWidth="1"/>
    <col min="14852" max="14853" width="9.33203125" style="324" customWidth="1"/>
    <col min="14854" max="14854" width="9.33203125" style="324" hidden="1" customWidth="1"/>
    <col min="14855" max="15104" width="9.33203125" style="324" customWidth="1"/>
    <col min="15105" max="15105" width="52.66015625" style="324" bestFit="1" customWidth="1"/>
    <col min="15106" max="15106" width="9.33203125" style="324" customWidth="1"/>
    <col min="15107" max="15107" width="13.16015625" style="324" bestFit="1" customWidth="1"/>
    <col min="15108" max="15109" width="9.33203125" style="324" customWidth="1"/>
    <col min="15110" max="15110" width="9.33203125" style="324" hidden="1" customWidth="1"/>
    <col min="15111" max="15360" width="9.33203125" style="324" customWidth="1"/>
    <col min="15361" max="15361" width="52.66015625" style="324" bestFit="1" customWidth="1"/>
    <col min="15362" max="15362" width="9.33203125" style="324" customWidth="1"/>
    <col min="15363" max="15363" width="13.16015625" style="324" bestFit="1" customWidth="1"/>
    <col min="15364" max="15365" width="9.33203125" style="324" customWidth="1"/>
    <col min="15366" max="15366" width="9.33203125" style="324" hidden="1" customWidth="1"/>
    <col min="15367" max="15616" width="9.33203125" style="324" customWidth="1"/>
    <col min="15617" max="15617" width="52.66015625" style="324" bestFit="1" customWidth="1"/>
    <col min="15618" max="15618" width="9.33203125" style="324" customWidth="1"/>
    <col min="15619" max="15619" width="13.16015625" style="324" bestFit="1" customWidth="1"/>
    <col min="15620" max="15621" width="9.33203125" style="324" customWidth="1"/>
    <col min="15622" max="15622" width="9.33203125" style="324" hidden="1" customWidth="1"/>
    <col min="15623" max="15872" width="9.33203125" style="324" customWidth="1"/>
    <col min="15873" max="15873" width="52.66015625" style="324" bestFit="1" customWidth="1"/>
    <col min="15874" max="15874" width="9.33203125" style="324" customWidth="1"/>
    <col min="15875" max="15875" width="13.16015625" style="324" bestFit="1" customWidth="1"/>
    <col min="15876" max="15877" width="9.33203125" style="324" customWidth="1"/>
    <col min="15878" max="15878" width="9.33203125" style="324" hidden="1" customWidth="1"/>
    <col min="15879" max="16128" width="9.33203125" style="324" customWidth="1"/>
    <col min="16129" max="16129" width="52.66015625" style="324" bestFit="1" customWidth="1"/>
    <col min="16130" max="16130" width="9.33203125" style="324" customWidth="1"/>
    <col min="16131" max="16131" width="13.16015625" style="324" bestFit="1" customWidth="1"/>
    <col min="16132" max="16133" width="9.33203125" style="324" customWidth="1"/>
    <col min="16134" max="16134" width="9.33203125" style="324" hidden="1" customWidth="1"/>
    <col min="16135" max="16384" width="9.33203125" style="324" customWidth="1"/>
  </cols>
  <sheetData>
    <row r="1" spans="1:3" ht="13.5">
      <c r="A1" s="321" t="s">
        <v>1995</v>
      </c>
      <c r="B1" s="322"/>
      <c r="C1" s="323"/>
    </row>
    <row r="2" spans="1:4" ht="13.5">
      <c r="A2" s="325" t="s">
        <v>1876</v>
      </c>
      <c r="B2" s="326" t="s">
        <v>1996</v>
      </c>
      <c r="C2" s="326" t="s">
        <v>1997</v>
      </c>
      <c r="D2" s="327"/>
    </row>
    <row r="3" spans="1:4" ht="13.5">
      <c r="A3" s="328" t="s">
        <v>1998</v>
      </c>
      <c r="B3" s="329"/>
      <c r="C3" s="329"/>
      <c r="D3" s="327"/>
    </row>
    <row r="4" spans="1:4" ht="13.5">
      <c r="A4" s="330" t="s">
        <v>1999</v>
      </c>
      <c r="B4" s="331">
        <f>('SO 01 šachtty Rzp'!E17)</f>
        <v>0</v>
      </c>
      <c r="C4" s="331"/>
      <c r="D4" s="327"/>
    </row>
    <row r="5" spans="1:4" ht="13.5">
      <c r="A5" s="330" t="s">
        <v>2000</v>
      </c>
      <c r="B5" s="331">
        <f>C6*'[1]Parametry'!B16/100</f>
        <v>0</v>
      </c>
      <c r="C5" s="331">
        <f>B4*'[1]Parametry'!B17/100</f>
        <v>0</v>
      </c>
      <c r="D5" s="327"/>
    </row>
    <row r="6" spans="1:4" ht="13.5">
      <c r="A6" s="330" t="s">
        <v>2001</v>
      </c>
      <c r="B6" s="331"/>
      <c r="C6" s="331">
        <f>('SO 01 šachtty Rzp'!E26)+0</f>
        <v>0</v>
      </c>
      <c r="D6" s="327"/>
    </row>
    <row r="7" spans="1:4" ht="13.5">
      <c r="A7" s="330" t="s">
        <v>2002</v>
      </c>
      <c r="B7" s="331"/>
      <c r="C7" s="331">
        <f>('SO 01 šachtty Rzp'!G17)+('SO 01 šachtty Rzp'!G26)+0</f>
        <v>0</v>
      </c>
      <c r="D7" s="327"/>
    </row>
    <row r="8" spans="1:4" ht="13.5">
      <c r="A8" s="332" t="s">
        <v>2003</v>
      </c>
      <c r="B8" s="333">
        <f>B4+B5</f>
        <v>0</v>
      </c>
      <c r="C8" s="333">
        <f>C4+C5+C6+C7</f>
        <v>0</v>
      </c>
      <c r="D8" s="327"/>
    </row>
    <row r="9" spans="1:4" ht="13.5">
      <c r="A9" s="330" t="s">
        <v>2004</v>
      </c>
      <c r="B9" s="331"/>
      <c r="C9" s="331">
        <f>(C6+C7)*'[1]Parametry'!B18/100</f>
        <v>0</v>
      </c>
      <c r="D9" s="327"/>
    </row>
    <row r="10" spans="1:4" ht="13.5">
      <c r="A10" s="330" t="s">
        <v>2005</v>
      </c>
      <c r="B10" s="331"/>
      <c r="C10" s="331">
        <f>0+0</f>
        <v>0</v>
      </c>
      <c r="D10" s="327"/>
    </row>
    <row r="11" spans="1:4" ht="13.5">
      <c r="A11" s="330" t="s">
        <v>162</v>
      </c>
      <c r="B11" s="331"/>
      <c r="C11" s="331">
        <f>0+0</f>
        <v>0</v>
      </c>
      <c r="D11" s="327"/>
    </row>
    <row r="12" spans="1:4" ht="13.5">
      <c r="A12" s="330" t="s">
        <v>2006</v>
      </c>
      <c r="B12" s="331"/>
      <c r="C12" s="331">
        <f>(C10+C11)*'[1]Parametry'!B19/100</f>
        <v>0</v>
      </c>
      <c r="D12" s="327"/>
    </row>
    <row r="13" spans="1:4" ht="13.5">
      <c r="A13" s="332" t="s">
        <v>2007</v>
      </c>
      <c r="B13" s="333">
        <f>B8</f>
        <v>0</v>
      </c>
      <c r="C13" s="333">
        <f>C8+C9+C10+C11+C12</f>
        <v>0</v>
      </c>
      <c r="D13" s="327"/>
    </row>
    <row r="14" spans="1:4" ht="13.5">
      <c r="A14" s="330" t="s">
        <v>2008</v>
      </c>
      <c r="B14" s="331"/>
      <c r="C14" s="331">
        <f>(B13+C13)*'[1]Parametry'!B20/100</f>
        <v>0</v>
      </c>
      <c r="D14" s="327"/>
    </row>
    <row r="15" spans="1:4" ht="13.5">
      <c r="A15" s="330" t="s">
        <v>2009</v>
      </c>
      <c r="B15" s="331"/>
      <c r="C15" s="331">
        <f>(B13+C13)*'[1]Parametry'!B21/100</f>
        <v>0</v>
      </c>
      <c r="D15" s="327"/>
    </row>
    <row r="16" spans="1:4" ht="13.5">
      <c r="A16" s="330" t="s">
        <v>2010</v>
      </c>
      <c r="B16" s="331"/>
      <c r="C16" s="331">
        <f>(B8+C8)*'[1]Parametry'!B22/100</f>
        <v>0</v>
      </c>
      <c r="D16" s="327"/>
    </row>
    <row r="17" spans="1:4" ht="13.5">
      <c r="A17" s="328" t="s">
        <v>2011</v>
      </c>
      <c r="B17" s="329"/>
      <c r="C17" s="329">
        <f>B13+C13+C14+C15+C16</f>
        <v>0</v>
      </c>
      <c r="D17" s="327"/>
    </row>
    <row r="18" spans="1:4" ht="13.5">
      <c r="A18" s="330" t="s">
        <v>5</v>
      </c>
      <c r="B18" s="331"/>
      <c r="C18" s="331"/>
      <c r="D18" s="327"/>
    </row>
    <row r="19" spans="1:4" ht="13.5">
      <c r="A19" s="328" t="s">
        <v>2012</v>
      </c>
      <c r="B19" s="329"/>
      <c r="C19" s="329"/>
      <c r="D19" s="327"/>
    </row>
    <row r="20" spans="1:4" ht="13.5">
      <c r="A20" s="330" t="s">
        <v>2013</v>
      </c>
      <c r="B20" s="331"/>
      <c r="C20" s="331">
        <v>0</v>
      </c>
      <c r="D20" s="327"/>
    </row>
    <row r="21" spans="1:4" ht="13.5">
      <c r="A21" s="330" t="s">
        <v>2014</v>
      </c>
      <c r="B21" s="331"/>
      <c r="C21" s="331">
        <f>C13*'[1]Parametry'!B24/100</f>
        <v>0</v>
      </c>
      <c r="D21" s="327"/>
    </row>
    <row r="22" spans="1:4" ht="13.5">
      <c r="A22" s="328" t="s">
        <v>2015</v>
      </c>
      <c r="B22" s="329"/>
      <c r="C22" s="329">
        <f>C20+C21</f>
        <v>0</v>
      </c>
      <c r="D22" s="327"/>
    </row>
    <row r="23" spans="1:4" ht="13.5">
      <c r="A23" s="330" t="s">
        <v>2016</v>
      </c>
      <c r="B23" s="331"/>
      <c r="C23" s="331">
        <f>'[1]Parametry'!B25*'[1]Parametry'!B28*(C17*'[1]Parametry'!B27)^'[1]Parametry'!B26</f>
        <v>0</v>
      </c>
      <c r="D23" s="327"/>
    </row>
    <row r="24" spans="1:4" ht="13.5">
      <c r="A24" s="330" t="s">
        <v>5</v>
      </c>
      <c r="B24" s="331"/>
      <c r="C24" s="331"/>
      <c r="D24" s="327"/>
    </row>
    <row r="25" spans="1:4" ht="13.5">
      <c r="A25" s="334" t="s">
        <v>2017</v>
      </c>
      <c r="B25" s="335"/>
      <c r="C25" s="335">
        <f>C17+C22+C23</f>
        <v>0</v>
      </c>
      <c r="D25" s="327"/>
    </row>
    <row r="26" spans="1:4" ht="13.5">
      <c r="A26" s="330" t="s">
        <v>5</v>
      </c>
      <c r="B26" s="331"/>
      <c r="C26" s="331"/>
      <c r="D26" s="327"/>
    </row>
    <row r="27" spans="1:4" ht="13.5">
      <c r="A27" s="330" t="s">
        <v>2018</v>
      </c>
      <c r="B27" s="331"/>
      <c r="C27" s="331">
        <f>C25*'[1]Parametry'!B29/100</f>
        <v>0</v>
      </c>
      <c r="D27" s="327"/>
    </row>
    <row r="28" spans="1:4" ht="13.5">
      <c r="A28" s="330" t="s">
        <v>2018</v>
      </c>
      <c r="B28" s="331"/>
      <c r="C28" s="331">
        <f>C25*'[1]Parametry'!B30/100</f>
        <v>0</v>
      </c>
      <c r="D28" s="327"/>
    </row>
    <row r="29" spans="1:4" ht="13.5">
      <c r="A29" s="328" t="s">
        <v>2019</v>
      </c>
      <c r="B29" s="336" t="s">
        <v>2020</v>
      </c>
      <c r="C29" s="336" t="s">
        <v>2021</v>
      </c>
      <c r="D29" s="327"/>
    </row>
    <row r="30" spans="1:4" ht="13.5">
      <c r="A30" s="330" t="s">
        <v>2022</v>
      </c>
      <c r="B30" s="331">
        <f>('SO 01 šachtty Rzp'!E13)</f>
        <v>0</v>
      </c>
      <c r="C30" s="331">
        <f>('SO 01 šachtty Rzp'!G13)</f>
        <v>0</v>
      </c>
      <c r="D30" s="327"/>
    </row>
    <row r="31" spans="1:4" ht="13.5">
      <c r="A31" s="330" t="s">
        <v>2023</v>
      </c>
      <c r="B31" s="331">
        <f>('SO 01 šachtty Rzp'!E11)</f>
        <v>0</v>
      </c>
      <c r="C31" s="331">
        <f>('SO 01 šachtty Rzp'!G11)</f>
        <v>0</v>
      </c>
      <c r="D31" s="327"/>
    </row>
    <row r="32" spans="1:4" ht="13.5">
      <c r="A32" s="330" t="s">
        <v>2024</v>
      </c>
      <c r="B32" s="331">
        <f>('SO 01 šachtty Rzp'!E17)</f>
        <v>0</v>
      </c>
      <c r="C32" s="331">
        <f>('SO 01 šachtty Rzp'!G17)</f>
        <v>0</v>
      </c>
      <c r="D32" s="327"/>
    </row>
    <row r="33" spans="1:4" ht="13.5">
      <c r="A33" s="330" t="s">
        <v>2025</v>
      </c>
      <c r="B33" s="331">
        <f>('SO 01 šachtty Rzp'!E26)</f>
        <v>0</v>
      </c>
      <c r="C33" s="331">
        <f>('SO 01 šachtty Rzp'!G26)</f>
        <v>0</v>
      </c>
      <c r="D33" s="327"/>
    </row>
    <row r="34" spans="1:4" ht="13.5">
      <c r="A34" s="330" t="s">
        <v>2026</v>
      </c>
      <c r="B34" s="331">
        <f>('SO 01 šachtty Rzp'!E25)</f>
        <v>0</v>
      </c>
      <c r="C34" s="331">
        <f>('SO 01 šachtty Rzp'!G25)</f>
        <v>0</v>
      </c>
      <c r="D34" s="327"/>
    </row>
    <row r="35" spans="1:4" ht="13.5">
      <c r="A35" s="330" t="s">
        <v>5</v>
      </c>
      <c r="B35" s="331"/>
      <c r="C35" s="331"/>
      <c r="D35" s="327"/>
    </row>
    <row r="36" spans="1:4" ht="13.5">
      <c r="A36" s="330" t="s">
        <v>5</v>
      </c>
      <c r="B36" s="331"/>
      <c r="C36" s="331"/>
      <c r="D36" s="327"/>
    </row>
    <row r="37" spans="1:4" ht="13.5">
      <c r="A37" s="330" t="s">
        <v>5</v>
      </c>
      <c r="B37" s="331"/>
      <c r="C37" s="331"/>
      <c r="D37" s="327"/>
    </row>
    <row r="38" spans="1:4" ht="13.5">
      <c r="A38" s="330" t="s">
        <v>5</v>
      </c>
      <c r="B38" s="331"/>
      <c r="C38" s="331"/>
      <c r="D38" s="327"/>
    </row>
    <row r="39" spans="1:4" ht="13.5">
      <c r="A39" s="330" t="s">
        <v>5</v>
      </c>
      <c r="B39" s="331"/>
      <c r="C39" s="331"/>
      <c r="D39" s="3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SheetLayoutView="100" workbookViewId="0" topLeftCell="A1">
      <selection activeCell="D35" sqref="D35"/>
    </sheetView>
  </sheetViews>
  <sheetFormatPr defaultColWidth="9.33203125" defaultRowHeight="13.5"/>
  <cols>
    <col min="1" max="1" width="69.66015625" style="337" customWidth="1"/>
    <col min="2" max="2" width="3.83203125" style="337" bestFit="1" customWidth="1"/>
    <col min="3" max="3" width="6.33203125" style="338" bestFit="1" customWidth="1"/>
    <col min="4" max="9" width="17.16015625" style="338" customWidth="1"/>
    <col min="10" max="10" width="17.16015625" style="339" customWidth="1"/>
    <col min="11" max="11" width="17.16015625" style="324" customWidth="1"/>
    <col min="12" max="256" width="9.33203125" style="324" customWidth="1"/>
    <col min="257" max="257" width="69.66015625" style="324" customWidth="1"/>
    <col min="258" max="258" width="3.83203125" style="324" bestFit="1" customWidth="1"/>
    <col min="259" max="259" width="6.33203125" style="324" bestFit="1" customWidth="1"/>
    <col min="260" max="265" width="14.33203125" style="324" customWidth="1"/>
    <col min="266" max="266" width="9.33203125" style="324" hidden="1" customWidth="1"/>
    <col min="267" max="512" width="9.33203125" style="324" customWidth="1"/>
    <col min="513" max="513" width="69.66015625" style="324" customWidth="1"/>
    <col min="514" max="514" width="3.83203125" style="324" bestFit="1" customWidth="1"/>
    <col min="515" max="515" width="6.33203125" style="324" bestFit="1" customWidth="1"/>
    <col min="516" max="521" width="14.33203125" style="324" customWidth="1"/>
    <col min="522" max="522" width="9.33203125" style="324" hidden="1" customWidth="1"/>
    <col min="523" max="768" width="9.33203125" style="324" customWidth="1"/>
    <col min="769" max="769" width="69.66015625" style="324" customWidth="1"/>
    <col min="770" max="770" width="3.83203125" style="324" bestFit="1" customWidth="1"/>
    <col min="771" max="771" width="6.33203125" style="324" bestFit="1" customWidth="1"/>
    <col min="772" max="777" width="14.33203125" style="324" customWidth="1"/>
    <col min="778" max="778" width="9.33203125" style="324" hidden="1" customWidth="1"/>
    <col min="779" max="1024" width="9.33203125" style="324" customWidth="1"/>
    <col min="1025" max="1025" width="69.66015625" style="324" customWidth="1"/>
    <col min="1026" max="1026" width="3.83203125" style="324" bestFit="1" customWidth="1"/>
    <col min="1027" max="1027" width="6.33203125" style="324" bestFit="1" customWidth="1"/>
    <col min="1028" max="1033" width="14.33203125" style="324" customWidth="1"/>
    <col min="1034" max="1034" width="9.33203125" style="324" hidden="1" customWidth="1"/>
    <col min="1035" max="1280" width="9.33203125" style="324" customWidth="1"/>
    <col min="1281" max="1281" width="69.66015625" style="324" customWidth="1"/>
    <col min="1282" max="1282" width="3.83203125" style="324" bestFit="1" customWidth="1"/>
    <col min="1283" max="1283" width="6.33203125" style="324" bestFit="1" customWidth="1"/>
    <col min="1284" max="1289" width="14.33203125" style="324" customWidth="1"/>
    <col min="1290" max="1290" width="9.33203125" style="324" hidden="1" customWidth="1"/>
    <col min="1291" max="1536" width="9.33203125" style="324" customWidth="1"/>
    <col min="1537" max="1537" width="69.66015625" style="324" customWidth="1"/>
    <col min="1538" max="1538" width="3.83203125" style="324" bestFit="1" customWidth="1"/>
    <col min="1539" max="1539" width="6.33203125" style="324" bestFit="1" customWidth="1"/>
    <col min="1540" max="1545" width="14.33203125" style="324" customWidth="1"/>
    <col min="1546" max="1546" width="9.33203125" style="324" hidden="1" customWidth="1"/>
    <col min="1547" max="1792" width="9.33203125" style="324" customWidth="1"/>
    <col min="1793" max="1793" width="69.66015625" style="324" customWidth="1"/>
    <col min="1794" max="1794" width="3.83203125" style="324" bestFit="1" customWidth="1"/>
    <col min="1795" max="1795" width="6.33203125" style="324" bestFit="1" customWidth="1"/>
    <col min="1796" max="1801" width="14.33203125" style="324" customWidth="1"/>
    <col min="1802" max="1802" width="9.33203125" style="324" hidden="1" customWidth="1"/>
    <col min="1803" max="2048" width="9.33203125" style="324" customWidth="1"/>
    <col min="2049" max="2049" width="69.66015625" style="324" customWidth="1"/>
    <col min="2050" max="2050" width="3.83203125" style="324" bestFit="1" customWidth="1"/>
    <col min="2051" max="2051" width="6.33203125" style="324" bestFit="1" customWidth="1"/>
    <col min="2052" max="2057" width="14.33203125" style="324" customWidth="1"/>
    <col min="2058" max="2058" width="9.33203125" style="324" hidden="1" customWidth="1"/>
    <col min="2059" max="2304" width="9.33203125" style="324" customWidth="1"/>
    <col min="2305" max="2305" width="69.66015625" style="324" customWidth="1"/>
    <col min="2306" max="2306" width="3.83203125" style="324" bestFit="1" customWidth="1"/>
    <col min="2307" max="2307" width="6.33203125" style="324" bestFit="1" customWidth="1"/>
    <col min="2308" max="2313" width="14.33203125" style="324" customWidth="1"/>
    <col min="2314" max="2314" width="9.33203125" style="324" hidden="1" customWidth="1"/>
    <col min="2315" max="2560" width="9.33203125" style="324" customWidth="1"/>
    <col min="2561" max="2561" width="69.66015625" style="324" customWidth="1"/>
    <col min="2562" max="2562" width="3.83203125" style="324" bestFit="1" customWidth="1"/>
    <col min="2563" max="2563" width="6.33203125" style="324" bestFit="1" customWidth="1"/>
    <col min="2564" max="2569" width="14.33203125" style="324" customWidth="1"/>
    <col min="2570" max="2570" width="9.33203125" style="324" hidden="1" customWidth="1"/>
    <col min="2571" max="2816" width="9.33203125" style="324" customWidth="1"/>
    <col min="2817" max="2817" width="69.66015625" style="324" customWidth="1"/>
    <col min="2818" max="2818" width="3.83203125" style="324" bestFit="1" customWidth="1"/>
    <col min="2819" max="2819" width="6.33203125" style="324" bestFit="1" customWidth="1"/>
    <col min="2820" max="2825" width="14.33203125" style="324" customWidth="1"/>
    <col min="2826" max="2826" width="9.33203125" style="324" hidden="1" customWidth="1"/>
    <col min="2827" max="3072" width="9.33203125" style="324" customWidth="1"/>
    <col min="3073" max="3073" width="69.66015625" style="324" customWidth="1"/>
    <col min="3074" max="3074" width="3.83203125" style="324" bestFit="1" customWidth="1"/>
    <col min="3075" max="3075" width="6.33203125" style="324" bestFit="1" customWidth="1"/>
    <col min="3076" max="3081" width="14.33203125" style="324" customWidth="1"/>
    <col min="3082" max="3082" width="9.33203125" style="324" hidden="1" customWidth="1"/>
    <col min="3083" max="3328" width="9.33203125" style="324" customWidth="1"/>
    <col min="3329" max="3329" width="69.66015625" style="324" customWidth="1"/>
    <col min="3330" max="3330" width="3.83203125" style="324" bestFit="1" customWidth="1"/>
    <col min="3331" max="3331" width="6.33203125" style="324" bestFit="1" customWidth="1"/>
    <col min="3332" max="3337" width="14.33203125" style="324" customWidth="1"/>
    <col min="3338" max="3338" width="9.33203125" style="324" hidden="1" customWidth="1"/>
    <col min="3339" max="3584" width="9.33203125" style="324" customWidth="1"/>
    <col min="3585" max="3585" width="69.66015625" style="324" customWidth="1"/>
    <col min="3586" max="3586" width="3.83203125" style="324" bestFit="1" customWidth="1"/>
    <col min="3587" max="3587" width="6.33203125" style="324" bestFit="1" customWidth="1"/>
    <col min="3588" max="3593" width="14.33203125" style="324" customWidth="1"/>
    <col min="3594" max="3594" width="9.33203125" style="324" hidden="1" customWidth="1"/>
    <col min="3595" max="3840" width="9.33203125" style="324" customWidth="1"/>
    <col min="3841" max="3841" width="69.66015625" style="324" customWidth="1"/>
    <col min="3842" max="3842" width="3.83203125" style="324" bestFit="1" customWidth="1"/>
    <col min="3843" max="3843" width="6.33203125" style="324" bestFit="1" customWidth="1"/>
    <col min="3844" max="3849" width="14.33203125" style="324" customWidth="1"/>
    <col min="3850" max="3850" width="9.33203125" style="324" hidden="1" customWidth="1"/>
    <col min="3851" max="4096" width="9.33203125" style="324" customWidth="1"/>
    <col min="4097" max="4097" width="69.66015625" style="324" customWidth="1"/>
    <col min="4098" max="4098" width="3.83203125" style="324" bestFit="1" customWidth="1"/>
    <col min="4099" max="4099" width="6.33203125" style="324" bestFit="1" customWidth="1"/>
    <col min="4100" max="4105" width="14.33203125" style="324" customWidth="1"/>
    <col min="4106" max="4106" width="9.33203125" style="324" hidden="1" customWidth="1"/>
    <col min="4107" max="4352" width="9.33203125" style="324" customWidth="1"/>
    <col min="4353" max="4353" width="69.66015625" style="324" customWidth="1"/>
    <col min="4354" max="4354" width="3.83203125" style="324" bestFit="1" customWidth="1"/>
    <col min="4355" max="4355" width="6.33203125" style="324" bestFit="1" customWidth="1"/>
    <col min="4356" max="4361" width="14.33203125" style="324" customWidth="1"/>
    <col min="4362" max="4362" width="9.33203125" style="324" hidden="1" customWidth="1"/>
    <col min="4363" max="4608" width="9.33203125" style="324" customWidth="1"/>
    <col min="4609" max="4609" width="69.66015625" style="324" customWidth="1"/>
    <col min="4610" max="4610" width="3.83203125" style="324" bestFit="1" customWidth="1"/>
    <col min="4611" max="4611" width="6.33203125" style="324" bestFit="1" customWidth="1"/>
    <col min="4612" max="4617" width="14.33203125" style="324" customWidth="1"/>
    <col min="4618" max="4618" width="9.33203125" style="324" hidden="1" customWidth="1"/>
    <col min="4619" max="4864" width="9.33203125" style="324" customWidth="1"/>
    <col min="4865" max="4865" width="69.66015625" style="324" customWidth="1"/>
    <col min="4866" max="4866" width="3.83203125" style="324" bestFit="1" customWidth="1"/>
    <col min="4867" max="4867" width="6.33203125" style="324" bestFit="1" customWidth="1"/>
    <col min="4868" max="4873" width="14.33203125" style="324" customWidth="1"/>
    <col min="4874" max="4874" width="9.33203125" style="324" hidden="1" customWidth="1"/>
    <col min="4875" max="5120" width="9.33203125" style="324" customWidth="1"/>
    <col min="5121" max="5121" width="69.66015625" style="324" customWidth="1"/>
    <col min="5122" max="5122" width="3.83203125" style="324" bestFit="1" customWidth="1"/>
    <col min="5123" max="5123" width="6.33203125" style="324" bestFit="1" customWidth="1"/>
    <col min="5124" max="5129" width="14.33203125" style="324" customWidth="1"/>
    <col min="5130" max="5130" width="9.33203125" style="324" hidden="1" customWidth="1"/>
    <col min="5131" max="5376" width="9.33203125" style="324" customWidth="1"/>
    <col min="5377" max="5377" width="69.66015625" style="324" customWidth="1"/>
    <col min="5378" max="5378" width="3.83203125" style="324" bestFit="1" customWidth="1"/>
    <col min="5379" max="5379" width="6.33203125" style="324" bestFit="1" customWidth="1"/>
    <col min="5380" max="5385" width="14.33203125" style="324" customWidth="1"/>
    <col min="5386" max="5386" width="9.33203125" style="324" hidden="1" customWidth="1"/>
    <col min="5387" max="5632" width="9.33203125" style="324" customWidth="1"/>
    <col min="5633" max="5633" width="69.66015625" style="324" customWidth="1"/>
    <col min="5634" max="5634" width="3.83203125" style="324" bestFit="1" customWidth="1"/>
    <col min="5635" max="5635" width="6.33203125" style="324" bestFit="1" customWidth="1"/>
    <col min="5636" max="5641" width="14.33203125" style="324" customWidth="1"/>
    <col min="5642" max="5642" width="9.33203125" style="324" hidden="1" customWidth="1"/>
    <col min="5643" max="5888" width="9.33203125" style="324" customWidth="1"/>
    <col min="5889" max="5889" width="69.66015625" style="324" customWidth="1"/>
    <col min="5890" max="5890" width="3.83203125" style="324" bestFit="1" customWidth="1"/>
    <col min="5891" max="5891" width="6.33203125" style="324" bestFit="1" customWidth="1"/>
    <col min="5892" max="5897" width="14.33203125" style="324" customWidth="1"/>
    <col min="5898" max="5898" width="9.33203125" style="324" hidden="1" customWidth="1"/>
    <col min="5899" max="6144" width="9.33203125" style="324" customWidth="1"/>
    <col min="6145" max="6145" width="69.66015625" style="324" customWidth="1"/>
    <col min="6146" max="6146" width="3.83203125" style="324" bestFit="1" customWidth="1"/>
    <col min="6147" max="6147" width="6.33203125" style="324" bestFit="1" customWidth="1"/>
    <col min="6148" max="6153" width="14.33203125" style="324" customWidth="1"/>
    <col min="6154" max="6154" width="9.33203125" style="324" hidden="1" customWidth="1"/>
    <col min="6155" max="6400" width="9.33203125" style="324" customWidth="1"/>
    <col min="6401" max="6401" width="69.66015625" style="324" customWidth="1"/>
    <col min="6402" max="6402" width="3.83203125" style="324" bestFit="1" customWidth="1"/>
    <col min="6403" max="6403" width="6.33203125" style="324" bestFit="1" customWidth="1"/>
    <col min="6404" max="6409" width="14.33203125" style="324" customWidth="1"/>
    <col min="6410" max="6410" width="9.33203125" style="324" hidden="1" customWidth="1"/>
    <col min="6411" max="6656" width="9.33203125" style="324" customWidth="1"/>
    <col min="6657" max="6657" width="69.66015625" style="324" customWidth="1"/>
    <col min="6658" max="6658" width="3.83203125" style="324" bestFit="1" customWidth="1"/>
    <col min="6659" max="6659" width="6.33203125" style="324" bestFit="1" customWidth="1"/>
    <col min="6660" max="6665" width="14.33203125" style="324" customWidth="1"/>
    <col min="6666" max="6666" width="9.33203125" style="324" hidden="1" customWidth="1"/>
    <col min="6667" max="6912" width="9.33203125" style="324" customWidth="1"/>
    <col min="6913" max="6913" width="69.66015625" style="324" customWidth="1"/>
    <col min="6914" max="6914" width="3.83203125" style="324" bestFit="1" customWidth="1"/>
    <col min="6915" max="6915" width="6.33203125" style="324" bestFit="1" customWidth="1"/>
    <col min="6916" max="6921" width="14.33203125" style="324" customWidth="1"/>
    <col min="6922" max="6922" width="9.33203125" style="324" hidden="1" customWidth="1"/>
    <col min="6923" max="7168" width="9.33203125" style="324" customWidth="1"/>
    <col min="7169" max="7169" width="69.66015625" style="324" customWidth="1"/>
    <col min="7170" max="7170" width="3.83203125" style="324" bestFit="1" customWidth="1"/>
    <col min="7171" max="7171" width="6.33203125" style="324" bestFit="1" customWidth="1"/>
    <col min="7172" max="7177" width="14.33203125" style="324" customWidth="1"/>
    <col min="7178" max="7178" width="9.33203125" style="324" hidden="1" customWidth="1"/>
    <col min="7179" max="7424" width="9.33203125" style="324" customWidth="1"/>
    <col min="7425" max="7425" width="69.66015625" style="324" customWidth="1"/>
    <col min="7426" max="7426" width="3.83203125" style="324" bestFit="1" customWidth="1"/>
    <col min="7427" max="7427" width="6.33203125" style="324" bestFit="1" customWidth="1"/>
    <col min="7428" max="7433" width="14.33203125" style="324" customWidth="1"/>
    <col min="7434" max="7434" width="9.33203125" style="324" hidden="1" customWidth="1"/>
    <col min="7435" max="7680" width="9.33203125" style="324" customWidth="1"/>
    <col min="7681" max="7681" width="69.66015625" style="324" customWidth="1"/>
    <col min="7682" max="7682" width="3.83203125" style="324" bestFit="1" customWidth="1"/>
    <col min="7683" max="7683" width="6.33203125" style="324" bestFit="1" customWidth="1"/>
    <col min="7684" max="7689" width="14.33203125" style="324" customWidth="1"/>
    <col min="7690" max="7690" width="9.33203125" style="324" hidden="1" customWidth="1"/>
    <col min="7691" max="7936" width="9.33203125" style="324" customWidth="1"/>
    <col min="7937" max="7937" width="69.66015625" style="324" customWidth="1"/>
    <col min="7938" max="7938" width="3.83203125" style="324" bestFit="1" customWidth="1"/>
    <col min="7939" max="7939" width="6.33203125" style="324" bestFit="1" customWidth="1"/>
    <col min="7940" max="7945" width="14.33203125" style="324" customWidth="1"/>
    <col min="7946" max="7946" width="9.33203125" style="324" hidden="1" customWidth="1"/>
    <col min="7947" max="8192" width="9.33203125" style="324" customWidth="1"/>
    <col min="8193" max="8193" width="69.66015625" style="324" customWidth="1"/>
    <col min="8194" max="8194" width="3.83203125" style="324" bestFit="1" customWidth="1"/>
    <col min="8195" max="8195" width="6.33203125" style="324" bestFit="1" customWidth="1"/>
    <col min="8196" max="8201" width="14.33203125" style="324" customWidth="1"/>
    <col min="8202" max="8202" width="9.33203125" style="324" hidden="1" customWidth="1"/>
    <col min="8203" max="8448" width="9.33203125" style="324" customWidth="1"/>
    <col min="8449" max="8449" width="69.66015625" style="324" customWidth="1"/>
    <col min="8450" max="8450" width="3.83203125" style="324" bestFit="1" customWidth="1"/>
    <col min="8451" max="8451" width="6.33203125" style="324" bestFit="1" customWidth="1"/>
    <col min="8452" max="8457" width="14.33203125" style="324" customWidth="1"/>
    <col min="8458" max="8458" width="9.33203125" style="324" hidden="1" customWidth="1"/>
    <col min="8459" max="8704" width="9.33203125" style="324" customWidth="1"/>
    <col min="8705" max="8705" width="69.66015625" style="324" customWidth="1"/>
    <col min="8706" max="8706" width="3.83203125" style="324" bestFit="1" customWidth="1"/>
    <col min="8707" max="8707" width="6.33203125" style="324" bestFit="1" customWidth="1"/>
    <col min="8708" max="8713" width="14.33203125" style="324" customWidth="1"/>
    <col min="8714" max="8714" width="9.33203125" style="324" hidden="1" customWidth="1"/>
    <col min="8715" max="8960" width="9.33203125" style="324" customWidth="1"/>
    <col min="8961" max="8961" width="69.66015625" style="324" customWidth="1"/>
    <col min="8962" max="8962" width="3.83203125" style="324" bestFit="1" customWidth="1"/>
    <col min="8963" max="8963" width="6.33203125" style="324" bestFit="1" customWidth="1"/>
    <col min="8964" max="8969" width="14.33203125" style="324" customWidth="1"/>
    <col min="8970" max="8970" width="9.33203125" style="324" hidden="1" customWidth="1"/>
    <col min="8971" max="9216" width="9.33203125" style="324" customWidth="1"/>
    <col min="9217" max="9217" width="69.66015625" style="324" customWidth="1"/>
    <col min="9218" max="9218" width="3.83203125" style="324" bestFit="1" customWidth="1"/>
    <col min="9219" max="9219" width="6.33203125" style="324" bestFit="1" customWidth="1"/>
    <col min="9220" max="9225" width="14.33203125" style="324" customWidth="1"/>
    <col min="9226" max="9226" width="9.33203125" style="324" hidden="1" customWidth="1"/>
    <col min="9227" max="9472" width="9.33203125" style="324" customWidth="1"/>
    <col min="9473" max="9473" width="69.66015625" style="324" customWidth="1"/>
    <col min="9474" max="9474" width="3.83203125" style="324" bestFit="1" customWidth="1"/>
    <col min="9475" max="9475" width="6.33203125" style="324" bestFit="1" customWidth="1"/>
    <col min="9476" max="9481" width="14.33203125" style="324" customWidth="1"/>
    <col min="9482" max="9482" width="9.33203125" style="324" hidden="1" customWidth="1"/>
    <col min="9483" max="9728" width="9.33203125" style="324" customWidth="1"/>
    <col min="9729" max="9729" width="69.66015625" style="324" customWidth="1"/>
    <col min="9730" max="9730" width="3.83203125" style="324" bestFit="1" customWidth="1"/>
    <col min="9731" max="9731" width="6.33203125" style="324" bestFit="1" customWidth="1"/>
    <col min="9732" max="9737" width="14.33203125" style="324" customWidth="1"/>
    <col min="9738" max="9738" width="9.33203125" style="324" hidden="1" customWidth="1"/>
    <col min="9739" max="9984" width="9.33203125" style="324" customWidth="1"/>
    <col min="9985" max="9985" width="69.66015625" style="324" customWidth="1"/>
    <col min="9986" max="9986" width="3.83203125" style="324" bestFit="1" customWidth="1"/>
    <col min="9987" max="9987" width="6.33203125" style="324" bestFit="1" customWidth="1"/>
    <col min="9988" max="9993" width="14.33203125" style="324" customWidth="1"/>
    <col min="9994" max="9994" width="9.33203125" style="324" hidden="1" customWidth="1"/>
    <col min="9995" max="10240" width="9.33203125" style="324" customWidth="1"/>
    <col min="10241" max="10241" width="69.66015625" style="324" customWidth="1"/>
    <col min="10242" max="10242" width="3.83203125" style="324" bestFit="1" customWidth="1"/>
    <col min="10243" max="10243" width="6.33203125" style="324" bestFit="1" customWidth="1"/>
    <col min="10244" max="10249" width="14.33203125" style="324" customWidth="1"/>
    <col min="10250" max="10250" width="9.33203125" style="324" hidden="1" customWidth="1"/>
    <col min="10251" max="10496" width="9.33203125" style="324" customWidth="1"/>
    <col min="10497" max="10497" width="69.66015625" style="324" customWidth="1"/>
    <col min="10498" max="10498" width="3.83203125" style="324" bestFit="1" customWidth="1"/>
    <col min="10499" max="10499" width="6.33203125" style="324" bestFit="1" customWidth="1"/>
    <col min="10500" max="10505" width="14.33203125" style="324" customWidth="1"/>
    <col min="10506" max="10506" width="9.33203125" style="324" hidden="1" customWidth="1"/>
    <col min="10507" max="10752" width="9.33203125" style="324" customWidth="1"/>
    <col min="10753" max="10753" width="69.66015625" style="324" customWidth="1"/>
    <col min="10754" max="10754" width="3.83203125" style="324" bestFit="1" customWidth="1"/>
    <col min="10755" max="10755" width="6.33203125" style="324" bestFit="1" customWidth="1"/>
    <col min="10756" max="10761" width="14.33203125" style="324" customWidth="1"/>
    <col min="10762" max="10762" width="9.33203125" style="324" hidden="1" customWidth="1"/>
    <col min="10763" max="11008" width="9.33203125" style="324" customWidth="1"/>
    <col min="11009" max="11009" width="69.66015625" style="324" customWidth="1"/>
    <col min="11010" max="11010" width="3.83203125" style="324" bestFit="1" customWidth="1"/>
    <col min="11011" max="11011" width="6.33203125" style="324" bestFit="1" customWidth="1"/>
    <col min="11012" max="11017" width="14.33203125" style="324" customWidth="1"/>
    <col min="11018" max="11018" width="9.33203125" style="324" hidden="1" customWidth="1"/>
    <col min="11019" max="11264" width="9.33203125" style="324" customWidth="1"/>
    <col min="11265" max="11265" width="69.66015625" style="324" customWidth="1"/>
    <col min="11266" max="11266" width="3.83203125" style="324" bestFit="1" customWidth="1"/>
    <col min="11267" max="11267" width="6.33203125" style="324" bestFit="1" customWidth="1"/>
    <col min="11268" max="11273" width="14.33203125" style="324" customWidth="1"/>
    <col min="11274" max="11274" width="9.33203125" style="324" hidden="1" customWidth="1"/>
    <col min="11275" max="11520" width="9.33203125" style="324" customWidth="1"/>
    <col min="11521" max="11521" width="69.66015625" style="324" customWidth="1"/>
    <col min="11522" max="11522" width="3.83203125" style="324" bestFit="1" customWidth="1"/>
    <col min="11523" max="11523" width="6.33203125" style="324" bestFit="1" customWidth="1"/>
    <col min="11524" max="11529" width="14.33203125" style="324" customWidth="1"/>
    <col min="11530" max="11530" width="9.33203125" style="324" hidden="1" customWidth="1"/>
    <col min="11531" max="11776" width="9.33203125" style="324" customWidth="1"/>
    <col min="11777" max="11777" width="69.66015625" style="324" customWidth="1"/>
    <col min="11778" max="11778" width="3.83203125" style="324" bestFit="1" customWidth="1"/>
    <col min="11779" max="11779" width="6.33203125" style="324" bestFit="1" customWidth="1"/>
    <col min="11780" max="11785" width="14.33203125" style="324" customWidth="1"/>
    <col min="11786" max="11786" width="9.33203125" style="324" hidden="1" customWidth="1"/>
    <col min="11787" max="12032" width="9.33203125" style="324" customWidth="1"/>
    <col min="12033" max="12033" width="69.66015625" style="324" customWidth="1"/>
    <col min="12034" max="12034" width="3.83203125" style="324" bestFit="1" customWidth="1"/>
    <col min="12035" max="12035" width="6.33203125" style="324" bestFit="1" customWidth="1"/>
    <col min="12036" max="12041" width="14.33203125" style="324" customWidth="1"/>
    <col min="12042" max="12042" width="9.33203125" style="324" hidden="1" customWidth="1"/>
    <col min="12043" max="12288" width="9.33203125" style="324" customWidth="1"/>
    <col min="12289" max="12289" width="69.66015625" style="324" customWidth="1"/>
    <col min="12290" max="12290" width="3.83203125" style="324" bestFit="1" customWidth="1"/>
    <col min="12291" max="12291" width="6.33203125" style="324" bestFit="1" customWidth="1"/>
    <col min="12292" max="12297" width="14.33203125" style="324" customWidth="1"/>
    <col min="12298" max="12298" width="9.33203125" style="324" hidden="1" customWidth="1"/>
    <col min="12299" max="12544" width="9.33203125" style="324" customWidth="1"/>
    <col min="12545" max="12545" width="69.66015625" style="324" customWidth="1"/>
    <col min="12546" max="12546" width="3.83203125" style="324" bestFit="1" customWidth="1"/>
    <col min="12547" max="12547" width="6.33203125" style="324" bestFit="1" customWidth="1"/>
    <col min="12548" max="12553" width="14.33203125" style="324" customWidth="1"/>
    <col min="12554" max="12554" width="9.33203125" style="324" hidden="1" customWidth="1"/>
    <col min="12555" max="12800" width="9.33203125" style="324" customWidth="1"/>
    <col min="12801" max="12801" width="69.66015625" style="324" customWidth="1"/>
    <col min="12802" max="12802" width="3.83203125" style="324" bestFit="1" customWidth="1"/>
    <col min="12803" max="12803" width="6.33203125" style="324" bestFit="1" customWidth="1"/>
    <col min="12804" max="12809" width="14.33203125" style="324" customWidth="1"/>
    <col min="12810" max="12810" width="9.33203125" style="324" hidden="1" customWidth="1"/>
    <col min="12811" max="13056" width="9.33203125" style="324" customWidth="1"/>
    <col min="13057" max="13057" width="69.66015625" style="324" customWidth="1"/>
    <col min="13058" max="13058" width="3.83203125" style="324" bestFit="1" customWidth="1"/>
    <col min="13059" max="13059" width="6.33203125" style="324" bestFit="1" customWidth="1"/>
    <col min="13060" max="13065" width="14.33203125" style="324" customWidth="1"/>
    <col min="13066" max="13066" width="9.33203125" style="324" hidden="1" customWidth="1"/>
    <col min="13067" max="13312" width="9.33203125" style="324" customWidth="1"/>
    <col min="13313" max="13313" width="69.66015625" style="324" customWidth="1"/>
    <col min="13314" max="13314" width="3.83203125" style="324" bestFit="1" customWidth="1"/>
    <col min="13315" max="13315" width="6.33203125" style="324" bestFit="1" customWidth="1"/>
    <col min="13316" max="13321" width="14.33203125" style="324" customWidth="1"/>
    <col min="13322" max="13322" width="9.33203125" style="324" hidden="1" customWidth="1"/>
    <col min="13323" max="13568" width="9.33203125" style="324" customWidth="1"/>
    <col min="13569" max="13569" width="69.66015625" style="324" customWidth="1"/>
    <col min="13570" max="13570" width="3.83203125" style="324" bestFit="1" customWidth="1"/>
    <col min="13571" max="13571" width="6.33203125" style="324" bestFit="1" customWidth="1"/>
    <col min="13572" max="13577" width="14.33203125" style="324" customWidth="1"/>
    <col min="13578" max="13578" width="9.33203125" style="324" hidden="1" customWidth="1"/>
    <col min="13579" max="13824" width="9.33203125" style="324" customWidth="1"/>
    <col min="13825" max="13825" width="69.66015625" style="324" customWidth="1"/>
    <col min="13826" max="13826" width="3.83203125" style="324" bestFit="1" customWidth="1"/>
    <col min="13827" max="13827" width="6.33203125" style="324" bestFit="1" customWidth="1"/>
    <col min="13828" max="13833" width="14.33203125" style="324" customWidth="1"/>
    <col min="13834" max="13834" width="9.33203125" style="324" hidden="1" customWidth="1"/>
    <col min="13835" max="14080" width="9.33203125" style="324" customWidth="1"/>
    <col min="14081" max="14081" width="69.66015625" style="324" customWidth="1"/>
    <col min="14082" max="14082" width="3.83203125" style="324" bestFit="1" customWidth="1"/>
    <col min="14083" max="14083" width="6.33203125" style="324" bestFit="1" customWidth="1"/>
    <col min="14084" max="14089" width="14.33203125" style="324" customWidth="1"/>
    <col min="14090" max="14090" width="9.33203125" style="324" hidden="1" customWidth="1"/>
    <col min="14091" max="14336" width="9.33203125" style="324" customWidth="1"/>
    <col min="14337" max="14337" width="69.66015625" style="324" customWidth="1"/>
    <col min="14338" max="14338" width="3.83203125" style="324" bestFit="1" customWidth="1"/>
    <col min="14339" max="14339" width="6.33203125" style="324" bestFit="1" customWidth="1"/>
    <col min="14340" max="14345" width="14.33203125" style="324" customWidth="1"/>
    <col min="14346" max="14346" width="9.33203125" style="324" hidden="1" customWidth="1"/>
    <col min="14347" max="14592" width="9.33203125" style="324" customWidth="1"/>
    <col min="14593" max="14593" width="69.66015625" style="324" customWidth="1"/>
    <col min="14594" max="14594" width="3.83203125" style="324" bestFit="1" customWidth="1"/>
    <col min="14595" max="14595" width="6.33203125" style="324" bestFit="1" customWidth="1"/>
    <col min="14596" max="14601" width="14.33203125" style="324" customWidth="1"/>
    <col min="14602" max="14602" width="9.33203125" style="324" hidden="1" customWidth="1"/>
    <col min="14603" max="14848" width="9.33203125" style="324" customWidth="1"/>
    <col min="14849" max="14849" width="69.66015625" style="324" customWidth="1"/>
    <col min="14850" max="14850" width="3.83203125" style="324" bestFit="1" customWidth="1"/>
    <col min="14851" max="14851" width="6.33203125" style="324" bestFit="1" customWidth="1"/>
    <col min="14852" max="14857" width="14.33203125" style="324" customWidth="1"/>
    <col min="14858" max="14858" width="9.33203125" style="324" hidden="1" customWidth="1"/>
    <col min="14859" max="15104" width="9.33203125" style="324" customWidth="1"/>
    <col min="15105" max="15105" width="69.66015625" style="324" customWidth="1"/>
    <col min="15106" max="15106" width="3.83203125" style="324" bestFit="1" customWidth="1"/>
    <col min="15107" max="15107" width="6.33203125" style="324" bestFit="1" customWidth="1"/>
    <col min="15108" max="15113" width="14.33203125" style="324" customWidth="1"/>
    <col min="15114" max="15114" width="9.33203125" style="324" hidden="1" customWidth="1"/>
    <col min="15115" max="15360" width="9.33203125" style="324" customWidth="1"/>
    <col min="15361" max="15361" width="69.66015625" style="324" customWidth="1"/>
    <col min="15362" max="15362" width="3.83203125" style="324" bestFit="1" customWidth="1"/>
    <col min="15363" max="15363" width="6.33203125" style="324" bestFit="1" customWidth="1"/>
    <col min="15364" max="15369" width="14.33203125" style="324" customWidth="1"/>
    <col min="15370" max="15370" width="9.33203125" style="324" hidden="1" customWidth="1"/>
    <col min="15371" max="15616" width="9.33203125" style="324" customWidth="1"/>
    <col min="15617" max="15617" width="69.66015625" style="324" customWidth="1"/>
    <col min="15618" max="15618" width="3.83203125" style="324" bestFit="1" customWidth="1"/>
    <col min="15619" max="15619" width="6.33203125" style="324" bestFit="1" customWidth="1"/>
    <col min="15620" max="15625" width="14.33203125" style="324" customWidth="1"/>
    <col min="15626" max="15626" width="9.33203125" style="324" hidden="1" customWidth="1"/>
    <col min="15627" max="15872" width="9.33203125" style="324" customWidth="1"/>
    <col min="15873" max="15873" width="69.66015625" style="324" customWidth="1"/>
    <col min="15874" max="15874" width="3.83203125" style="324" bestFit="1" customWidth="1"/>
    <col min="15875" max="15875" width="6.33203125" style="324" bestFit="1" customWidth="1"/>
    <col min="15876" max="15881" width="14.33203125" style="324" customWidth="1"/>
    <col min="15882" max="15882" width="9.33203125" style="324" hidden="1" customWidth="1"/>
    <col min="15883" max="16128" width="9.33203125" style="324" customWidth="1"/>
    <col min="16129" max="16129" width="69.66015625" style="324" customWidth="1"/>
    <col min="16130" max="16130" width="3.83203125" style="324" bestFit="1" customWidth="1"/>
    <col min="16131" max="16131" width="6.33203125" style="324" bestFit="1" customWidth="1"/>
    <col min="16132" max="16137" width="14.33203125" style="324" customWidth="1"/>
    <col min="16138" max="16138" width="9.33203125" style="324" hidden="1" customWidth="1"/>
    <col min="16139" max="16384" width="9.33203125" style="324" customWidth="1"/>
  </cols>
  <sheetData>
    <row r="1" spans="1:9" ht="13.5">
      <c r="A1" s="321" t="s">
        <v>1995</v>
      </c>
      <c r="B1" s="322"/>
      <c r="C1" s="323"/>
      <c r="D1" s="323"/>
      <c r="E1" s="323"/>
      <c r="F1" s="323"/>
      <c r="G1" s="323"/>
      <c r="H1" s="323"/>
      <c r="I1" s="323"/>
    </row>
    <row r="2" spans="1:9" ht="13.5">
      <c r="A2" s="325" t="s">
        <v>1876</v>
      </c>
      <c r="B2" s="325" t="s">
        <v>2027</v>
      </c>
      <c r="C2" s="326" t="s">
        <v>2028</v>
      </c>
      <c r="D2" s="326" t="s">
        <v>2020</v>
      </c>
      <c r="E2" s="326" t="s">
        <v>2029</v>
      </c>
      <c r="F2" s="326" t="s">
        <v>2021</v>
      </c>
      <c r="G2" s="326" t="s">
        <v>2030</v>
      </c>
      <c r="H2" s="326" t="s">
        <v>2031</v>
      </c>
      <c r="I2" s="326" t="s">
        <v>1945</v>
      </c>
    </row>
    <row r="3" spans="1:9" ht="13.5">
      <c r="A3" s="334" t="s">
        <v>2022</v>
      </c>
      <c r="B3" s="334" t="s">
        <v>5</v>
      </c>
      <c r="C3" s="335"/>
      <c r="D3" s="335"/>
      <c r="E3" s="335"/>
      <c r="F3" s="335"/>
      <c r="G3" s="335"/>
      <c r="H3" s="335"/>
      <c r="I3" s="335"/>
    </row>
    <row r="4" spans="1:9" ht="13.5">
      <c r="A4" s="328" t="s">
        <v>2032</v>
      </c>
      <c r="B4" s="328" t="s">
        <v>5</v>
      </c>
      <c r="C4" s="329"/>
      <c r="D4" s="329"/>
      <c r="E4" s="329"/>
      <c r="F4" s="329"/>
      <c r="G4" s="329"/>
      <c r="H4" s="329"/>
      <c r="I4" s="329"/>
    </row>
    <row r="5" spans="1:9" ht="13.5">
      <c r="A5" s="330" t="s">
        <v>2033</v>
      </c>
      <c r="B5" s="330" t="s">
        <v>231</v>
      </c>
      <c r="C5" s="331">
        <v>1</v>
      </c>
      <c r="D5" s="331"/>
      <c r="E5" s="331">
        <f aca="true" t="shared" si="0" ref="E5:E10">C5*D5</f>
        <v>0</v>
      </c>
      <c r="F5" s="331"/>
      <c r="G5" s="331">
        <f aca="true" t="shared" si="1" ref="G5:G10">C5*F5</f>
        <v>0</v>
      </c>
      <c r="H5" s="331">
        <f aca="true" t="shared" si="2" ref="H5:I10">D5+F5</f>
        <v>0</v>
      </c>
      <c r="I5" s="331">
        <f t="shared" si="2"/>
        <v>0</v>
      </c>
    </row>
    <row r="6" spans="1:13" s="343" customFormat="1" ht="39.75" customHeight="1">
      <c r="A6" s="340" t="s">
        <v>2034</v>
      </c>
      <c r="B6" s="340" t="s">
        <v>231</v>
      </c>
      <c r="C6" s="341">
        <v>1</v>
      </c>
      <c r="D6" s="341"/>
      <c r="E6" s="341">
        <f t="shared" si="0"/>
        <v>0</v>
      </c>
      <c r="F6" s="341"/>
      <c r="G6" s="341">
        <f t="shared" si="1"/>
        <v>0</v>
      </c>
      <c r="H6" s="341">
        <f t="shared" si="2"/>
        <v>0</v>
      </c>
      <c r="I6" s="341">
        <f t="shared" si="2"/>
        <v>0</v>
      </c>
      <c r="J6" s="342"/>
      <c r="M6" s="324"/>
    </row>
    <row r="7" spans="1:9" ht="13.5">
      <c r="A7" s="330" t="s">
        <v>2035</v>
      </c>
      <c r="B7" s="330" t="s">
        <v>1771</v>
      </c>
      <c r="C7" s="331">
        <v>1</v>
      </c>
      <c r="D7" s="331"/>
      <c r="E7" s="331">
        <f t="shared" si="0"/>
        <v>0</v>
      </c>
      <c r="F7" s="331"/>
      <c r="G7" s="331">
        <f t="shared" si="1"/>
        <v>0</v>
      </c>
      <c r="H7" s="331">
        <f t="shared" si="2"/>
        <v>0</v>
      </c>
      <c r="I7" s="331">
        <f t="shared" si="2"/>
        <v>0</v>
      </c>
    </row>
    <row r="8" spans="1:9" ht="13.5">
      <c r="A8" s="330" t="s">
        <v>2036</v>
      </c>
      <c r="B8" s="330" t="s">
        <v>1771</v>
      </c>
      <c r="C8" s="331">
        <v>1</v>
      </c>
      <c r="D8" s="331"/>
      <c r="E8" s="331">
        <f t="shared" si="0"/>
        <v>0</v>
      </c>
      <c r="F8" s="331"/>
      <c r="G8" s="331">
        <f t="shared" si="1"/>
        <v>0</v>
      </c>
      <c r="H8" s="331">
        <f t="shared" si="2"/>
        <v>0</v>
      </c>
      <c r="I8" s="331">
        <f t="shared" si="2"/>
        <v>0</v>
      </c>
    </row>
    <row r="9" spans="1:9" ht="13.5">
      <c r="A9" s="330" t="s">
        <v>2037</v>
      </c>
      <c r="B9" s="330" t="s">
        <v>1771</v>
      </c>
      <c r="C9" s="331">
        <v>1</v>
      </c>
      <c r="D9" s="331"/>
      <c r="E9" s="331">
        <f t="shared" si="0"/>
        <v>0</v>
      </c>
      <c r="F9" s="331"/>
      <c r="G9" s="331">
        <f t="shared" si="1"/>
        <v>0</v>
      </c>
      <c r="H9" s="331">
        <f t="shared" si="2"/>
        <v>0</v>
      </c>
      <c r="I9" s="331">
        <f t="shared" si="2"/>
        <v>0</v>
      </c>
    </row>
    <row r="10" spans="1:9" ht="13.5">
      <c r="A10" s="330" t="s">
        <v>2038</v>
      </c>
      <c r="B10" s="330" t="s">
        <v>1771</v>
      </c>
      <c r="C10" s="331">
        <v>1</v>
      </c>
      <c r="D10" s="331"/>
      <c r="E10" s="331">
        <f t="shared" si="0"/>
        <v>0</v>
      </c>
      <c r="F10" s="331"/>
      <c r="G10" s="331">
        <f t="shared" si="1"/>
        <v>0</v>
      </c>
      <c r="H10" s="331">
        <f t="shared" si="2"/>
        <v>0</v>
      </c>
      <c r="I10" s="331">
        <f t="shared" si="2"/>
        <v>0</v>
      </c>
    </row>
    <row r="11" spans="1:9" ht="13.5">
      <c r="A11" s="328" t="s">
        <v>2039</v>
      </c>
      <c r="B11" s="328" t="s">
        <v>5</v>
      </c>
      <c r="C11" s="329"/>
      <c r="D11" s="329"/>
      <c r="E11" s="329">
        <f>SUM(E5:E10)</f>
        <v>0</v>
      </c>
      <c r="F11" s="329"/>
      <c r="G11" s="329">
        <f>SUM(G5:G10)</f>
        <v>0</v>
      </c>
      <c r="H11" s="329"/>
      <c r="I11" s="329">
        <f>SUM(I5:I10)</f>
        <v>0</v>
      </c>
    </row>
    <row r="12" spans="1:9" ht="13.5">
      <c r="A12" s="330" t="s">
        <v>5</v>
      </c>
      <c r="B12" s="330" t="s">
        <v>5</v>
      </c>
      <c r="C12" s="331"/>
      <c r="D12" s="331"/>
      <c r="E12" s="331"/>
      <c r="F12" s="331"/>
      <c r="G12" s="331"/>
      <c r="H12" s="331"/>
      <c r="I12" s="331"/>
    </row>
    <row r="13" spans="1:9" ht="13.5">
      <c r="A13" s="334" t="s">
        <v>2040</v>
      </c>
      <c r="B13" s="334" t="s">
        <v>5</v>
      </c>
      <c r="C13" s="335"/>
      <c r="D13" s="335"/>
      <c r="E13" s="335">
        <f>SUM(E4:E10,E12:E12)</f>
        <v>0</v>
      </c>
      <c r="F13" s="335"/>
      <c r="G13" s="335">
        <f>SUM(G4:G10,G12:G12)</f>
        <v>0</v>
      </c>
      <c r="H13" s="335"/>
      <c r="I13" s="335">
        <f>SUM(I4:I10,I12:I12)</f>
        <v>0</v>
      </c>
    </row>
    <row r="14" spans="1:9" ht="13.5">
      <c r="A14" s="330" t="s">
        <v>5</v>
      </c>
      <c r="B14" s="330" t="s">
        <v>5</v>
      </c>
      <c r="C14" s="331"/>
      <c r="D14" s="331"/>
      <c r="E14" s="331"/>
      <c r="F14" s="331"/>
      <c r="G14" s="331"/>
      <c r="H14" s="331"/>
      <c r="I14" s="331"/>
    </row>
    <row r="15" spans="1:9" ht="13.5">
      <c r="A15" s="334" t="s">
        <v>2024</v>
      </c>
      <c r="B15" s="334" t="s">
        <v>5</v>
      </c>
      <c r="C15" s="335"/>
      <c r="D15" s="335"/>
      <c r="E15" s="335"/>
      <c r="F15" s="335"/>
      <c r="G15" s="335"/>
      <c r="H15" s="335"/>
      <c r="I15" s="335"/>
    </row>
    <row r="16" spans="1:9" ht="13.5">
      <c r="A16" s="330" t="s">
        <v>2032</v>
      </c>
      <c r="B16" s="330" t="s">
        <v>231</v>
      </c>
      <c r="C16" s="331">
        <v>1</v>
      </c>
      <c r="D16" s="331">
        <f>I11</f>
        <v>0</v>
      </c>
      <c r="E16" s="331">
        <f>C16*D16</f>
        <v>0</v>
      </c>
      <c r="F16" s="331"/>
      <c r="G16" s="331">
        <f>C16*F16</f>
        <v>0</v>
      </c>
      <c r="H16" s="331">
        <f>D16+F16</f>
        <v>0</v>
      </c>
      <c r="I16" s="331">
        <f>E16+G16</f>
        <v>0</v>
      </c>
    </row>
    <row r="17" spans="1:9" ht="13.5">
      <c r="A17" s="334" t="s">
        <v>2041</v>
      </c>
      <c r="B17" s="334" t="s">
        <v>5</v>
      </c>
      <c r="C17" s="335"/>
      <c r="D17" s="335"/>
      <c r="E17" s="335">
        <f>SUM(E16:E16)</f>
        <v>0</v>
      </c>
      <c r="F17" s="335"/>
      <c r="G17" s="335">
        <f>SUM(G16:G16)</f>
        <v>0</v>
      </c>
      <c r="H17" s="335"/>
      <c r="I17" s="335">
        <f>SUM(I16:I16)</f>
        <v>0</v>
      </c>
    </row>
    <row r="18" spans="1:9" ht="13.5">
      <c r="A18" s="330" t="s">
        <v>5</v>
      </c>
      <c r="B18" s="330" t="s">
        <v>5</v>
      </c>
      <c r="C18" s="331"/>
      <c r="D18" s="331"/>
      <c r="E18" s="331"/>
      <c r="F18" s="331"/>
      <c r="G18" s="331"/>
      <c r="H18" s="331"/>
      <c r="I18" s="331"/>
    </row>
    <row r="19" spans="1:9" ht="13.5">
      <c r="A19" s="334" t="s">
        <v>2025</v>
      </c>
      <c r="B19" s="334" t="s">
        <v>5</v>
      </c>
      <c r="C19" s="335"/>
      <c r="D19" s="335"/>
      <c r="E19" s="335"/>
      <c r="F19" s="335"/>
      <c r="G19" s="335"/>
      <c r="H19" s="335"/>
      <c r="I19" s="335"/>
    </row>
    <row r="20" spans="1:9" ht="13.5">
      <c r="A20" s="330" t="s">
        <v>2042</v>
      </c>
      <c r="B20" s="330" t="s">
        <v>5</v>
      </c>
      <c r="C20" s="331"/>
      <c r="D20" s="331"/>
      <c r="E20" s="331"/>
      <c r="F20" s="331"/>
      <c r="G20" s="331"/>
      <c r="H20" s="331"/>
      <c r="I20" s="331"/>
    </row>
    <row r="21" spans="1:9" ht="13.5">
      <c r="A21" s="328" t="s">
        <v>2043</v>
      </c>
      <c r="B21" s="328" t="s">
        <v>5</v>
      </c>
      <c r="C21" s="329"/>
      <c r="D21" s="329"/>
      <c r="E21" s="329"/>
      <c r="F21" s="329"/>
      <c r="G21" s="329"/>
      <c r="H21" s="329"/>
      <c r="I21" s="329"/>
    </row>
    <row r="22" spans="1:9" ht="13.5">
      <c r="A22" s="330" t="s">
        <v>2044</v>
      </c>
      <c r="B22" s="330" t="s">
        <v>1771</v>
      </c>
      <c r="C22" s="331">
        <v>1</v>
      </c>
      <c r="D22" s="331"/>
      <c r="E22" s="331">
        <f>C22*D22</f>
        <v>0</v>
      </c>
      <c r="F22" s="331"/>
      <c r="G22" s="331">
        <f>C22*F22</f>
        <v>0</v>
      </c>
      <c r="H22" s="331">
        <f aca="true" t="shared" si="3" ref="H22:I24">D22+F22</f>
        <v>0</v>
      </c>
      <c r="I22" s="331">
        <f t="shared" si="3"/>
        <v>0</v>
      </c>
    </row>
    <row r="23" spans="1:9" ht="13.5">
      <c r="A23" s="330" t="s">
        <v>2045</v>
      </c>
      <c r="B23" s="330" t="s">
        <v>1771</v>
      </c>
      <c r="C23" s="331">
        <v>1</v>
      </c>
      <c r="D23" s="331"/>
      <c r="E23" s="331">
        <f>C23*D23</f>
        <v>0</v>
      </c>
      <c r="F23" s="331"/>
      <c r="G23" s="331">
        <f>C23*F23</f>
        <v>0</v>
      </c>
      <c r="H23" s="331">
        <f t="shared" si="3"/>
        <v>0</v>
      </c>
      <c r="I23" s="331">
        <f t="shared" si="3"/>
        <v>0</v>
      </c>
    </row>
    <row r="24" spans="1:13" s="343" customFormat="1" ht="30.75" customHeight="1">
      <c r="A24" s="340" t="s">
        <v>2046</v>
      </c>
      <c r="B24" s="340" t="s">
        <v>1771</v>
      </c>
      <c r="C24" s="341">
        <v>1</v>
      </c>
      <c r="D24" s="341"/>
      <c r="E24" s="341">
        <f>C24*D24</f>
        <v>0</v>
      </c>
      <c r="F24" s="341"/>
      <c r="G24" s="341">
        <f>C24*F24</f>
        <v>0</v>
      </c>
      <c r="H24" s="341">
        <f t="shared" si="3"/>
        <v>0</v>
      </c>
      <c r="I24" s="341">
        <f t="shared" si="3"/>
        <v>0</v>
      </c>
      <c r="J24" s="342"/>
      <c r="M24" s="324"/>
    </row>
    <row r="25" spans="1:9" ht="13.5">
      <c r="A25" s="328" t="s">
        <v>2047</v>
      </c>
      <c r="B25" s="328" t="s">
        <v>5</v>
      </c>
      <c r="C25" s="329"/>
      <c r="D25" s="329"/>
      <c r="E25" s="329">
        <f>SUM(E22:E24)</f>
        <v>0</v>
      </c>
      <c r="F25" s="329"/>
      <c r="G25" s="329">
        <f>SUM(G22:G24)</f>
        <v>0</v>
      </c>
      <c r="H25" s="329"/>
      <c r="I25" s="329">
        <f>SUM(I22:I24)</f>
        <v>0</v>
      </c>
    </row>
    <row r="26" spans="1:9" ht="13.5">
      <c r="A26" s="334" t="s">
        <v>2048</v>
      </c>
      <c r="B26" s="334" t="s">
        <v>5</v>
      </c>
      <c r="C26" s="335"/>
      <c r="D26" s="335"/>
      <c r="E26" s="335">
        <f>SUM(E20,E22:E24)</f>
        <v>0</v>
      </c>
      <c r="F26" s="335"/>
      <c r="G26" s="335">
        <f>SUM(G20,G22:G24)</f>
        <v>0</v>
      </c>
      <c r="H26" s="335"/>
      <c r="I26" s="335">
        <f>SUM(I20,I22:I24)</f>
        <v>0</v>
      </c>
    </row>
  </sheetData>
  <printOptions/>
  <pageMargins left="0.52" right="0.46" top="0.7874015748031497" bottom="0.7874015748031497" header="0.31496062992125984" footer="0.31496062992125984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7"/>
  <sheetViews>
    <sheetView showGridLines="0" workbookViewId="0" topLeftCell="A1">
      <pane ySplit="1" topLeftCell="A283" activePane="bottomLeft" state="frozen"/>
      <selection pane="bottomLeft" activeCell="F307" sqref="F30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119</v>
      </c>
      <c r="G1" s="714" t="s">
        <v>120</v>
      </c>
      <c r="H1" s="714"/>
      <c r="I1" s="110"/>
      <c r="J1" s="109" t="s">
        <v>121</v>
      </c>
      <c r="K1" s="108" t="s">
        <v>122</v>
      </c>
      <c r="L1" s="109" t="s">
        <v>123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67" t="s">
        <v>8</v>
      </c>
      <c r="M2" s="668"/>
      <c r="N2" s="668"/>
      <c r="O2" s="668"/>
      <c r="P2" s="668"/>
      <c r="Q2" s="668"/>
      <c r="R2" s="668"/>
      <c r="S2" s="668"/>
      <c r="T2" s="668"/>
      <c r="U2" s="668"/>
      <c r="V2" s="668"/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15" t="str">
        <f>'Rekapitulace stavby'!K6</f>
        <v>Odkanalizování oblasti povodí Olešná, místní části Zelinkovice a Lysůvky, Frýdek - Místek</v>
      </c>
      <c r="F7" s="716"/>
      <c r="G7" s="716"/>
      <c r="H7" s="716"/>
      <c r="I7" s="112"/>
      <c r="J7" s="30"/>
      <c r="K7" s="32"/>
    </row>
    <row r="8" spans="2:11" ht="15">
      <c r="B8" s="29"/>
      <c r="C8" s="30"/>
      <c r="D8" s="38" t="s">
        <v>125</v>
      </c>
      <c r="E8" s="30"/>
      <c r="F8" s="30"/>
      <c r="G8" s="30"/>
      <c r="H8" s="30"/>
      <c r="I8" s="112"/>
      <c r="J8" s="30"/>
      <c r="K8" s="32"/>
    </row>
    <row r="9" spans="2:11" s="1" customFormat="1" ht="28.5" customHeight="1">
      <c r="B9" s="41"/>
      <c r="C9" s="42"/>
      <c r="D9" s="42"/>
      <c r="E9" s="715" t="s">
        <v>126</v>
      </c>
      <c r="F9" s="717"/>
      <c r="G9" s="717"/>
      <c r="H9" s="717"/>
      <c r="I9" s="113"/>
      <c r="J9" s="42"/>
      <c r="K9" s="45"/>
    </row>
    <row r="10" spans="2:11" s="1" customFormat="1" ht="15">
      <c r="B10" s="41"/>
      <c r="C10" s="42"/>
      <c r="D10" s="38" t="s">
        <v>127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18" t="s">
        <v>1093</v>
      </c>
      <c r="F11" s="717"/>
      <c r="G11" s="717"/>
      <c r="H11" s="717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5" t="s">
        <v>5</v>
      </c>
      <c r="F26" s="705"/>
      <c r="G26" s="705"/>
      <c r="H26" s="705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ROUND(J91,2)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ROUND(SUM(BE91:BE366),2)</f>
        <v>0</v>
      </c>
      <c r="G32" s="42"/>
      <c r="H32" s="42"/>
      <c r="I32" s="126">
        <v>0.21</v>
      </c>
      <c r="J32" s="125">
        <f>ROUND(ROUND((SUM(BE91:BE366)),2)*I32,2)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ROUND(SUM(BF91:BF366),2)</f>
        <v>0</v>
      </c>
      <c r="G33" s="42"/>
      <c r="H33" s="42"/>
      <c r="I33" s="126">
        <v>0.15</v>
      </c>
      <c r="J33" s="125">
        <f>ROUND(ROUND((SUM(BF91:BF366)),2)*I33,2)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ROUND(SUM(BG91:BG366),2)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ROUND(SUM(BH91:BH366),2)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ROUND(SUM(BI91:BI366),2)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131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15" t="str">
        <f>E7</f>
        <v>Odkanalizování oblasti povodí Olešná, místní části Zelinkovice a Lysůvky, Frýdek - Místek</v>
      </c>
      <c r="F47" s="716"/>
      <c r="G47" s="716"/>
      <c r="H47" s="716"/>
      <c r="I47" s="113"/>
      <c r="J47" s="42"/>
      <c r="K47" s="45"/>
    </row>
    <row r="48" spans="2:11" ht="15">
      <c r="B48" s="29"/>
      <c r="C48" s="38" t="s">
        <v>125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28.5" customHeight="1">
      <c r="B49" s="41"/>
      <c r="C49" s="42"/>
      <c r="D49" s="42"/>
      <c r="E49" s="715" t="s">
        <v>126</v>
      </c>
      <c r="F49" s="717"/>
      <c r="G49" s="717"/>
      <c r="H49" s="717"/>
      <c r="I49" s="113"/>
      <c r="J49" s="42"/>
      <c r="K49" s="45"/>
    </row>
    <row r="50" spans="2:11" s="1" customFormat="1" ht="14.45" customHeight="1">
      <c r="B50" s="41"/>
      <c r="C50" s="38" t="s">
        <v>127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18" t="str">
        <f>E11</f>
        <v>002 - SO 02 Kanalizační přípojky</v>
      </c>
      <c r="F51" s="717"/>
      <c r="G51" s="717"/>
      <c r="H51" s="717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5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13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132</v>
      </c>
      <c r="D58" s="127"/>
      <c r="E58" s="127"/>
      <c r="F58" s="127"/>
      <c r="G58" s="127"/>
      <c r="H58" s="127"/>
      <c r="I58" s="138"/>
      <c r="J58" s="139" t="s">
        <v>133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134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5" t="s">
        <v>135</v>
      </c>
    </row>
    <row r="61" spans="2:11" s="8" customFormat="1" ht="24.95" customHeight="1">
      <c r="B61" s="142"/>
      <c r="C61" s="143"/>
      <c r="D61" s="144" t="s">
        <v>136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11" s="9" customFormat="1" ht="19.9" customHeight="1">
      <c r="B62" s="149"/>
      <c r="C62" s="150"/>
      <c r="D62" s="151" t="s">
        <v>137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11" s="9" customFormat="1" ht="19.9" customHeight="1">
      <c r="B63" s="149"/>
      <c r="C63" s="150"/>
      <c r="D63" s="151" t="s">
        <v>138</v>
      </c>
      <c r="E63" s="152"/>
      <c r="F63" s="152"/>
      <c r="G63" s="152"/>
      <c r="H63" s="152"/>
      <c r="I63" s="153"/>
      <c r="J63" s="154">
        <f>J229</f>
        <v>0</v>
      </c>
      <c r="K63" s="155"/>
    </row>
    <row r="64" spans="2:11" s="9" customFormat="1" ht="19.9" customHeight="1">
      <c r="B64" s="149"/>
      <c r="C64" s="150"/>
      <c r="D64" s="151" t="s">
        <v>139</v>
      </c>
      <c r="E64" s="152"/>
      <c r="F64" s="152"/>
      <c r="G64" s="152"/>
      <c r="H64" s="152"/>
      <c r="I64" s="153"/>
      <c r="J64" s="154">
        <f>J239</f>
        <v>0</v>
      </c>
      <c r="K64" s="155"/>
    </row>
    <row r="65" spans="2:11" s="9" customFormat="1" ht="19.9" customHeight="1">
      <c r="B65" s="149"/>
      <c r="C65" s="150"/>
      <c r="D65" s="151" t="s">
        <v>140</v>
      </c>
      <c r="E65" s="152"/>
      <c r="F65" s="152"/>
      <c r="G65" s="152"/>
      <c r="H65" s="152"/>
      <c r="I65" s="153"/>
      <c r="J65" s="154">
        <f>J249</f>
        <v>0</v>
      </c>
      <c r="K65" s="155"/>
    </row>
    <row r="66" spans="2:11" s="9" customFormat="1" ht="19.9" customHeight="1">
      <c r="B66" s="149"/>
      <c r="C66" s="150"/>
      <c r="D66" s="151" t="s">
        <v>141</v>
      </c>
      <c r="E66" s="152"/>
      <c r="F66" s="152"/>
      <c r="G66" s="152"/>
      <c r="H66" s="152"/>
      <c r="I66" s="153"/>
      <c r="J66" s="154">
        <f>J268</f>
        <v>0</v>
      </c>
      <c r="K66" s="155"/>
    </row>
    <row r="67" spans="2:11" s="9" customFormat="1" ht="19.9" customHeight="1">
      <c r="B67" s="149"/>
      <c r="C67" s="150"/>
      <c r="D67" s="151" t="s">
        <v>142</v>
      </c>
      <c r="E67" s="152"/>
      <c r="F67" s="152"/>
      <c r="G67" s="152"/>
      <c r="H67" s="152"/>
      <c r="I67" s="153"/>
      <c r="J67" s="154">
        <f>J337</f>
        <v>0</v>
      </c>
      <c r="K67" s="155"/>
    </row>
    <row r="68" spans="2:11" s="9" customFormat="1" ht="19.9" customHeight="1">
      <c r="B68" s="149"/>
      <c r="C68" s="150"/>
      <c r="D68" s="151" t="s">
        <v>143</v>
      </c>
      <c r="E68" s="152"/>
      <c r="F68" s="152"/>
      <c r="G68" s="152"/>
      <c r="H68" s="152"/>
      <c r="I68" s="153"/>
      <c r="J68" s="154">
        <f>J350</f>
        <v>0</v>
      </c>
      <c r="K68" s="155"/>
    </row>
    <row r="69" spans="2:11" s="9" customFormat="1" ht="19.9" customHeight="1">
      <c r="B69" s="149"/>
      <c r="C69" s="150"/>
      <c r="D69" s="151" t="s">
        <v>144</v>
      </c>
      <c r="E69" s="152"/>
      <c r="F69" s="152"/>
      <c r="G69" s="152"/>
      <c r="H69" s="152"/>
      <c r="I69" s="153"/>
      <c r="J69" s="154">
        <f>J364</f>
        <v>0</v>
      </c>
      <c r="K69" s="155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" customHeight="1">
      <c r="B76" s="41"/>
      <c r="C76" s="61" t="s">
        <v>145</v>
      </c>
      <c r="L76" s="41"/>
    </row>
    <row r="77" spans="2:12" s="1" customFormat="1" ht="6.95" customHeight="1">
      <c r="B77" s="41"/>
      <c r="L77" s="41"/>
    </row>
    <row r="78" spans="2:12" s="1" customFormat="1" ht="14.45" customHeight="1">
      <c r="B78" s="41"/>
      <c r="C78" s="63" t="s">
        <v>19</v>
      </c>
      <c r="L78" s="41"/>
    </row>
    <row r="79" spans="2:12" s="1" customFormat="1" ht="16.5" customHeight="1">
      <c r="B79" s="41"/>
      <c r="E79" s="709" t="str">
        <f>E7</f>
        <v>Odkanalizování oblasti povodí Olešná, místní části Zelinkovice a Lysůvky, Frýdek - Místek</v>
      </c>
      <c r="F79" s="710"/>
      <c r="G79" s="710"/>
      <c r="H79" s="710"/>
      <c r="L79" s="41"/>
    </row>
    <row r="80" spans="2:12" ht="15">
      <c r="B80" s="29"/>
      <c r="C80" s="63" t="s">
        <v>125</v>
      </c>
      <c r="L80" s="29"/>
    </row>
    <row r="81" spans="2:12" s="1" customFormat="1" ht="28.5" customHeight="1">
      <c r="B81" s="41"/>
      <c r="E81" s="709" t="s">
        <v>126</v>
      </c>
      <c r="F81" s="712"/>
      <c r="G81" s="712"/>
      <c r="H81" s="712"/>
      <c r="L81" s="41"/>
    </row>
    <row r="82" spans="2:12" s="1" customFormat="1" ht="14.45" customHeight="1">
      <c r="B82" s="41"/>
      <c r="C82" s="63" t="s">
        <v>127</v>
      </c>
      <c r="L82" s="41"/>
    </row>
    <row r="83" spans="2:12" s="1" customFormat="1" ht="17.25" customHeight="1">
      <c r="B83" s="41"/>
      <c r="E83" s="679" t="str">
        <f>E11</f>
        <v>002 - SO 02 Kanalizační přípojky</v>
      </c>
      <c r="F83" s="712"/>
      <c r="G83" s="712"/>
      <c r="H83" s="712"/>
      <c r="L83" s="41"/>
    </row>
    <row r="84" spans="2:12" s="1" customFormat="1" ht="6.95" customHeight="1">
      <c r="B84" s="41"/>
      <c r="L84" s="41"/>
    </row>
    <row r="85" spans="2:12" s="1" customFormat="1" ht="18" customHeight="1">
      <c r="B85" s="41"/>
      <c r="C85" s="63" t="s">
        <v>23</v>
      </c>
      <c r="F85" s="156" t="str">
        <f>F14</f>
        <v xml:space="preserve"> </v>
      </c>
      <c r="I85" s="157" t="s">
        <v>25</v>
      </c>
      <c r="J85" s="67">
        <f>IF(J14="","",J14)</f>
        <v>43069</v>
      </c>
      <c r="L85" s="41"/>
    </row>
    <row r="86" spans="2:12" s="1" customFormat="1" ht="6.95" customHeight="1">
      <c r="B86" s="41"/>
      <c r="L86" s="41"/>
    </row>
    <row r="87" spans="2:12" s="1" customFormat="1" ht="15">
      <c r="B87" s="41"/>
      <c r="C87" s="63" t="s">
        <v>26</v>
      </c>
      <c r="F87" s="156" t="str">
        <f>E17</f>
        <v>Město Frýdek-Místek</v>
      </c>
      <c r="I87" s="157" t="s">
        <v>32</v>
      </c>
      <c r="J87" s="156" t="str">
        <f>E23</f>
        <v>Sweco Hydroprojekt a.s., divize Morava</v>
      </c>
      <c r="L87" s="41"/>
    </row>
    <row r="88" spans="2:12" s="1" customFormat="1" ht="14.45" customHeight="1">
      <c r="B88" s="41"/>
      <c r="C88" s="63" t="s">
        <v>30</v>
      </c>
      <c r="F88" s="156" t="str">
        <f>IF(E20="","",E20)</f>
        <v/>
      </c>
      <c r="L88" s="41"/>
    </row>
    <row r="89" spans="2:12" s="1" customFormat="1" ht="10.35" customHeight="1">
      <c r="B89" s="41"/>
      <c r="L89" s="41"/>
    </row>
    <row r="90" spans="2:20" s="10" customFormat="1" ht="29.25" customHeight="1">
      <c r="B90" s="158"/>
      <c r="C90" s="159" t="s">
        <v>146</v>
      </c>
      <c r="D90" s="160" t="s">
        <v>55</v>
      </c>
      <c r="E90" s="160" t="s">
        <v>51</v>
      </c>
      <c r="F90" s="160" t="s">
        <v>147</v>
      </c>
      <c r="G90" s="160" t="s">
        <v>148</v>
      </c>
      <c r="H90" s="160" t="s">
        <v>149</v>
      </c>
      <c r="I90" s="161" t="s">
        <v>150</v>
      </c>
      <c r="J90" s="160" t="s">
        <v>133</v>
      </c>
      <c r="K90" s="162" t="s">
        <v>151</v>
      </c>
      <c r="L90" s="158"/>
      <c r="M90" s="73" t="s">
        <v>152</v>
      </c>
      <c r="N90" s="74" t="s">
        <v>40</v>
      </c>
      <c r="O90" s="74" t="s">
        <v>153</v>
      </c>
      <c r="P90" s="74" t="s">
        <v>154</v>
      </c>
      <c r="Q90" s="74" t="s">
        <v>155</v>
      </c>
      <c r="R90" s="74" t="s">
        <v>156</v>
      </c>
      <c r="S90" s="74" t="s">
        <v>157</v>
      </c>
      <c r="T90" s="75" t="s">
        <v>158</v>
      </c>
    </row>
    <row r="91" spans="2:63" s="1" customFormat="1" ht="29.25" customHeight="1">
      <c r="B91" s="41"/>
      <c r="C91" s="77" t="s">
        <v>134</v>
      </c>
      <c r="J91" s="163">
        <f>BK91</f>
        <v>0</v>
      </c>
      <c r="L91" s="41"/>
      <c r="M91" s="76"/>
      <c r="N91" s="68"/>
      <c r="O91" s="68"/>
      <c r="P91" s="164">
        <f>P92</f>
        <v>0</v>
      </c>
      <c r="Q91" s="68"/>
      <c r="R91" s="164">
        <f>R92</f>
        <v>140.5840215</v>
      </c>
      <c r="S91" s="68"/>
      <c r="T91" s="165">
        <f>T92</f>
        <v>59.754</v>
      </c>
      <c r="AT91" s="25" t="s">
        <v>69</v>
      </c>
      <c r="AU91" s="25" t="s">
        <v>135</v>
      </c>
      <c r="BK91" s="166">
        <f>BK92</f>
        <v>0</v>
      </c>
    </row>
    <row r="92" spans="2:63" s="11" customFormat="1" ht="37.35" customHeight="1">
      <c r="B92" s="167"/>
      <c r="D92" s="168" t="s">
        <v>69</v>
      </c>
      <c r="E92" s="169" t="s">
        <v>159</v>
      </c>
      <c r="F92" s="169" t="s">
        <v>160</v>
      </c>
      <c r="I92" s="170"/>
      <c r="J92" s="171">
        <f>BK92</f>
        <v>0</v>
      </c>
      <c r="L92" s="167"/>
      <c r="M92" s="172"/>
      <c r="N92" s="173"/>
      <c r="O92" s="173"/>
      <c r="P92" s="174">
        <f>P93+P229+P239+P249+P268+P337+P350+P364</f>
        <v>0</v>
      </c>
      <c r="Q92" s="173"/>
      <c r="R92" s="174">
        <f>R93+R229+R239+R249+R268+R337+R350+R364</f>
        <v>140.5840215</v>
      </c>
      <c r="S92" s="173"/>
      <c r="T92" s="175">
        <f>T93+T229+T239+T249+T268+T337+T350+T364</f>
        <v>59.754</v>
      </c>
      <c r="AR92" s="168" t="s">
        <v>77</v>
      </c>
      <c r="AT92" s="176" t="s">
        <v>69</v>
      </c>
      <c r="AU92" s="176" t="s">
        <v>70</v>
      </c>
      <c r="AY92" s="168" t="s">
        <v>161</v>
      </c>
      <c r="BK92" s="177">
        <f>BK93+BK229+BK239+BK249+BK268+BK337+BK350+BK364</f>
        <v>0</v>
      </c>
    </row>
    <row r="93" spans="2:63" s="11" customFormat="1" ht="19.9" customHeight="1">
      <c r="B93" s="167"/>
      <c r="D93" s="168" t="s">
        <v>69</v>
      </c>
      <c r="E93" s="178" t="s">
        <v>77</v>
      </c>
      <c r="F93" s="178" t="s">
        <v>162</v>
      </c>
      <c r="I93" s="170"/>
      <c r="J93" s="179">
        <f>BK93</f>
        <v>0</v>
      </c>
      <c r="L93" s="167"/>
      <c r="M93" s="172"/>
      <c r="N93" s="173"/>
      <c r="O93" s="173"/>
      <c r="P93" s="174">
        <f>SUM(P94:P228)</f>
        <v>0</v>
      </c>
      <c r="Q93" s="173"/>
      <c r="R93" s="174">
        <f>SUM(R94:R228)</f>
        <v>102.805455</v>
      </c>
      <c r="S93" s="173"/>
      <c r="T93" s="175">
        <f>SUM(T94:T228)</f>
        <v>59.754</v>
      </c>
      <c r="AR93" s="168" t="s">
        <v>77</v>
      </c>
      <c r="AT93" s="176" t="s">
        <v>69</v>
      </c>
      <c r="AU93" s="176" t="s">
        <v>77</v>
      </c>
      <c r="AY93" s="168" t="s">
        <v>161</v>
      </c>
      <c r="BK93" s="177">
        <f>SUM(BK94:BK228)</f>
        <v>0</v>
      </c>
    </row>
    <row r="94" spans="2:65" s="1" customFormat="1" ht="25.5" customHeight="1">
      <c r="B94" s="180"/>
      <c r="C94" s="181" t="s">
        <v>77</v>
      </c>
      <c r="D94" s="181" t="s">
        <v>163</v>
      </c>
      <c r="E94" s="182" t="s">
        <v>189</v>
      </c>
      <c r="F94" s="183" t="s">
        <v>190</v>
      </c>
      <c r="G94" s="184" t="s">
        <v>166</v>
      </c>
      <c r="H94" s="185">
        <v>69</v>
      </c>
      <c r="I94" s="186"/>
      <c r="J94" s="187">
        <f>ROUND(I94*H94,2)</f>
        <v>0</v>
      </c>
      <c r="K94" s="183" t="s">
        <v>167</v>
      </c>
      <c r="L94" s="41"/>
      <c r="M94" s="188" t="s">
        <v>5</v>
      </c>
      <c r="N94" s="189" t="s">
        <v>41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0.44</v>
      </c>
      <c r="T94" s="191">
        <f>S94*H94</f>
        <v>30.36</v>
      </c>
      <c r="AR94" s="25" t="s">
        <v>168</v>
      </c>
      <c r="AT94" s="25" t="s">
        <v>163</v>
      </c>
      <c r="AU94" s="25" t="s">
        <v>79</v>
      </c>
      <c r="AY94" s="25" t="s">
        <v>161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5" t="s">
        <v>77</v>
      </c>
      <c r="BK94" s="192">
        <f>ROUND(I94*H94,2)</f>
        <v>0</v>
      </c>
      <c r="BL94" s="25" t="s">
        <v>168</v>
      </c>
      <c r="BM94" s="25" t="s">
        <v>1094</v>
      </c>
    </row>
    <row r="95" spans="2:47" s="1" customFormat="1" ht="40.5">
      <c r="B95" s="41"/>
      <c r="D95" s="193" t="s">
        <v>170</v>
      </c>
      <c r="F95" s="194" t="s">
        <v>192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5" t="s">
        <v>170</v>
      </c>
      <c r="AU95" s="25" t="s">
        <v>79</v>
      </c>
    </row>
    <row r="96" spans="2:47" s="1" customFormat="1" ht="27">
      <c r="B96" s="41"/>
      <c r="D96" s="193" t="s">
        <v>172</v>
      </c>
      <c r="F96" s="197" t="s">
        <v>1095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172</v>
      </c>
      <c r="AU96" s="25" t="s">
        <v>79</v>
      </c>
    </row>
    <row r="97" spans="2:51" s="13" customFormat="1" ht="13.5">
      <c r="B97" s="206"/>
      <c r="D97" s="193" t="s">
        <v>174</v>
      </c>
      <c r="E97" s="207" t="s">
        <v>5</v>
      </c>
      <c r="F97" s="208" t="s">
        <v>1096</v>
      </c>
      <c r="H97" s="207" t="s">
        <v>5</v>
      </c>
      <c r="I97" s="209"/>
      <c r="L97" s="206"/>
      <c r="M97" s="210"/>
      <c r="N97" s="211"/>
      <c r="O97" s="211"/>
      <c r="P97" s="211"/>
      <c r="Q97" s="211"/>
      <c r="R97" s="211"/>
      <c r="S97" s="211"/>
      <c r="T97" s="212"/>
      <c r="AT97" s="207" t="s">
        <v>174</v>
      </c>
      <c r="AU97" s="207" t="s">
        <v>79</v>
      </c>
      <c r="AV97" s="13" t="s">
        <v>77</v>
      </c>
      <c r="AW97" s="13" t="s">
        <v>34</v>
      </c>
      <c r="AX97" s="13" t="s">
        <v>70</v>
      </c>
      <c r="AY97" s="207" t="s">
        <v>161</v>
      </c>
    </row>
    <row r="98" spans="2:51" s="13" customFormat="1" ht="13.5">
      <c r="B98" s="206"/>
      <c r="D98" s="193" t="s">
        <v>174</v>
      </c>
      <c r="E98" s="207" t="s">
        <v>5</v>
      </c>
      <c r="F98" s="208" t="s">
        <v>1097</v>
      </c>
      <c r="H98" s="207" t="s">
        <v>5</v>
      </c>
      <c r="I98" s="209"/>
      <c r="L98" s="206"/>
      <c r="M98" s="210"/>
      <c r="N98" s="211"/>
      <c r="O98" s="211"/>
      <c r="P98" s="211"/>
      <c r="Q98" s="211"/>
      <c r="R98" s="211"/>
      <c r="S98" s="211"/>
      <c r="T98" s="212"/>
      <c r="AT98" s="207" t="s">
        <v>174</v>
      </c>
      <c r="AU98" s="207" t="s">
        <v>79</v>
      </c>
      <c r="AV98" s="13" t="s">
        <v>77</v>
      </c>
      <c r="AW98" s="13" t="s">
        <v>34</v>
      </c>
      <c r="AX98" s="13" t="s">
        <v>70</v>
      </c>
      <c r="AY98" s="207" t="s">
        <v>161</v>
      </c>
    </row>
    <row r="99" spans="2:51" s="12" customFormat="1" ht="13.5">
      <c r="B99" s="198"/>
      <c r="D99" s="193" t="s">
        <v>174</v>
      </c>
      <c r="E99" s="199" t="s">
        <v>5</v>
      </c>
      <c r="F99" s="200" t="s">
        <v>1098</v>
      </c>
      <c r="H99" s="201">
        <v>69</v>
      </c>
      <c r="I99" s="202"/>
      <c r="L99" s="198"/>
      <c r="M99" s="203"/>
      <c r="N99" s="204"/>
      <c r="O99" s="204"/>
      <c r="P99" s="204"/>
      <c r="Q99" s="204"/>
      <c r="R99" s="204"/>
      <c r="S99" s="204"/>
      <c r="T99" s="205"/>
      <c r="AT99" s="199" t="s">
        <v>174</v>
      </c>
      <c r="AU99" s="199" t="s">
        <v>79</v>
      </c>
      <c r="AV99" s="12" t="s">
        <v>79</v>
      </c>
      <c r="AW99" s="12" t="s">
        <v>34</v>
      </c>
      <c r="AX99" s="12" t="s">
        <v>77</v>
      </c>
      <c r="AY99" s="199" t="s">
        <v>161</v>
      </c>
    </row>
    <row r="100" spans="2:65" s="1" customFormat="1" ht="25.5" customHeight="1">
      <c r="B100" s="180"/>
      <c r="C100" s="181" t="s">
        <v>79</v>
      </c>
      <c r="D100" s="181" t="s">
        <v>163</v>
      </c>
      <c r="E100" s="182" t="s">
        <v>202</v>
      </c>
      <c r="F100" s="183" t="s">
        <v>203</v>
      </c>
      <c r="G100" s="184" t="s">
        <v>166</v>
      </c>
      <c r="H100" s="185">
        <v>69</v>
      </c>
      <c r="I100" s="186"/>
      <c r="J100" s="187">
        <f>ROUND(I100*H100,2)</f>
        <v>0</v>
      </c>
      <c r="K100" s="183" t="s">
        <v>167</v>
      </c>
      <c r="L100" s="41"/>
      <c r="M100" s="188" t="s">
        <v>5</v>
      </c>
      <c r="N100" s="189" t="s">
        <v>41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0.22</v>
      </c>
      <c r="T100" s="191">
        <f>S100*H100</f>
        <v>15.18</v>
      </c>
      <c r="AR100" s="25" t="s">
        <v>168</v>
      </c>
      <c r="AT100" s="25" t="s">
        <v>163</v>
      </c>
      <c r="AU100" s="25" t="s">
        <v>79</v>
      </c>
      <c r="AY100" s="25" t="s">
        <v>161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5" t="s">
        <v>77</v>
      </c>
      <c r="BK100" s="192">
        <f>ROUND(I100*H100,2)</f>
        <v>0</v>
      </c>
      <c r="BL100" s="25" t="s">
        <v>168</v>
      </c>
      <c r="BM100" s="25" t="s">
        <v>1099</v>
      </c>
    </row>
    <row r="101" spans="2:47" s="1" customFormat="1" ht="40.5">
      <c r="B101" s="41"/>
      <c r="D101" s="193" t="s">
        <v>170</v>
      </c>
      <c r="F101" s="194" t="s">
        <v>205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5" t="s">
        <v>170</v>
      </c>
      <c r="AU101" s="25" t="s">
        <v>79</v>
      </c>
    </row>
    <row r="102" spans="2:65" s="1" customFormat="1" ht="25.5" customHeight="1">
      <c r="B102" s="180"/>
      <c r="C102" s="181" t="s">
        <v>87</v>
      </c>
      <c r="D102" s="181" t="s">
        <v>163</v>
      </c>
      <c r="E102" s="182" t="s">
        <v>207</v>
      </c>
      <c r="F102" s="183" t="s">
        <v>208</v>
      </c>
      <c r="G102" s="184" t="s">
        <v>166</v>
      </c>
      <c r="H102" s="185">
        <v>138</v>
      </c>
      <c r="I102" s="186"/>
      <c r="J102" s="187">
        <f>ROUND(I102*H102,2)</f>
        <v>0</v>
      </c>
      <c r="K102" s="183" t="s">
        <v>167</v>
      </c>
      <c r="L102" s="41"/>
      <c r="M102" s="188" t="s">
        <v>5</v>
      </c>
      <c r="N102" s="189" t="s">
        <v>41</v>
      </c>
      <c r="O102" s="42"/>
      <c r="P102" s="190">
        <f>O102*H102</f>
        <v>0</v>
      </c>
      <c r="Q102" s="190">
        <v>6E-05</v>
      </c>
      <c r="R102" s="190">
        <f>Q102*H102</f>
        <v>0.008280000000000001</v>
      </c>
      <c r="S102" s="190">
        <v>0.103</v>
      </c>
      <c r="T102" s="191">
        <f>S102*H102</f>
        <v>14.213999999999999</v>
      </c>
      <c r="AR102" s="25" t="s">
        <v>168</v>
      </c>
      <c r="AT102" s="25" t="s">
        <v>163</v>
      </c>
      <c r="AU102" s="25" t="s">
        <v>79</v>
      </c>
      <c r="AY102" s="25" t="s">
        <v>161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25" t="s">
        <v>77</v>
      </c>
      <c r="BK102" s="192">
        <f>ROUND(I102*H102,2)</f>
        <v>0</v>
      </c>
      <c r="BL102" s="25" t="s">
        <v>168</v>
      </c>
      <c r="BM102" s="25" t="s">
        <v>1100</v>
      </c>
    </row>
    <row r="103" spans="2:47" s="1" customFormat="1" ht="27">
      <c r="B103" s="41"/>
      <c r="D103" s="193" t="s">
        <v>170</v>
      </c>
      <c r="F103" s="194" t="s">
        <v>210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170</v>
      </c>
      <c r="AU103" s="25" t="s">
        <v>79</v>
      </c>
    </row>
    <row r="104" spans="2:47" s="1" customFormat="1" ht="27">
      <c r="B104" s="41"/>
      <c r="D104" s="193" t="s">
        <v>172</v>
      </c>
      <c r="F104" s="197" t="s">
        <v>1095</v>
      </c>
      <c r="I104" s="195"/>
      <c r="L104" s="41"/>
      <c r="M104" s="196"/>
      <c r="N104" s="42"/>
      <c r="O104" s="42"/>
      <c r="P104" s="42"/>
      <c r="Q104" s="42"/>
      <c r="R104" s="42"/>
      <c r="S104" s="42"/>
      <c r="T104" s="70"/>
      <c r="AT104" s="25" t="s">
        <v>172</v>
      </c>
      <c r="AU104" s="25" t="s">
        <v>79</v>
      </c>
    </row>
    <row r="105" spans="2:51" s="13" customFormat="1" ht="13.5">
      <c r="B105" s="206"/>
      <c r="D105" s="193" t="s">
        <v>174</v>
      </c>
      <c r="E105" s="207" t="s">
        <v>5</v>
      </c>
      <c r="F105" s="208" t="s">
        <v>1096</v>
      </c>
      <c r="H105" s="207" t="s">
        <v>5</v>
      </c>
      <c r="I105" s="209"/>
      <c r="L105" s="206"/>
      <c r="M105" s="210"/>
      <c r="N105" s="211"/>
      <c r="O105" s="211"/>
      <c r="P105" s="211"/>
      <c r="Q105" s="211"/>
      <c r="R105" s="211"/>
      <c r="S105" s="211"/>
      <c r="T105" s="212"/>
      <c r="AT105" s="207" t="s">
        <v>174</v>
      </c>
      <c r="AU105" s="207" t="s">
        <v>79</v>
      </c>
      <c r="AV105" s="13" t="s">
        <v>77</v>
      </c>
      <c r="AW105" s="13" t="s">
        <v>34</v>
      </c>
      <c r="AX105" s="13" t="s">
        <v>70</v>
      </c>
      <c r="AY105" s="207" t="s">
        <v>161</v>
      </c>
    </row>
    <row r="106" spans="2:51" s="13" customFormat="1" ht="13.5">
      <c r="B106" s="206"/>
      <c r="D106" s="193" t="s">
        <v>174</v>
      </c>
      <c r="E106" s="207" t="s">
        <v>5</v>
      </c>
      <c r="F106" s="208" t="s">
        <v>1101</v>
      </c>
      <c r="H106" s="207" t="s">
        <v>5</v>
      </c>
      <c r="I106" s="209"/>
      <c r="L106" s="206"/>
      <c r="M106" s="210"/>
      <c r="N106" s="211"/>
      <c r="O106" s="211"/>
      <c r="P106" s="211"/>
      <c r="Q106" s="211"/>
      <c r="R106" s="211"/>
      <c r="S106" s="211"/>
      <c r="T106" s="212"/>
      <c r="AT106" s="207" t="s">
        <v>174</v>
      </c>
      <c r="AU106" s="207" t="s">
        <v>79</v>
      </c>
      <c r="AV106" s="13" t="s">
        <v>77</v>
      </c>
      <c r="AW106" s="13" t="s">
        <v>34</v>
      </c>
      <c r="AX106" s="13" t="s">
        <v>70</v>
      </c>
      <c r="AY106" s="207" t="s">
        <v>161</v>
      </c>
    </row>
    <row r="107" spans="2:51" s="12" customFormat="1" ht="13.5">
      <c r="B107" s="198"/>
      <c r="D107" s="193" t="s">
        <v>174</v>
      </c>
      <c r="E107" s="199" t="s">
        <v>5</v>
      </c>
      <c r="F107" s="200" t="s">
        <v>1102</v>
      </c>
      <c r="H107" s="201">
        <v>138</v>
      </c>
      <c r="I107" s="202"/>
      <c r="L107" s="198"/>
      <c r="M107" s="203"/>
      <c r="N107" s="204"/>
      <c r="O107" s="204"/>
      <c r="P107" s="204"/>
      <c r="Q107" s="204"/>
      <c r="R107" s="204"/>
      <c r="S107" s="204"/>
      <c r="T107" s="205"/>
      <c r="AT107" s="199" t="s">
        <v>174</v>
      </c>
      <c r="AU107" s="199" t="s">
        <v>79</v>
      </c>
      <c r="AV107" s="12" t="s">
        <v>79</v>
      </c>
      <c r="AW107" s="12" t="s">
        <v>34</v>
      </c>
      <c r="AX107" s="12" t="s">
        <v>77</v>
      </c>
      <c r="AY107" s="199" t="s">
        <v>161</v>
      </c>
    </row>
    <row r="108" spans="2:65" s="1" customFormat="1" ht="16.5" customHeight="1">
      <c r="B108" s="180"/>
      <c r="C108" s="181" t="s">
        <v>168</v>
      </c>
      <c r="D108" s="181" t="s">
        <v>163</v>
      </c>
      <c r="E108" s="182" t="s">
        <v>246</v>
      </c>
      <c r="F108" s="183" t="s">
        <v>247</v>
      </c>
      <c r="G108" s="184" t="s">
        <v>248</v>
      </c>
      <c r="H108" s="185">
        <v>540</v>
      </c>
      <c r="I108" s="186"/>
      <c r="J108" s="187">
        <f>ROUND(I108*H108,2)</f>
        <v>0</v>
      </c>
      <c r="K108" s="183" t="s">
        <v>167</v>
      </c>
      <c r="L108" s="41"/>
      <c r="M108" s="188" t="s">
        <v>5</v>
      </c>
      <c r="N108" s="189" t="s">
        <v>41</v>
      </c>
      <c r="O108" s="42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25" t="s">
        <v>168</v>
      </c>
      <c r="AT108" s="25" t="s">
        <v>163</v>
      </c>
      <c r="AU108" s="25" t="s">
        <v>79</v>
      </c>
      <c r="AY108" s="25" t="s">
        <v>161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5" t="s">
        <v>77</v>
      </c>
      <c r="BK108" s="192">
        <f>ROUND(I108*H108,2)</f>
        <v>0</v>
      </c>
      <c r="BL108" s="25" t="s">
        <v>168</v>
      </c>
      <c r="BM108" s="25" t="s">
        <v>1103</v>
      </c>
    </row>
    <row r="109" spans="2:47" s="1" customFormat="1" ht="13.5">
      <c r="B109" s="41"/>
      <c r="D109" s="193" t="s">
        <v>170</v>
      </c>
      <c r="F109" s="194" t="s">
        <v>250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170</v>
      </c>
      <c r="AU109" s="25" t="s">
        <v>79</v>
      </c>
    </row>
    <row r="110" spans="2:47" s="1" customFormat="1" ht="27">
      <c r="B110" s="41"/>
      <c r="D110" s="193" t="s">
        <v>172</v>
      </c>
      <c r="F110" s="197" t="s">
        <v>1095</v>
      </c>
      <c r="I110" s="195"/>
      <c r="L110" s="41"/>
      <c r="M110" s="196"/>
      <c r="N110" s="42"/>
      <c r="O110" s="42"/>
      <c r="P110" s="42"/>
      <c r="Q110" s="42"/>
      <c r="R110" s="42"/>
      <c r="S110" s="42"/>
      <c r="T110" s="70"/>
      <c r="AT110" s="25" t="s">
        <v>172</v>
      </c>
      <c r="AU110" s="25" t="s">
        <v>79</v>
      </c>
    </row>
    <row r="111" spans="2:51" s="12" customFormat="1" ht="13.5">
      <c r="B111" s="198"/>
      <c r="D111" s="193" t="s">
        <v>174</v>
      </c>
      <c r="E111" s="199" t="s">
        <v>5</v>
      </c>
      <c r="F111" s="200" t="s">
        <v>1104</v>
      </c>
      <c r="H111" s="201">
        <v>540</v>
      </c>
      <c r="I111" s="202"/>
      <c r="L111" s="198"/>
      <c r="M111" s="203"/>
      <c r="N111" s="204"/>
      <c r="O111" s="204"/>
      <c r="P111" s="204"/>
      <c r="Q111" s="204"/>
      <c r="R111" s="204"/>
      <c r="S111" s="204"/>
      <c r="T111" s="205"/>
      <c r="AT111" s="199" t="s">
        <v>174</v>
      </c>
      <c r="AU111" s="199" t="s">
        <v>79</v>
      </c>
      <c r="AV111" s="12" t="s">
        <v>79</v>
      </c>
      <c r="AW111" s="12" t="s">
        <v>34</v>
      </c>
      <c r="AX111" s="12" t="s">
        <v>77</v>
      </c>
      <c r="AY111" s="199" t="s">
        <v>161</v>
      </c>
    </row>
    <row r="112" spans="2:65" s="1" customFormat="1" ht="25.5" customHeight="1">
      <c r="B112" s="180"/>
      <c r="C112" s="181" t="s">
        <v>201</v>
      </c>
      <c r="D112" s="181" t="s">
        <v>163</v>
      </c>
      <c r="E112" s="182" t="s">
        <v>253</v>
      </c>
      <c r="F112" s="183" t="s">
        <v>254</v>
      </c>
      <c r="G112" s="184" t="s">
        <v>255</v>
      </c>
      <c r="H112" s="185">
        <v>45</v>
      </c>
      <c r="I112" s="186"/>
      <c r="J112" s="187">
        <f>ROUND(I112*H112,2)</f>
        <v>0</v>
      </c>
      <c r="K112" s="183" t="s">
        <v>167</v>
      </c>
      <c r="L112" s="41"/>
      <c r="M112" s="188" t="s">
        <v>5</v>
      </c>
      <c r="N112" s="189" t="s">
        <v>41</v>
      </c>
      <c r="O112" s="42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25" t="s">
        <v>168</v>
      </c>
      <c r="AT112" s="25" t="s">
        <v>163</v>
      </c>
      <c r="AU112" s="25" t="s">
        <v>79</v>
      </c>
      <c r="AY112" s="25" t="s">
        <v>161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5" t="s">
        <v>77</v>
      </c>
      <c r="BK112" s="192">
        <f>ROUND(I112*H112,2)</f>
        <v>0</v>
      </c>
      <c r="BL112" s="25" t="s">
        <v>168</v>
      </c>
      <c r="BM112" s="25" t="s">
        <v>1105</v>
      </c>
    </row>
    <row r="113" spans="2:47" s="1" customFormat="1" ht="27">
      <c r="B113" s="41"/>
      <c r="D113" s="193" t="s">
        <v>170</v>
      </c>
      <c r="F113" s="194" t="s">
        <v>257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170</v>
      </c>
      <c r="AU113" s="25" t="s">
        <v>79</v>
      </c>
    </row>
    <row r="114" spans="2:65" s="1" customFormat="1" ht="16.5" customHeight="1">
      <c r="B114" s="180"/>
      <c r="C114" s="181" t="s">
        <v>206</v>
      </c>
      <c r="D114" s="181" t="s">
        <v>163</v>
      </c>
      <c r="E114" s="182" t="s">
        <v>299</v>
      </c>
      <c r="F114" s="183" t="s">
        <v>300</v>
      </c>
      <c r="G114" s="184" t="s">
        <v>301</v>
      </c>
      <c r="H114" s="185">
        <v>31.05</v>
      </c>
      <c r="I114" s="186"/>
      <c r="J114" s="187">
        <f>ROUND(I114*H114,2)</f>
        <v>0</v>
      </c>
      <c r="K114" s="183" t="s">
        <v>167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5" t="s">
        <v>168</v>
      </c>
      <c r="AT114" s="25" t="s">
        <v>163</v>
      </c>
      <c r="AU114" s="25" t="s">
        <v>79</v>
      </c>
      <c r="AY114" s="25" t="s">
        <v>161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168</v>
      </c>
      <c r="BM114" s="25" t="s">
        <v>1106</v>
      </c>
    </row>
    <row r="115" spans="2:47" s="1" customFormat="1" ht="27">
      <c r="B115" s="41"/>
      <c r="D115" s="193" t="s">
        <v>170</v>
      </c>
      <c r="F115" s="194" t="s">
        <v>303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170</v>
      </c>
      <c r="AU115" s="25" t="s">
        <v>79</v>
      </c>
    </row>
    <row r="116" spans="2:47" s="1" customFormat="1" ht="27">
      <c r="B116" s="41"/>
      <c r="D116" s="193" t="s">
        <v>172</v>
      </c>
      <c r="F116" s="197" t="s">
        <v>1095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172</v>
      </c>
      <c r="AU116" s="25" t="s">
        <v>79</v>
      </c>
    </row>
    <row r="117" spans="2:51" s="13" customFormat="1" ht="13.5">
      <c r="B117" s="206"/>
      <c r="D117" s="193" t="s">
        <v>174</v>
      </c>
      <c r="E117" s="207" t="s">
        <v>5</v>
      </c>
      <c r="F117" s="208" t="s">
        <v>1107</v>
      </c>
      <c r="H117" s="207" t="s">
        <v>5</v>
      </c>
      <c r="I117" s="209"/>
      <c r="L117" s="206"/>
      <c r="M117" s="210"/>
      <c r="N117" s="211"/>
      <c r="O117" s="211"/>
      <c r="P117" s="211"/>
      <c r="Q117" s="211"/>
      <c r="R117" s="211"/>
      <c r="S117" s="211"/>
      <c r="T117" s="212"/>
      <c r="AT117" s="207" t="s">
        <v>174</v>
      </c>
      <c r="AU117" s="207" t="s">
        <v>79</v>
      </c>
      <c r="AV117" s="13" t="s">
        <v>77</v>
      </c>
      <c r="AW117" s="13" t="s">
        <v>34</v>
      </c>
      <c r="AX117" s="13" t="s">
        <v>70</v>
      </c>
      <c r="AY117" s="207" t="s">
        <v>161</v>
      </c>
    </row>
    <row r="118" spans="2:51" s="12" customFormat="1" ht="13.5">
      <c r="B118" s="198"/>
      <c r="D118" s="193" t="s">
        <v>174</v>
      </c>
      <c r="E118" s="199" t="s">
        <v>5</v>
      </c>
      <c r="F118" s="200" t="s">
        <v>1108</v>
      </c>
      <c r="H118" s="201">
        <v>31.05</v>
      </c>
      <c r="I118" s="202"/>
      <c r="L118" s="198"/>
      <c r="M118" s="203"/>
      <c r="N118" s="204"/>
      <c r="O118" s="204"/>
      <c r="P118" s="204"/>
      <c r="Q118" s="204"/>
      <c r="R118" s="204"/>
      <c r="S118" s="204"/>
      <c r="T118" s="205"/>
      <c r="AT118" s="199" t="s">
        <v>174</v>
      </c>
      <c r="AU118" s="199" t="s">
        <v>79</v>
      </c>
      <c r="AV118" s="12" t="s">
        <v>79</v>
      </c>
      <c r="AW118" s="12" t="s">
        <v>34</v>
      </c>
      <c r="AX118" s="12" t="s">
        <v>77</v>
      </c>
      <c r="AY118" s="199" t="s">
        <v>161</v>
      </c>
    </row>
    <row r="119" spans="2:65" s="1" customFormat="1" ht="16.5" customHeight="1">
      <c r="B119" s="180"/>
      <c r="C119" s="181" t="s">
        <v>217</v>
      </c>
      <c r="D119" s="181" t="s">
        <v>163</v>
      </c>
      <c r="E119" s="182" t="s">
        <v>311</v>
      </c>
      <c r="F119" s="183" t="s">
        <v>312</v>
      </c>
      <c r="G119" s="184" t="s">
        <v>301</v>
      </c>
      <c r="H119" s="185">
        <v>30.636</v>
      </c>
      <c r="I119" s="186"/>
      <c r="J119" s="187">
        <f>ROUND(I119*H119,2)</f>
        <v>0</v>
      </c>
      <c r="K119" s="183" t="s">
        <v>167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168</v>
      </c>
      <c r="AT119" s="25" t="s">
        <v>163</v>
      </c>
      <c r="AU119" s="25" t="s">
        <v>79</v>
      </c>
      <c r="AY119" s="25" t="s">
        <v>161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168</v>
      </c>
      <c r="BM119" s="25" t="s">
        <v>1109</v>
      </c>
    </row>
    <row r="120" spans="2:47" s="1" customFormat="1" ht="27">
      <c r="B120" s="41"/>
      <c r="D120" s="193" t="s">
        <v>170</v>
      </c>
      <c r="F120" s="194" t="s">
        <v>314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170</v>
      </c>
      <c r="AU120" s="25" t="s">
        <v>79</v>
      </c>
    </row>
    <row r="121" spans="2:51" s="13" customFormat="1" ht="13.5">
      <c r="B121" s="206"/>
      <c r="D121" s="193" t="s">
        <v>174</v>
      </c>
      <c r="E121" s="207" t="s">
        <v>5</v>
      </c>
      <c r="F121" s="208" t="s">
        <v>1110</v>
      </c>
      <c r="H121" s="207" t="s">
        <v>5</v>
      </c>
      <c r="I121" s="209"/>
      <c r="L121" s="206"/>
      <c r="M121" s="210"/>
      <c r="N121" s="211"/>
      <c r="O121" s="211"/>
      <c r="P121" s="211"/>
      <c r="Q121" s="211"/>
      <c r="R121" s="211"/>
      <c r="S121" s="211"/>
      <c r="T121" s="212"/>
      <c r="AT121" s="207" t="s">
        <v>174</v>
      </c>
      <c r="AU121" s="207" t="s">
        <v>79</v>
      </c>
      <c r="AV121" s="13" t="s">
        <v>77</v>
      </c>
      <c r="AW121" s="13" t="s">
        <v>34</v>
      </c>
      <c r="AX121" s="13" t="s">
        <v>70</v>
      </c>
      <c r="AY121" s="207" t="s">
        <v>161</v>
      </c>
    </row>
    <row r="122" spans="2:51" s="12" customFormat="1" ht="13.5">
      <c r="B122" s="198"/>
      <c r="D122" s="193" t="s">
        <v>174</v>
      </c>
      <c r="E122" s="199" t="s">
        <v>5</v>
      </c>
      <c r="F122" s="200" t="s">
        <v>1111</v>
      </c>
      <c r="H122" s="201">
        <v>30.636</v>
      </c>
      <c r="I122" s="202"/>
      <c r="L122" s="198"/>
      <c r="M122" s="203"/>
      <c r="N122" s="204"/>
      <c r="O122" s="204"/>
      <c r="P122" s="204"/>
      <c r="Q122" s="204"/>
      <c r="R122" s="204"/>
      <c r="S122" s="204"/>
      <c r="T122" s="205"/>
      <c r="AT122" s="199" t="s">
        <v>174</v>
      </c>
      <c r="AU122" s="199" t="s">
        <v>79</v>
      </c>
      <c r="AV122" s="12" t="s">
        <v>79</v>
      </c>
      <c r="AW122" s="12" t="s">
        <v>34</v>
      </c>
      <c r="AX122" s="12" t="s">
        <v>77</v>
      </c>
      <c r="AY122" s="199" t="s">
        <v>161</v>
      </c>
    </row>
    <row r="123" spans="2:65" s="1" customFormat="1" ht="16.5" customHeight="1">
      <c r="B123" s="180"/>
      <c r="C123" s="181" t="s">
        <v>221</v>
      </c>
      <c r="D123" s="181" t="s">
        <v>163</v>
      </c>
      <c r="E123" s="182" t="s">
        <v>1112</v>
      </c>
      <c r="F123" s="183" t="s">
        <v>1113</v>
      </c>
      <c r="G123" s="184" t="s">
        <v>301</v>
      </c>
      <c r="H123" s="185">
        <v>153.18</v>
      </c>
      <c r="I123" s="186"/>
      <c r="J123" s="187">
        <f>ROUND(I123*H123,2)</f>
        <v>0</v>
      </c>
      <c r="K123" s="183" t="s">
        <v>167</v>
      </c>
      <c r="L123" s="41"/>
      <c r="M123" s="188" t="s">
        <v>5</v>
      </c>
      <c r="N123" s="189" t="s">
        <v>41</v>
      </c>
      <c r="O123" s="42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25" t="s">
        <v>168</v>
      </c>
      <c r="AT123" s="25" t="s">
        <v>163</v>
      </c>
      <c r="AU123" s="25" t="s">
        <v>79</v>
      </c>
      <c r="AY123" s="25" t="s">
        <v>161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5" t="s">
        <v>77</v>
      </c>
      <c r="BK123" s="192">
        <f>ROUND(I123*H123,2)</f>
        <v>0</v>
      </c>
      <c r="BL123" s="25" t="s">
        <v>168</v>
      </c>
      <c r="BM123" s="25" t="s">
        <v>1114</v>
      </c>
    </row>
    <row r="124" spans="2:47" s="1" customFormat="1" ht="27">
      <c r="B124" s="41"/>
      <c r="D124" s="193" t="s">
        <v>170</v>
      </c>
      <c r="F124" s="194" t="s">
        <v>1115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170</v>
      </c>
      <c r="AU124" s="25" t="s">
        <v>79</v>
      </c>
    </row>
    <row r="125" spans="2:47" s="1" customFormat="1" ht="40.5">
      <c r="B125" s="41"/>
      <c r="D125" s="193" t="s">
        <v>172</v>
      </c>
      <c r="F125" s="197" t="s">
        <v>1116</v>
      </c>
      <c r="I125" s="195"/>
      <c r="L125" s="41"/>
      <c r="M125" s="196"/>
      <c r="N125" s="42"/>
      <c r="O125" s="42"/>
      <c r="P125" s="42"/>
      <c r="Q125" s="42"/>
      <c r="R125" s="42"/>
      <c r="S125" s="42"/>
      <c r="T125" s="70"/>
      <c r="AT125" s="25" t="s">
        <v>172</v>
      </c>
      <c r="AU125" s="25" t="s">
        <v>79</v>
      </c>
    </row>
    <row r="126" spans="2:51" s="13" customFormat="1" ht="13.5">
      <c r="B126" s="206"/>
      <c r="D126" s="193" t="s">
        <v>174</v>
      </c>
      <c r="E126" s="207" t="s">
        <v>5</v>
      </c>
      <c r="F126" s="208" t="s">
        <v>1117</v>
      </c>
      <c r="H126" s="207" t="s">
        <v>5</v>
      </c>
      <c r="I126" s="209"/>
      <c r="L126" s="206"/>
      <c r="M126" s="210"/>
      <c r="N126" s="211"/>
      <c r="O126" s="211"/>
      <c r="P126" s="211"/>
      <c r="Q126" s="211"/>
      <c r="R126" s="211"/>
      <c r="S126" s="211"/>
      <c r="T126" s="212"/>
      <c r="AT126" s="207" t="s">
        <v>174</v>
      </c>
      <c r="AU126" s="207" t="s">
        <v>79</v>
      </c>
      <c r="AV126" s="13" t="s">
        <v>77</v>
      </c>
      <c r="AW126" s="13" t="s">
        <v>34</v>
      </c>
      <c r="AX126" s="13" t="s">
        <v>70</v>
      </c>
      <c r="AY126" s="207" t="s">
        <v>161</v>
      </c>
    </row>
    <row r="127" spans="2:51" s="13" customFormat="1" ht="13.5">
      <c r="B127" s="206"/>
      <c r="D127" s="193" t="s">
        <v>174</v>
      </c>
      <c r="E127" s="207" t="s">
        <v>5</v>
      </c>
      <c r="F127" s="208" t="s">
        <v>1118</v>
      </c>
      <c r="H127" s="207" t="s">
        <v>5</v>
      </c>
      <c r="I127" s="209"/>
      <c r="L127" s="206"/>
      <c r="M127" s="210"/>
      <c r="N127" s="211"/>
      <c r="O127" s="211"/>
      <c r="P127" s="211"/>
      <c r="Q127" s="211"/>
      <c r="R127" s="211"/>
      <c r="S127" s="211"/>
      <c r="T127" s="212"/>
      <c r="AT127" s="207" t="s">
        <v>174</v>
      </c>
      <c r="AU127" s="207" t="s">
        <v>79</v>
      </c>
      <c r="AV127" s="13" t="s">
        <v>77</v>
      </c>
      <c r="AW127" s="13" t="s">
        <v>34</v>
      </c>
      <c r="AX127" s="13" t="s">
        <v>70</v>
      </c>
      <c r="AY127" s="207" t="s">
        <v>161</v>
      </c>
    </row>
    <row r="128" spans="2:51" s="12" customFormat="1" ht="13.5">
      <c r="B128" s="198"/>
      <c r="D128" s="193" t="s">
        <v>174</v>
      </c>
      <c r="E128" s="199" t="s">
        <v>5</v>
      </c>
      <c r="F128" s="200" t="s">
        <v>1119</v>
      </c>
      <c r="H128" s="201">
        <v>162.15</v>
      </c>
      <c r="I128" s="202"/>
      <c r="L128" s="198"/>
      <c r="M128" s="203"/>
      <c r="N128" s="204"/>
      <c r="O128" s="204"/>
      <c r="P128" s="204"/>
      <c r="Q128" s="204"/>
      <c r="R128" s="204"/>
      <c r="S128" s="204"/>
      <c r="T128" s="205"/>
      <c r="AT128" s="199" t="s">
        <v>174</v>
      </c>
      <c r="AU128" s="199" t="s">
        <v>79</v>
      </c>
      <c r="AV128" s="12" t="s">
        <v>79</v>
      </c>
      <c r="AW128" s="12" t="s">
        <v>34</v>
      </c>
      <c r="AX128" s="12" t="s">
        <v>70</v>
      </c>
      <c r="AY128" s="199" t="s">
        <v>161</v>
      </c>
    </row>
    <row r="129" spans="2:51" s="13" customFormat="1" ht="13.5">
      <c r="B129" s="206"/>
      <c r="D129" s="193" t="s">
        <v>174</v>
      </c>
      <c r="E129" s="207" t="s">
        <v>5</v>
      </c>
      <c r="F129" s="208" t="s">
        <v>1120</v>
      </c>
      <c r="H129" s="207" t="s">
        <v>5</v>
      </c>
      <c r="I129" s="209"/>
      <c r="L129" s="206"/>
      <c r="M129" s="210"/>
      <c r="N129" s="211"/>
      <c r="O129" s="211"/>
      <c r="P129" s="211"/>
      <c r="Q129" s="211"/>
      <c r="R129" s="211"/>
      <c r="S129" s="211"/>
      <c r="T129" s="212"/>
      <c r="AT129" s="207" t="s">
        <v>174</v>
      </c>
      <c r="AU129" s="207" t="s">
        <v>79</v>
      </c>
      <c r="AV129" s="13" t="s">
        <v>77</v>
      </c>
      <c r="AW129" s="13" t="s">
        <v>34</v>
      </c>
      <c r="AX129" s="13" t="s">
        <v>70</v>
      </c>
      <c r="AY129" s="207" t="s">
        <v>161</v>
      </c>
    </row>
    <row r="130" spans="2:51" s="12" customFormat="1" ht="13.5">
      <c r="B130" s="198"/>
      <c r="D130" s="193" t="s">
        <v>174</v>
      </c>
      <c r="E130" s="199" t="s">
        <v>5</v>
      </c>
      <c r="F130" s="200" t="s">
        <v>1121</v>
      </c>
      <c r="H130" s="201">
        <v>144.21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199" t="s">
        <v>174</v>
      </c>
      <c r="AU130" s="199" t="s">
        <v>79</v>
      </c>
      <c r="AV130" s="12" t="s">
        <v>79</v>
      </c>
      <c r="AW130" s="12" t="s">
        <v>34</v>
      </c>
      <c r="AX130" s="12" t="s">
        <v>70</v>
      </c>
      <c r="AY130" s="199" t="s">
        <v>161</v>
      </c>
    </row>
    <row r="131" spans="2:51" s="15" customFormat="1" ht="13.5">
      <c r="B131" s="221"/>
      <c r="D131" s="193" t="s">
        <v>174</v>
      </c>
      <c r="E131" s="222" t="s">
        <v>5</v>
      </c>
      <c r="F131" s="223" t="s">
        <v>326</v>
      </c>
      <c r="H131" s="224">
        <v>306.36</v>
      </c>
      <c r="I131" s="225"/>
      <c r="L131" s="221"/>
      <c r="M131" s="226"/>
      <c r="N131" s="227"/>
      <c r="O131" s="227"/>
      <c r="P131" s="227"/>
      <c r="Q131" s="227"/>
      <c r="R131" s="227"/>
      <c r="S131" s="227"/>
      <c r="T131" s="228"/>
      <c r="AT131" s="222" t="s">
        <v>174</v>
      </c>
      <c r="AU131" s="222" t="s">
        <v>79</v>
      </c>
      <c r="AV131" s="15" t="s">
        <v>87</v>
      </c>
      <c r="AW131" s="15" t="s">
        <v>34</v>
      </c>
      <c r="AX131" s="15" t="s">
        <v>70</v>
      </c>
      <c r="AY131" s="222" t="s">
        <v>161</v>
      </c>
    </row>
    <row r="132" spans="2:51" s="12" customFormat="1" ht="13.5">
      <c r="B132" s="198"/>
      <c r="D132" s="193" t="s">
        <v>174</v>
      </c>
      <c r="E132" s="199" t="s">
        <v>5</v>
      </c>
      <c r="F132" s="200" t="s">
        <v>1122</v>
      </c>
      <c r="H132" s="201">
        <v>153.18</v>
      </c>
      <c r="I132" s="202"/>
      <c r="L132" s="198"/>
      <c r="M132" s="203"/>
      <c r="N132" s="204"/>
      <c r="O132" s="204"/>
      <c r="P132" s="204"/>
      <c r="Q132" s="204"/>
      <c r="R132" s="204"/>
      <c r="S132" s="204"/>
      <c r="T132" s="205"/>
      <c r="AT132" s="199" t="s">
        <v>174</v>
      </c>
      <c r="AU132" s="199" t="s">
        <v>79</v>
      </c>
      <c r="AV132" s="12" t="s">
        <v>79</v>
      </c>
      <c r="AW132" s="12" t="s">
        <v>34</v>
      </c>
      <c r="AX132" s="12" t="s">
        <v>77</v>
      </c>
      <c r="AY132" s="199" t="s">
        <v>161</v>
      </c>
    </row>
    <row r="133" spans="2:65" s="1" customFormat="1" ht="16.5" customHeight="1">
      <c r="B133" s="180"/>
      <c r="C133" s="181" t="s">
        <v>228</v>
      </c>
      <c r="D133" s="181" t="s">
        <v>163</v>
      </c>
      <c r="E133" s="182" t="s">
        <v>1123</v>
      </c>
      <c r="F133" s="183" t="s">
        <v>1124</v>
      </c>
      <c r="G133" s="184" t="s">
        <v>301</v>
      </c>
      <c r="H133" s="185">
        <v>153.18</v>
      </c>
      <c r="I133" s="186"/>
      <c r="J133" s="187">
        <f>ROUND(I133*H133,2)</f>
        <v>0</v>
      </c>
      <c r="K133" s="183" t="s">
        <v>167</v>
      </c>
      <c r="L133" s="41"/>
      <c r="M133" s="188" t="s">
        <v>5</v>
      </c>
      <c r="N133" s="189" t="s">
        <v>41</v>
      </c>
      <c r="O133" s="4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25" t="s">
        <v>168</v>
      </c>
      <c r="AT133" s="25" t="s">
        <v>163</v>
      </c>
      <c r="AU133" s="25" t="s">
        <v>79</v>
      </c>
      <c r="AY133" s="25" t="s">
        <v>161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25" t="s">
        <v>77</v>
      </c>
      <c r="BK133" s="192">
        <f>ROUND(I133*H133,2)</f>
        <v>0</v>
      </c>
      <c r="BL133" s="25" t="s">
        <v>168</v>
      </c>
      <c r="BM133" s="25" t="s">
        <v>1125</v>
      </c>
    </row>
    <row r="134" spans="2:47" s="1" customFormat="1" ht="27">
      <c r="B134" s="41"/>
      <c r="D134" s="193" t="s">
        <v>170</v>
      </c>
      <c r="F134" s="194" t="s">
        <v>1126</v>
      </c>
      <c r="I134" s="195"/>
      <c r="L134" s="41"/>
      <c r="M134" s="196"/>
      <c r="N134" s="42"/>
      <c r="O134" s="42"/>
      <c r="P134" s="42"/>
      <c r="Q134" s="42"/>
      <c r="R134" s="42"/>
      <c r="S134" s="42"/>
      <c r="T134" s="70"/>
      <c r="AT134" s="25" t="s">
        <v>170</v>
      </c>
      <c r="AU134" s="25" t="s">
        <v>79</v>
      </c>
    </row>
    <row r="135" spans="2:47" s="1" customFormat="1" ht="40.5">
      <c r="B135" s="41"/>
      <c r="D135" s="193" t="s">
        <v>172</v>
      </c>
      <c r="F135" s="197" t="s">
        <v>1116</v>
      </c>
      <c r="I135" s="195"/>
      <c r="L135" s="41"/>
      <c r="M135" s="196"/>
      <c r="N135" s="42"/>
      <c r="O135" s="42"/>
      <c r="P135" s="42"/>
      <c r="Q135" s="42"/>
      <c r="R135" s="42"/>
      <c r="S135" s="42"/>
      <c r="T135" s="70"/>
      <c r="AT135" s="25" t="s">
        <v>172</v>
      </c>
      <c r="AU135" s="25" t="s">
        <v>79</v>
      </c>
    </row>
    <row r="136" spans="2:51" s="13" customFormat="1" ht="13.5">
      <c r="B136" s="206"/>
      <c r="D136" s="193" t="s">
        <v>174</v>
      </c>
      <c r="E136" s="207" t="s">
        <v>5</v>
      </c>
      <c r="F136" s="208" t="s">
        <v>370</v>
      </c>
      <c r="H136" s="207" t="s">
        <v>5</v>
      </c>
      <c r="I136" s="209"/>
      <c r="L136" s="206"/>
      <c r="M136" s="210"/>
      <c r="N136" s="211"/>
      <c r="O136" s="211"/>
      <c r="P136" s="211"/>
      <c r="Q136" s="211"/>
      <c r="R136" s="211"/>
      <c r="S136" s="211"/>
      <c r="T136" s="212"/>
      <c r="AT136" s="207" t="s">
        <v>174</v>
      </c>
      <c r="AU136" s="207" t="s">
        <v>79</v>
      </c>
      <c r="AV136" s="13" t="s">
        <v>77</v>
      </c>
      <c r="AW136" s="13" t="s">
        <v>34</v>
      </c>
      <c r="AX136" s="13" t="s">
        <v>70</v>
      </c>
      <c r="AY136" s="207" t="s">
        <v>161</v>
      </c>
    </row>
    <row r="137" spans="2:51" s="12" customFormat="1" ht="13.5">
      <c r="B137" s="198"/>
      <c r="D137" s="193" t="s">
        <v>174</v>
      </c>
      <c r="E137" s="199" t="s">
        <v>5</v>
      </c>
      <c r="F137" s="200" t="s">
        <v>1122</v>
      </c>
      <c r="H137" s="201">
        <v>153.18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199" t="s">
        <v>174</v>
      </c>
      <c r="AU137" s="199" t="s">
        <v>79</v>
      </c>
      <c r="AV137" s="12" t="s">
        <v>79</v>
      </c>
      <c r="AW137" s="12" t="s">
        <v>34</v>
      </c>
      <c r="AX137" s="12" t="s">
        <v>77</v>
      </c>
      <c r="AY137" s="199" t="s">
        <v>161</v>
      </c>
    </row>
    <row r="138" spans="2:65" s="1" customFormat="1" ht="16.5" customHeight="1">
      <c r="B138" s="180"/>
      <c r="C138" s="181" t="s">
        <v>234</v>
      </c>
      <c r="D138" s="181" t="s">
        <v>163</v>
      </c>
      <c r="E138" s="182" t="s">
        <v>372</v>
      </c>
      <c r="F138" s="183" t="s">
        <v>373</v>
      </c>
      <c r="G138" s="184" t="s">
        <v>301</v>
      </c>
      <c r="H138" s="185">
        <v>76.59</v>
      </c>
      <c r="I138" s="186"/>
      <c r="J138" s="187">
        <f>ROUND(I138*H138,2)</f>
        <v>0</v>
      </c>
      <c r="K138" s="183" t="s">
        <v>167</v>
      </c>
      <c r="L138" s="41"/>
      <c r="M138" s="188" t="s">
        <v>5</v>
      </c>
      <c r="N138" s="189" t="s">
        <v>41</v>
      </c>
      <c r="O138" s="4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25" t="s">
        <v>168</v>
      </c>
      <c r="AT138" s="25" t="s">
        <v>163</v>
      </c>
      <c r="AU138" s="25" t="s">
        <v>79</v>
      </c>
      <c r="AY138" s="25" t="s">
        <v>161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25" t="s">
        <v>77</v>
      </c>
      <c r="BK138" s="192">
        <f>ROUND(I138*H138,2)</f>
        <v>0</v>
      </c>
      <c r="BL138" s="25" t="s">
        <v>168</v>
      </c>
      <c r="BM138" s="25" t="s">
        <v>1127</v>
      </c>
    </row>
    <row r="139" spans="2:47" s="1" customFormat="1" ht="27">
      <c r="B139" s="41"/>
      <c r="D139" s="193" t="s">
        <v>170</v>
      </c>
      <c r="F139" s="194" t="s">
        <v>375</v>
      </c>
      <c r="I139" s="195"/>
      <c r="L139" s="41"/>
      <c r="M139" s="196"/>
      <c r="N139" s="42"/>
      <c r="O139" s="42"/>
      <c r="P139" s="42"/>
      <c r="Q139" s="42"/>
      <c r="R139" s="42"/>
      <c r="S139" s="42"/>
      <c r="T139" s="70"/>
      <c r="AT139" s="25" t="s">
        <v>170</v>
      </c>
      <c r="AU139" s="25" t="s">
        <v>79</v>
      </c>
    </row>
    <row r="140" spans="2:51" s="12" customFormat="1" ht="13.5">
      <c r="B140" s="198"/>
      <c r="D140" s="193" t="s">
        <v>174</v>
      </c>
      <c r="E140" s="199" t="s">
        <v>5</v>
      </c>
      <c r="F140" s="200" t="s">
        <v>1128</v>
      </c>
      <c r="H140" s="201">
        <v>76.59</v>
      </c>
      <c r="I140" s="202"/>
      <c r="L140" s="198"/>
      <c r="M140" s="203"/>
      <c r="N140" s="204"/>
      <c r="O140" s="204"/>
      <c r="P140" s="204"/>
      <c r="Q140" s="204"/>
      <c r="R140" s="204"/>
      <c r="S140" s="204"/>
      <c r="T140" s="205"/>
      <c r="AT140" s="199" t="s">
        <v>174</v>
      </c>
      <c r="AU140" s="199" t="s">
        <v>79</v>
      </c>
      <c r="AV140" s="12" t="s">
        <v>79</v>
      </c>
      <c r="AW140" s="12" t="s">
        <v>34</v>
      </c>
      <c r="AX140" s="12" t="s">
        <v>77</v>
      </c>
      <c r="AY140" s="199" t="s">
        <v>161</v>
      </c>
    </row>
    <row r="141" spans="2:65" s="1" customFormat="1" ht="25.5" customHeight="1">
      <c r="B141" s="180"/>
      <c r="C141" s="181" t="s">
        <v>239</v>
      </c>
      <c r="D141" s="181" t="s">
        <v>163</v>
      </c>
      <c r="E141" s="182" t="s">
        <v>397</v>
      </c>
      <c r="F141" s="183" t="s">
        <v>398</v>
      </c>
      <c r="G141" s="184" t="s">
        <v>166</v>
      </c>
      <c r="H141" s="185">
        <v>690</v>
      </c>
      <c r="I141" s="186"/>
      <c r="J141" s="187">
        <f>ROUND(I141*H141,2)</f>
        <v>0</v>
      </c>
      <c r="K141" s="183" t="s">
        <v>167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0.00085</v>
      </c>
      <c r="R141" s="190">
        <f>Q141*H141</f>
        <v>0.5865</v>
      </c>
      <c r="S141" s="190">
        <v>0</v>
      </c>
      <c r="T141" s="191">
        <f>S141*H141</f>
        <v>0</v>
      </c>
      <c r="AR141" s="25" t="s">
        <v>168</v>
      </c>
      <c r="AT141" s="25" t="s">
        <v>163</v>
      </c>
      <c r="AU141" s="25" t="s">
        <v>79</v>
      </c>
      <c r="AY141" s="25" t="s">
        <v>161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168</v>
      </c>
      <c r="BM141" s="25" t="s">
        <v>1129</v>
      </c>
    </row>
    <row r="142" spans="2:47" s="1" customFormat="1" ht="27">
      <c r="B142" s="41"/>
      <c r="D142" s="193" t="s">
        <v>170</v>
      </c>
      <c r="F142" s="194" t="s">
        <v>400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170</v>
      </c>
      <c r="AU142" s="25" t="s">
        <v>79</v>
      </c>
    </row>
    <row r="143" spans="2:47" s="1" customFormat="1" ht="27">
      <c r="B143" s="41"/>
      <c r="D143" s="193" t="s">
        <v>172</v>
      </c>
      <c r="F143" s="197" t="s">
        <v>1095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172</v>
      </c>
      <c r="AU143" s="25" t="s">
        <v>79</v>
      </c>
    </row>
    <row r="144" spans="2:51" s="13" customFormat="1" ht="13.5">
      <c r="B144" s="206"/>
      <c r="D144" s="193" t="s">
        <v>174</v>
      </c>
      <c r="E144" s="207" t="s">
        <v>5</v>
      </c>
      <c r="F144" s="208" t="s">
        <v>1130</v>
      </c>
      <c r="H144" s="207" t="s">
        <v>5</v>
      </c>
      <c r="I144" s="209"/>
      <c r="L144" s="206"/>
      <c r="M144" s="210"/>
      <c r="N144" s="211"/>
      <c r="O144" s="211"/>
      <c r="P144" s="211"/>
      <c r="Q144" s="211"/>
      <c r="R144" s="211"/>
      <c r="S144" s="211"/>
      <c r="T144" s="212"/>
      <c r="AT144" s="207" t="s">
        <v>174</v>
      </c>
      <c r="AU144" s="207" t="s">
        <v>79</v>
      </c>
      <c r="AV144" s="13" t="s">
        <v>77</v>
      </c>
      <c r="AW144" s="13" t="s">
        <v>34</v>
      </c>
      <c r="AX144" s="13" t="s">
        <v>70</v>
      </c>
      <c r="AY144" s="207" t="s">
        <v>161</v>
      </c>
    </row>
    <row r="145" spans="2:51" s="12" customFormat="1" ht="13.5">
      <c r="B145" s="198"/>
      <c r="D145" s="193" t="s">
        <v>174</v>
      </c>
      <c r="E145" s="199" t="s">
        <v>5</v>
      </c>
      <c r="F145" s="200" t="s">
        <v>1131</v>
      </c>
      <c r="H145" s="201">
        <v>690</v>
      </c>
      <c r="I145" s="202"/>
      <c r="L145" s="198"/>
      <c r="M145" s="203"/>
      <c r="N145" s="204"/>
      <c r="O145" s="204"/>
      <c r="P145" s="204"/>
      <c r="Q145" s="204"/>
      <c r="R145" s="204"/>
      <c r="S145" s="204"/>
      <c r="T145" s="205"/>
      <c r="AT145" s="199" t="s">
        <v>174</v>
      </c>
      <c r="AU145" s="199" t="s">
        <v>79</v>
      </c>
      <c r="AV145" s="12" t="s">
        <v>79</v>
      </c>
      <c r="AW145" s="12" t="s">
        <v>34</v>
      </c>
      <c r="AX145" s="12" t="s">
        <v>77</v>
      </c>
      <c r="AY145" s="199" t="s">
        <v>161</v>
      </c>
    </row>
    <row r="146" spans="2:65" s="1" customFormat="1" ht="25.5" customHeight="1">
      <c r="B146" s="180"/>
      <c r="C146" s="181" t="s">
        <v>245</v>
      </c>
      <c r="D146" s="181" t="s">
        <v>163</v>
      </c>
      <c r="E146" s="182" t="s">
        <v>419</v>
      </c>
      <c r="F146" s="183" t="s">
        <v>420</v>
      </c>
      <c r="G146" s="184" t="s">
        <v>166</v>
      </c>
      <c r="H146" s="185">
        <v>690</v>
      </c>
      <c r="I146" s="186"/>
      <c r="J146" s="187">
        <f>ROUND(I146*H146,2)</f>
        <v>0</v>
      </c>
      <c r="K146" s="183" t="s">
        <v>167</v>
      </c>
      <c r="L146" s="41"/>
      <c r="M146" s="188" t="s">
        <v>5</v>
      </c>
      <c r="N146" s="189" t="s">
        <v>41</v>
      </c>
      <c r="O146" s="4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25" t="s">
        <v>168</v>
      </c>
      <c r="AT146" s="25" t="s">
        <v>163</v>
      </c>
      <c r="AU146" s="25" t="s">
        <v>79</v>
      </c>
      <c r="AY146" s="25" t="s">
        <v>161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25" t="s">
        <v>77</v>
      </c>
      <c r="BK146" s="192">
        <f>ROUND(I146*H146,2)</f>
        <v>0</v>
      </c>
      <c r="BL146" s="25" t="s">
        <v>168</v>
      </c>
      <c r="BM146" s="25" t="s">
        <v>1132</v>
      </c>
    </row>
    <row r="147" spans="2:47" s="1" customFormat="1" ht="27">
      <c r="B147" s="41"/>
      <c r="D147" s="193" t="s">
        <v>170</v>
      </c>
      <c r="F147" s="194" t="s">
        <v>422</v>
      </c>
      <c r="I147" s="195"/>
      <c r="L147" s="41"/>
      <c r="M147" s="196"/>
      <c r="N147" s="42"/>
      <c r="O147" s="42"/>
      <c r="P147" s="42"/>
      <c r="Q147" s="42"/>
      <c r="R147" s="42"/>
      <c r="S147" s="42"/>
      <c r="T147" s="70"/>
      <c r="AT147" s="25" t="s">
        <v>170</v>
      </c>
      <c r="AU147" s="25" t="s">
        <v>79</v>
      </c>
    </row>
    <row r="148" spans="2:65" s="1" customFormat="1" ht="16.5" customHeight="1">
      <c r="B148" s="180"/>
      <c r="C148" s="181" t="s">
        <v>252</v>
      </c>
      <c r="D148" s="181" t="s">
        <v>163</v>
      </c>
      <c r="E148" s="182" t="s">
        <v>454</v>
      </c>
      <c r="F148" s="183" t="s">
        <v>455</v>
      </c>
      <c r="G148" s="184" t="s">
        <v>301</v>
      </c>
      <c r="H148" s="185">
        <v>168.498</v>
      </c>
      <c r="I148" s="186"/>
      <c r="J148" s="187">
        <f>ROUND(I148*H148,2)</f>
        <v>0</v>
      </c>
      <c r="K148" s="183" t="s">
        <v>167</v>
      </c>
      <c r="L148" s="41"/>
      <c r="M148" s="188" t="s">
        <v>5</v>
      </c>
      <c r="N148" s="189" t="s">
        <v>41</v>
      </c>
      <c r="O148" s="4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AR148" s="25" t="s">
        <v>168</v>
      </c>
      <c r="AT148" s="25" t="s">
        <v>163</v>
      </c>
      <c r="AU148" s="25" t="s">
        <v>79</v>
      </c>
      <c r="AY148" s="25" t="s">
        <v>161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25" t="s">
        <v>77</v>
      </c>
      <c r="BK148" s="192">
        <f>ROUND(I148*H148,2)</f>
        <v>0</v>
      </c>
      <c r="BL148" s="25" t="s">
        <v>168</v>
      </c>
      <c r="BM148" s="25" t="s">
        <v>1133</v>
      </c>
    </row>
    <row r="149" spans="2:47" s="1" customFormat="1" ht="40.5">
      <c r="B149" s="41"/>
      <c r="D149" s="193" t="s">
        <v>170</v>
      </c>
      <c r="F149" s="194" t="s">
        <v>457</v>
      </c>
      <c r="I149" s="195"/>
      <c r="L149" s="41"/>
      <c r="M149" s="196"/>
      <c r="N149" s="42"/>
      <c r="O149" s="42"/>
      <c r="P149" s="42"/>
      <c r="Q149" s="42"/>
      <c r="R149" s="42"/>
      <c r="S149" s="42"/>
      <c r="T149" s="70"/>
      <c r="AT149" s="25" t="s">
        <v>170</v>
      </c>
      <c r="AU149" s="25" t="s">
        <v>79</v>
      </c>
    </row>
    <row r="150" spans="2:51" s="13" customFormat="1" ht="13.5">
      <c r="B150" s="206"/>
      <c r="D150" s="193" t="s">
        <v>174</v>
      </c>
      <c r="E150" s="207" t="s">
        <v>5</v>
      </c>
      <c r="F150" s="208" t="s">
        <v>458</v>
      </c>
      <c r="H150" s="207" t="s">
        <v>5</v>
      </c>
      <c r="I150" s="209"/>
      <c r="L150" s="206"/>
      <c r="M150" s="210"/>
      <c r="N150" s="211"/>
      <c r="O150" s="211"/>
      <c r="P150" s="211"/>
      <c r="Q150" s="211"/>
      <c r="R150" s="211"/>
      <c r="S150" s="211"/>
      <c r="T150" s="212"/>
      <c r="AT150" s="207" t="s">
        <v>174</v>
      </c>
      <c r="AU150" s="207" t="s">
        <v>79</v>
      </c>
      <c r="AV150" s="13" t="s">
        <v>77</v>
      </c>
      <c r="AW150" s="13" t="s">
        <v>34</v>
      </c>
      <c r="AX150" s="13" t="s">
        <v>70</v>
      </c>
      <c r="AY150" s="207" t="s">
        <v>161</v>
      </c>
    </row>
    <row r="151" spans="2:51" s="12" customFormat="1" ht="13.5">
      <c r="B151" s="198"/>
      <c r="D151" s="193" t="s">
        <v>174</v>
      </c>
      <c r="E151" s="199" t="s">
        <v>5</v>
      </c>
      <c r="F151" s="200" t="s">
        <v>1134</v>
      </c>
      <c r="H151" s="201">
        <v>168.498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174</v>
      </c>
      <c r="AU151" s="199" t="s">
        <v>79</v>
      </c>
      <c r="AV151" s="12" t="s">
        <v>79</v>
      </c>
      <c r="AW151" s="12" t="s">
        <v>34</v>
      </c>
      <c r="AX151" s="12" t="s">
        <v>77</v>
      </c>
      <c r="AY151" s="199" t="s">
        <v>161</v>
      </c>
    </row>
    <row r="152" spans="2:65" s="1" customFormat="1" ht="25.5" customHeight="1">
      <c r="B152" s="180"/>
      <c r="C152" s="181" t="s">
        <v>258</v>
      </c>
      <c r="D152" s="181" t="s">
        <v>163</v>
      </c>
      <c r="E152" s="182" t="s">
        <v>461</v>
      </c>
      <c r="F152" s="183" t="s">
        <v>462</v>
      </c>
      <c r="G152" s="184" t="s">
        <v>301</v>
      </c>
      <c r="H152" s="185">
        <v>31.05</v>
      </c>
      <c r="I152" s="186"/>
      <c r="J152" s="187">
        <f>ROUND(I152*H152,2)</f>
        <v>0</v>
      </c>
      <c r="K152" s="183" t="s">
        <v>167</v>
      </c>
      <c r="L152" s="41"/>
      <c r="M152" s="188" t="s">
        <v>5</v>
      </c>
      <c r="N152" s="189" t="s">
        <v>41</v>
      </c>
      <c r="O152" s="4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25" t="s">
        <v>168</v>
      </c>
      <c r="AT152" s="25" t="s">
        <v>163</v>
      </c>
      <c r="AU152" s="25" t="s">
        <v>79</v>
      </c>
      <c r="AY152" s="25" t="s">
        <v>161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5" t="s">
        <v>77</v>
      </c>
      <c r="BK152" s="192">
        <f>ROUND(I152*H152,2)</f>
        <v>0</v>
      </c>
      <c r="BL152" s="25" t="s">
        <v>168</v>
      </c>
      <c r="BM152" s="25" t="s">
        <v>1135</v>
      </c>
    </row>
    <row r="153" spans="2:47" s="1" customFormat="1" ht="40.5">
      <c r="B153" s="41"/>
      <c r="D153" s="193" t="s">
        <v>170</v>
      </c>
      <c r="F153" s="194" t="s">
        <v>464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5" t="s">
        <v>170</v>
      </c>
      <c r="AU153" s="25" t="s">
        <v>79</v>
      </c>
    </row>
    <row r="154" spans="2:51" s="13" customFormat="1" ht="13.5">
      <c r="B154" s="206"/>
      <c r="D154" s="193" t="s">
        <v>174</v>
      </c>
      <c r="E154" s="207" t="s">
        <v>5</v>
      </c>
      <c r="F154" s="208" t="s">
        <v>465</v>
      </c>
      <c r="H154" s="207" t="s">
        <v>5</v>
      </c>
      <c r="I154" s="209"/>
      <c r="L154" s="206"/>
      <c r="M154" s="210"/>
      <c r="N154" s="211"/>
      <c r="O154" s="211"/>
      <c r="P154" s="211"/>
      <c r="Q154" s="211"/>
      <c r="R154" s="211"/>
      <c r="S154" s="211"/>
      <c r="T154" s="212"/>
      <c r="AT154" s="207" t="s">
        <v>174</v>
      </c>
      <c r="AU154" s="207" t="s">
        <v>79</v>
      </c>
      <c r="AV154" s="13" t="s">
        <v>77</v>
      </c>
      <c r="AW154" s="13" t="s">
        <v>34</v>
      </c>
      <c r="AX154" s="13" t="s">
        <v>70</v>
      </c>
      <c r="AY154" s="207" t="s">
        <v>161</v>
      </c>
    </row>
    <row r="155" spans="2:51" s="12" customFormat="1" ht="13.5">
      <c r="B155" s="198"/>
      <c r="D155" s="193" t="s">
        <v>174</v>
      </c>
      <c r="E155" s="199" t="s">
        <v>5</v>
      </c>
      <c r="F155" s="200" t="s">
        <v>1136</v>
      </c>
      <c r="H155" s="201">
        <v>31.05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199" t="s">
        <v>174</v>
      </c>
      <c r="AU155" s="199" t="s">
        <v>79</v>
      </c>
      <c r="AV155" s="12" t="s">
        <v>79</v>
      </c>
      <c r="AW155" s="12" t="s">
        <v>34</v>
      </c>
      <c r="AX155" s="12" t="s">
        <v>77</v>
      </c>
      <c r="AY155" s="199" t="s">
        <v>161</v>
      </c>
    </row>
    <row r="156" spans="2:65" s="1" customFormat="1" ht="25.5" customHeight="1">
      <c r="B156" s="180"/>
      <c r="C156" s="181" t="s">
        <v>11</v>
      </c>
      <c r="D156" s="181" t="s">
        <v>163</v>
      </c>
      <c r="E156" s="182" t="s">
        <v>468</v>
      </c>
      <c r="F156" s="183" t="s">
        <v>469</v>
      </c>
      <c r="G156" s="184" t="s">
        <v>301</v>
      </c>
      <c r="H156" s="185">
        <v>31.05</v>
      </c>
      <c r="I156" s="186"/>
      <c r="J156" s="187">
        <f>ROUND(I156*H156,2)</f>
        <v>0</v>
      </c>
      <c r="K156" s="183" t="s">
        <v>5</v>
      </c>
      <c r="L156" s="41"/>
      <c r="M156" s="188" t="s">
        <v>5</v>
      </c>
      <c r="N156" s="189" t="s">
        <v>41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5" t="s">
        <v>168</v>
      </c>
      <c r="AT156" s="25" t="s">
        <v>163</v>
      </c>
      <c r="AU156" s="25" t="s">
        <v>79</v>
      </c>
      <c r="AY156" s="25" t="s">
        <v>161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5" t="s">
        <v>77</v>
      </c>
      <c r="BK156" s="192">
        <f>ROUND(I156*H156,2)</f>
        <v>0</v>
      </c>
      <c r="BL156" s="25" t="s">
        <v>168</v>
      </c>
      <c r="BM156" s="25" t="s">
        <v>1137</v>
      </c>
    </row>
    <row r="157" spans="2:47" s="1" customFormat="1" ht="40.5">
      <c r="B157" s="41"/>
      <c r="D157" s="193" t="s">
        <v>170</v>
      </c>
      <c r="F157" s="194" t="s">
        <v>464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170</v>
      </c>
      <c r="AU157" s="25" t="s">
        <v>79</v>
      </c>
    </row>
    <row r="158" spans="2:65" s="1" customFormat="1" ht="25.5" customHeight="1">
      <c r="B158" s="180"/>
      <c r="C158" s="181" t="s">
        <v>275</v>
      </c>
      <c r="D158" s="181" t="s">
        <v>163</v>
      </c>
      <c r="E158" s="182" t="s">
        <v>472</v>
      </c>
      <c r="F158" s="183" t="s">
        <v>473</v>
      </c>
      <c r="G158" s="184" t="s">
        <v>301</v>
      </c>
      <c r="H158" s="185">
        <v>306.36</v>
      </c>
      <c r="I158" s="186"/>
      <c r="J158" s="187">
        <f>ROUND(I158*H158,2)</f>
        <v>0</v>
      </c>
      <c r="K158" s="183" t="s">
        <v>167</v>
      </c>
      <c r="L158" s="41"/>
      <c r="M158" s="188" t="s">
        <v>5</v>
      </c>
      <c r="N158" s="189" t="s">
        <v>41</v>
      </c>
      <c r="O158" s="4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25" t="s">
        <v>168</v>
      </c>
      <c r="AT158" s="25" t="s">
        <v>163</v>
      </c>
      <c r="AU158" s="25" t="s">
        <v>79</v>
      </c>
      <c r="AY158" s="25" t="s">
        <v>161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25" t="s">
        <v>77</v>
      </c>
      <c r="BK158" s="192">
        <f>ROUND(I158*H158,2)</f>
        <v>0</v>
      </c>
      <c r="BL158" s="25" t="s">
        <v>168</v>
      </c>
      <c r="BM158" s="25" t="s">
        <v>1138</v>
      </c>
    </row>
    <row r="159" spans="2:47" s="1" customFormat="1" ht="40.5">
      <c r="B159" s="41"/>
      <c r="D159" s="193" t="s">
        <v>170</v>
      </c>
      <c r="F159" s="194" t="s">
        <v>475</v>
      </c>
      <c r="I159" s="195"/>
      <c r="L159" s="41"/>
      <c r="M159" s="196"/>
      <c r="N159" s="42"/>
      <c r="O159" s="42"/>
      <c r="P159" s="42"/>
      <c r="Q159" s="42"/>
      <c r="R159" s="42"/>
      <c r="S159" s="42"/>
      <c r="T159" s="70"/>
      <c r="AT159" s="25" t="s">
        <v>170</v>
      </c>
      <c r="AU159" s="25" t="s">
        <v>79</v>
      </c>
    </row>
    <row r="160" spans="2:51" s="13" customFormat="1" ht="13.5">
      <c r="B160" s="206"/>
      <c r="D160" s="193" t="s">
        <v>174</v>
      </c>
      <c r="E160" s="207" t="s">
        <v>5</v>
      </c>
      <c r="F160" s="208" t="s">
        <v>476</v>
      </c>
      <c r="H160" s="207" t="s">
        <v>5</v>
      </c>
      <c r="I160" s="209"/>
      <c r="L160" s="206"/>
      <c r="M160" s="210"/>
      <c r="N160" s="211"/>
      <c r="O160" s="211"/>
      <c r="P160" s="211"/>
      <c r="Q160" s="211"/>
      <c r="R160" s="211"/>
      <c r="S160" s="211"/>
      <c r="T160" s="212"/>
      <c r="AT160" s="207" t="s">
        <v>174</v>
      </c>
      <c r="AU160" s="207" t="s">
        <v>79</v>
      </c>
      <c r="AV160" s="13" t="s">
        <v>77</v>
      </c>
      <c r="AW160" s="13" t="s">
        <v>34</v>
      </c>
      <c r="AX160" s="13" t="s">
        <v>70</v>
      </c>
      <c r="AY160" s="207" t="s">
        <v>161</v>
      </c>
    </row>
    <row r="161" spans="2:51" s="12" customFormat="1" ht="13.5">
      <c r="B161" s="198"/>
      <c r="D161" s="193" t="s">
        <v>174</v>
      </c>
      <c r="E161" s="199" t="s">
        <v>5</v>
      </c>
      <c r="F161" s="200" t="s">
        <v>1139</v>
      </c>
      <c r="H161" s="201">
        <v>306.36</v>
      </c>
      <c r="I161" s="202"/>
      <c r="L161" s="198"/>
      <c r="M161" s="203"/>
      <c r="N161" s="204"/>
      <c r="O161" s="204"/>
      <c r="P161" s="204"/>
      <c r="Q161" s="204"/>
      <c r="R161" s="204"/>
      <c r="S161" s="204"/>
      <c r="T161" s="205"/>
      <c r="AT161" s="199" t="s">
        <v>174</v>
      </c>
      <c r="AU161" s="199" t="s">
        <v>79</v>
      </c>
      <c r="AV161" s="12" t="s">
        <v>79</v>
      </c>
      <c r="AW161" s="12" t="s">
        <v>34</v>
      </c>
      <c r="AX161" s="12" t="s">
        <v>77</v>
      </c>
      <c r="AY161" s="199" t="s">
        <v>161</v>
      </c>
    </row>
    <row r="162" spans="2:65" s="1" customFormat="1" ht="25.5" customHeight="1">
      <c r="B162" s="180"/>
      <c r="C162" s="181" t="s">
        <v>283</v>
      </c>
      <c r="D162" s="181" t="s">
        <v>163</v>
      </c>
      <c r="E162" s="182" t="s">
        <v>481</v>
      </c>
      <c r="F162" s="183" t="s">
        <v>482</v>
      </c>
      <c r="G162" s="184" t="s">
        <v>301</v>
      </c>
      <c r="H162" s="185">
        <v>120.287</v>
      </c>
      <c r="I162" s="186"/>
      <c r="J162" s="187">
        <f>ROUND(I162*H162,2)</f>
        <v>0</v>
      </c>
      <c r="K162" s="183" t="s">
        <v>5</v>
      </c>
      <c r="L162" s="41"/>
      <c r="M162" s="188" t="s">
        <v>5</v>
      </c>
      <c r="N162" s="189" t="s">
        <v>41</v>
      </c>
      <c r="O162" s="42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AR162" s="25" t="s">
        <v>168</v>
      </c>
      <c r="AT162" s="25" t="s">
        <v>163</v>
      </c>
      <c r="AU162" s="25" t="s">
        <v>79</v>
      </c>
      <c r="AY162" s="25" t="s">
        <v>161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25" t="s">
        <v>77</v>
      </c>
      <c r="BK162" s="192">
        <f>ROUND(I162*H162,2)</f>
        <v>0</v>
      </c>
      <c r="BL162" s="25" t="s">
        <v>168</v>
      </c>
      <c r="BM162" s="25" t="s">
        <v>1140</v>
      </c>
    </row>
    <row r="163" spans="2:47" s="1" customFormat="1" ht="40.5">
      <c r="B163" s="41"/>
      <c r="D163" s="193" t="s">
        <v>170</v>
      </c>
      <c r="F163" s="194" t="s">
        <v>475</v>
      </c>
      <c r="I163" s="195"/>
      <c r="L163" s="41"/>
      <c r="M163" s="196"/>
      <c r="N163" s="42"/>
      <c r="O163" s="42"/>
      <c r="P163" s="42"/>
      <c r="Q163" s="42"/>
      <c r="R163" s="42"/>
      <c r="S163" s="42"/>
      <c r="T163" s="70"/>
      <c r="AT163" s="25" t="s">
        <v>170</v>
      </c>
      <c r="AU163" s="25" t="s">
        <v>79</v>
      </c>
    </row>
    <row r="164" spans="2:65" s="1" customFormat="1" ht="16.5" customHeight="1">
      <c r="B164" s="180"/>
      <c r="C164" s="181" t="s">
        <v>288</v>
      </c>
      <c r="D164" s="181" t="s">
        <v>163</v>
      </c>
      <c r="E164" s="182" t="s">
        <v>485</v>
      </c>
      <c r="F164" s="183" t="s">
        <v>486</v>
      </c>
      <c r="G164" s="184" t="s">
        <v>301</v>
      </c>
      <c r="H164" s="185">
        <v>31.05</v>
      </c>
      <c r="I164" s="186"/>
      <c r="J164" s="187">
        <f>ROUND(I164*H164,2)</f>
        <v>0</v>
      </c>
      <c r="K164" s="183" t="s">
        <v>167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5" t="s">
        <v>168</v>
      </c>
      <c r="AT164" s="25" t="s">
        <v>163</v>
      </c>
      <c r="AU164" s="25" t="s">
        <v>79</v>
      </c>
      <c r="AY164" s="25" t="s">
        <v>161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168</v>
      </c>
      <c r="BM164" s="25" t="s">
        <v>1141</v>
      </c>
    </row>
    <row r="165" spans="2:47" s="1" customFormat="1" ht="27">
      <c r="B165" s="41"/>
      <c r="D165" s="193" t="s">
        <v>170</v>
      </c>
      <c r="F165" s="194" t="s">
        <v>488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170</v>
      </c>
      <c r="AU165" s="25" t="s">
        <v>79</v>
      </c>
    </row>
    <row r="166" spans="2:65" s="1" customFormat="1" ht="16.5" customHeight="1">
      <c r="B166" s="180"/>
      <c r="C166" s="181" t="s">
        <v>294</v>
      </c>
      <c r="D166" s="181" t="s">
        <v>163</v>
      </c>
      <c r="E166" s="182" t="s">
        <v>490</v>
      </c>
      <c r="F166" s="183" t="s">
        <v>491</v>
      </c>
      <c r="G166" s="184" t="s">
        <v>301</v>
      </c>
      <c r="H166" s="185">
        <v>120.287</v>
      </c>
      <c r="I166" s="186"/>
      <c r="J166" s="187">
        <f>ROUND(I166*H166,2)</f>
        <v>0</v>
      </c>
      <c r="K166" s="183" t="s">
        <v>5</v>
      </c>
      <c r="L166" s="41"/>
      <c r="M166" s="188" t="s">
        <v>5</v>
      </c>
      <c r="N166" s="189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5" t="s">
        <v>168</v>
      </c>
      <c r="AT166" s="25" t="s">
        <v>163</v>
      </c>
      <c r="AU166" s="25" t="s">
        <v>79</v>
      </c>
      <c r="AY166" s="25" t="s">
        <v>161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5" t="s">
        <v>77</v>
      </c>
      <c r="BK166" s="192">
        <f>ROUND(I166*H166,2)</f>
        <v>0</v>
      </c>
      <c r="BL166" s="25" t="s">
        <v>168</v>
      </c>
      <c r="BM166" s="25" t="s">
        <v>1142</v>
      </c>
    </row>
    <row r="167" spans="2:47" s="1" customFormat="1" ht="27">
      <c r="B167" s="41"/>
      <c r="D167" s="193" t="s">
        <v>170</v>
      </c>
      <c r="F167" s="194" t="s">
        <v>488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5" t="s">
        <v>170</v>
      </c>
      <c r="AU167" s="25" t="s">
        <v>79</v>
      </c>
    </row>
    <row r="168" spans="2:51" s="13" customFormat="1" ht="13.5">
      <c r="B168" s="206"/>
      <c r="D168" s="193" t="s">
        <v>174</v>
      </c>
      <c r="E168" s="207" t="s">
        <v>5</v>
      </c>
      <c r="F168" s="208" t="s">
        <v>1143</v>
      </c>
      <c r="H168" s="207" t="s">
        <v>5</v>
      </c>
      <c r="I168" s="209"/>
      <c r="L168" s="206"/>
      <c r="M168" s="210"/>
      <c r="N168" s="211"/>
      <c r="O168" s="211"/>
      <c r="P168" s="211"/>
      <c r="Q168" s="211"/>
      <c r="R168" s="211"/>
      <c r="S168" s="211"/>
      <c r="T168" s="212"/>
      <c r="AT168" s="207" t="s">
        <v>174</v>
      </c>
      <c r="AU168" s="207" t="s">
        <v>79</v>
      </c>
      <c r="AV168" s="13" t="s">
        <v>77</v>
      </c>
      <c r="AW168" s="13" t="s">
        <v>34</v>
      </c>
      <c r="AX168" s="13" t="s">
        <v>70</v>
      </c>
      <c r="AY168" s="207" t="s">
        <v>161</v>
      </c>
    </row>
    <row r="169" spans="2:51" s="12" customFormat="1" ht="13.5">
      <c r="B169" s="198"/>
      <c r="D169" s="193" t="s">
        <v>174</v>
      </c>
      <c r="E169" s="199" t="s">
        <v>5</v>
      </c>
      <c r="F169" s="200" t="s">
        <v>1144</v>
      </c>
      <c r="H169" s="201">
        <v>226.547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174</v>
      </c>
      <c r="AU169" s="199" t="s">
        <v>79</v>
      </c>
      <c r="AV169" s="12" t="s">
        <v>79</v>
      </c>
      <c r="AW169" s="12" t="s">
        <v>34</v>
      </c>
      <c r="AX169" s="12" t="s">
        <v>70</v>
      </c>
      <c r="AY169" s="199" t="s">
        <v>161</v>
      </c>
    </row>
    <row r="170" spans="2:51" s="13" customFormat="1" ht="13.5">
      <c r="B170" s="206"/>
      <c r="D170" s="193" t="s">
        <v>174</v>
      </c>
      <c r="E170" s="207" t="s">
        <v>5</v>
      </c>
      <c r="F170" s="208" t="s">
        <v>495</v>
      </c>
      <c r="H170" s="207" t="s">
        <v>5</v>
      </c>
      <c r="I170" s="209"/>
      <c r="L170" s="206"/>
      <c r="M170" s="210"/>
      <c r="N170" s="211"/>
      <c r="O170" s="211"/>
      <c r="P170" s="211"/>
      <c r="Q170" s="211"/>
      <c r="R170" s="211"/>
      <c r="S170" s="211"/>
      <c r="T170" s="212"/>
      <c r="AT170" s="207" t="s">
        <v>174</v>
      </c>
      <c r="AU170" s="207" t="s">
        <v>79</v>
      </c>
      <c r="AV170" s="13" t="s">
        <v>77</v>
      </c>
      <c r="AW170" s="13" t="s">
        <v>34</v>
      </c>
      <c r="AX170" s="13" t="s">
        <v>70</v>
      </c>
      <c r="AY170" s="207" t="s">
        <v>161</v>
      </c>
    </row>
    <row r="171" spans="2:51" s="12" customFormat="1" ht="13.5">
      <c r="B171" s="198"/>
      <c r="D171" s="193" t="s">
        <v>174</v>
      </c>
      <c r="E171" s="199" t="s">
        <v>5</v>
      </c>
      <c r="F171" s="200" t="s">
        <v>1145</v>
      </c>
      <c r="H171" s="201">
        <v>-106.26</v>
      </c>
      <c r="I171" s="202"/>
      <c r="L171" s="198"/>
      <c r="M171" s="203"/>
      <c r="N171" s="204"/>
      <c r="O171" s="204"/>
      <c r="P171" s="204"/>
      <c r="Q171" s="204"/>
      <c r="R171" s="204"/>
      <c r="S171" s="204"/>
      <c r="T171" s="205"/>
      <c r="AT171" s="199" t="s">
        <v>174</v>
      </c>
      <c r="AU171" s="199" t="s">
        <v>79</v>
      </c>
      <c r="AV171" s="12" t="s">
        <v>79</v>
      </c>
      <c r="AW171" s="12" t="s">
        <v>34</v>
      </c>
      <c r="AX171" s="12" t="s">
        <v>70</v>
      </c>
      <c r="AY171" s="199" t="s">
        <v>161</v>
      </c>
    </row>
    <row r="172" spans="2:51" s="14" customFormat="1" ht="13.5">
      <c r="B172" s="213"/>
      <c r="D172" s="193" t="s">
        <v>174</v>
      </c>
      <c r="E172" s="214" t="s">
        <v>5</v>
      </c>
      <c r="F172" s="215" t="s">
        <v>188</v>
      </c>
      <c r="H172" s="216">
        <v>120.287</v>
      </c>
      <c r="I172" s="217"/>
      <c r="L172" s="213"/>
      <c r="M172" s="218"/>
      <c r="N172" s="219"/>
      <c r="O172" s="219"/>
      <c r="P172" s="219"/>
      <c r="Q172" s="219"/>
      <c r="R172" s="219"/>
      <c r="S172" s="219"/>
      <c r="T172" s="220"/>
      <c r="AT172" s="214" t="s">
        <v>174</v>
      </c>
      <c r="AU172" s="214" t="s">
        <v>79</v>
      </c>
      <c r="AV172" s="14" t="s">
        <v>168</v>
      </c>
      <c r="AW172" s="14" t="s">
        <v>34</v>
      </c>
      <c r="AX172" s="14" t="s">
        <v>77</v>
      </c>
      <c r="AY172" s="214" t="s">
        <v>161</v>
      </c>
    </row>
    <row r="173" spans="2:65" s="1" customFormat="1" ht="16.5" customHeight="1">
      <c r="B173" s="180"/>
      <c r="C173" s="181" t="s">
        <v>244</v>
      </c>
      <c r="D173" s="181" t="s">
        <v>163</v>
      </c>
      <c r="E173" s="182" t="s">
        <v>498</v>
      </c>
      <c r="F173" s="183" t="s">
        <v>499</v>
      </c>
      <c r="G173" s="184" t="s">
        <v>301</v>
      </c>
      <c r="H173" s="185">
        <v>337.41</v>
      </c>
      <c r="I173" s="186"/>
      <c r="J173" s="187">
        <f>ROUND(I173*H173,2)</f>
        <v>0</v>
      </c>
      <c r="K173" s="183" t="s">
        <v>167</v>
      </c>
      <c r="L173" s="41"/>
      <c r="M173" s="188" t="s">
        <v>5</v>
      </c>
      <c r="N173" s="189" t="s">
        <v>41</v>
      </c>
      <c r="O173" s="4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25" t="s">
        <v>168</v>
      </c>
      <c r="AT173" s="25" t="s">
        <v>163</v>
      </c>
      <c r="AU173" s="25" t="s">
        <v>79</v>
      </c>
      <c r="AY173" s="25" t="s">
        <v>161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25" t="s">
        <v>77</v>
      </c>
      <c r="BK173" s="192">
        <f>ROUND(I173*H173,2)</f>
        <v>0</v>
      </c>
      <c r="BL173" s="25" t="s">
        <v>168</v>
      </c>
      <c r="BM173" s="25" t="s">
        <v>1146</v>
      </c>
    </row>
    <row r="174" spans="2:47" s="1" customFormat="1" ht="13.5">
      <c r="B174" s="41"/>
      <c r="D174" s="193" t="s">
        <v>170</v>
      </c>
      <c r="F174" s="194" t="s">
        <v>501</v>
      </c>
      <c r="I174" s="195"/>
      <c r="L174" s="41"/>
      <c r="M174" s="196"/>
      <c r="N174" s="42"/>
      <c r="O174" s="42"/>
      <c r="P174" s="42"/>
      <c r="Q174" s="42"/>
      <c r="R174" s="42"/>
      <c r="S174" s="42"/>
      <c r="T174" s="70"/>
      <c r="AT174" s="25" t="s">
        <v>170</v>
      </c>
      <c r="AU174" s="25" t="s">
        <v>79</v>
      </c>
    </row>
    <row r="175" spans="2:51" s="13" customFormat="1" ht="13.5">
      <c r="B175" s="206"/>
      <c r="D175" s="193" t="s">
        <v>174</v>
      </c>
      <c r="E175" s="207" t="s">
        <v>5</v>
      </c>
      <c r="F175" s="208" t="s">
        <v>504</v>
      </c>
      <c r="H175" s="207" t="s">
        <v>5</v>
      </c>
      <c r="I175" s="209"/>
      <c r="L175" s="206"/>
      <c r="M175" s="210"/>
      <c r="N175" s="211"/>
      <c r="O175" s="211"/>
      <c r="P175" s="211"/>
      <c r="Q175" s="211"/>
      <c r="R175" s="211"/>
      <c r="S175" s="211"/>
      <c r="T175" s="212"/>
      <c r="AT175" s="207" t="s">
        <v>174</v>
      </c>
      <c r="AU175" s="207" t="s">
        <v>79</v>
      </c>
      <c r="AV175" s="13" t="s">
        <v>77</v>
      </c>
      <c r="AW175" s="13" t="s">
        <v>34</v>
      </c>
      <c r="AX175" s="13" t="s">
        <v>70</v>
      </c>
      <c r="AY175" s="207" t="s">
        <v>161</v>
      </c>
    </row>
    <row r="176" spans="2:51" s="12" customFormat="1" ht="13.5">
      <c r="B176" s="198"/>
      <c r="D176" s="193" t="s">
        <v>174</v>
      </c>
      <c r="E176" s="199" t="s">
        <v>5</v>
      </c>
      <c r="F176" s="200" t="s">
        <v>1136</v>
      </c>
      <c r="H176" s="201">
        <v>31.05</v>
      </c>
      <c r="I176" s="202"/>
      <c r="L176" s="198"/>
      <c r="M176" s="203"/>
      <c r="N176" s="204"/>
      <c r="O176" s="204"/>
      <c r="P176" s="204"/>
      <c r="Q176" s="204"/>
      <c r="R176" s="204"/>
      <c r="S176" s="204"/>
      <c r="T176" s="205"/>
      <c r="AT176" s="199" t="s">
        <v>174</v>
      </c>
      <c r="AU176" s="199" t="s">
        <v>79</v>
      </c>
      <c r="AV176" s="12" t="s">
        <v>79</v>
      </c>
      <c r="AW176" s="12" t="s">
        <v>34</v>
      </c>
      <c r="AX176" s="12" t="s">
        <v>70</v>
      </c>
      <c r="AY176" s="199" t="s">
        <v>161</v>
      </c>
    </row>
    <row r="177" spans="2:51" s="13" customFormat="1" ht="13.5">
      <c r="B177" s="206"/>
      <c r="D177" s="193" t="s">
        <v>174</v>
      </c>
      <c r="E177" s="207" t="s">
        <v>5</v>
      </c>
      <c r="F177" s="208" t="s">
        <v>502</v>
      </c>
      <c r="H177" s="207" t="s">
        <v>5</v>
      </c>
      <c r="I177" s="209"/>
      <c r="L177" s="206"/>
      <c r="M177" s="210"/>
      <c r="N177" s="211"/>
      <c r="O177" s="211"/>
      <c r="P177" s="211"/>
      <c r="Q177" s="211"/>
      <c r="R177" s="211"/>
      <c r="S177" s="211"/>
      <c r="T177" s="212"/>
      <c r="AT177" s="207" t="s">
        <v>174</v>
      </c>
      <c r="AU177" s="207" t="s">
        <v>79</v>
      </c>
      <c r="AV177" s="13" t="s">
        <v>77</v>
      </c>
      <c r="AW177" s="13" t="s">
        <v>34</v>
      </c>
      <c r="AX177" s="13" t="s">
        <v>70</v>
      </c>
      <c r="AY177" s="207" t="s">
        <v>161</v>
      </c>
    </row>
    <row r="178" spans="2:51" s="12" customFormat="1" ht="13.5">
      <c r="B178" s="198"/>
      <c r="D178" s="193" t="s">
        <v>174</v>
      </c>
      <c r="E178" s="199" t="s">
        <v>5</v>
      </c>
      <c r="F178" s="200" t="s">
        <v>1139</v>
      </c>
      <c r="H178" s="201">
        <v>306.36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199" t="s">
        <v>174</v>
      </c>
      <c r="AU178" s="199" t="s">
        <v>79</v>
      </c>
      <c r="AV178" s="12" t="s">
        <v>79</v>
      </c>
      <c r="AW178" s="12" t="s">
        <v>34</v>
      </c>
      <c r="AX178" s="12" t="s">
        <v>70</v>
      </c>
      <c r="AY178" s="199" t="s">
        <v>161</v>
      </c>
    </row>
    <row r="179" spans="2:51" s="14" customFormat="1" ht="13.5">
      <c r="B179" s="213"/>
      <c r="D179" s="193" t="s">
        <v>174</v>
      </c>
      <c r="E179" s="214" t="s">
        <v>5</v>
      </c>
      <c r="F179" s="215" t="s">
        <v>188</v>
      </c>
      <c r="H179" s="216">
        <v>337.41</v>
      </c>
      <c r="I179" s="217"/>
      <c r="L179" s="213"/>
      <c r="M179" s="218"/>
      <c r="N179" s="219"/>
      <c r="O179" s="219"/>
      <c r="P179" s="219"/>
      <c r="Q179" s="219"/>
      <c r="R179" s="219"/>
      <c r="S179" s="219"/>
      <c r="T179" s="220"/>
      <c r="AT179" s="214" t="s">
        <v>174</v>
      </c>
      <c r="AU179" s="214" t="s">
        <v>79</v>
      </c>
      <c r="AV179" s="14" t="s">
        <v>168</v>
      </c>
      <c r="AW179" s="14" t="s">
        <v>34</v>
      </c>
      <c r="AX179" s="14" t="s">
        <v>77</v>
      </c>
      <c r="AY179" s="214" t="s">
        <v>161</v>
      </c>
    </row>
    <row r="180" spans="2:65" s="1" customFormat="1" ht="16.5" customHeight="1">
      <c r="B180" s="180"/>
      <c r="C180" s="181" t="s">
        <v>10</v>
      </c>
      <c r="D180" s="181" t="s">
        <v>163</v>
      </c>
      <c r="E180" s="182" t="s">
        <v>506</v>
      </c>
      <c r="F180" s="183" t="s">
        <v>507</v>
      </c>
      <c r="G180" s="184" t="s">
        <v>508</v>
      </c>
      <c r="H180" s="185">
        <v>334.931</v>
      </c>
      <c r="I180" s="186"/>
      <c r="J180" s="187">
        <f>ROUND(I180*H180,2)</f>
        <v>0</v>
      </c>
      <c r="K180" s="183" t="s">
        <v>167</v>
      </c>
      <c r="L180" s="41"/>
      <c r="M180" s="188" t="s">
        <v>5</v>
      </c>
      <c r="N180" s="189" t="s">
        <v>41</v>
      </c>
      <c r="O180" s="42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AR180" s="25" t="s">
        <v>168</v>
      </c>
      <c r="AT180" s="25" t="s">
        <v>163</v>
      </c>
      <c r="AU180" s="25" t="s">
        <v>79</v>
      </c>
      <c r="AY180" s="25" t="s">
        <v>161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25" t="s">
        <v>77</v>
      </c>
      <c r="BK180" s="192">
        <f>ROUND(I180*H180,2)</f>
        <v>0</v>
      </c>
      <c r="BL180" s="25" t="s">
        <v>168</v>
      </c>
      <c r="BM180" s="25" t="s">
        <v>1147</v>
      </c>
    </row>
    <row r="181" spans="2:47" s="1" customFormat="1" ht="13.5">
      <c r="B181" s="41"/>
      <c r="D181" s="193" t="s">
        <v>170</v>
      </c>
      <c r="F181" s="194" t="s">
        <v>510</v>
      </c>
      <c r="I181" s="195"/>
      <c r="L181" s="41"/>
      <c r="M181" s="196"/>
      <c r="N181" s="42"/>
      <c r="O181" s="42"/>
      <c r="P181" s="42"/>
      <c r="Q181" s="42"/>
      <c r="R181" s="42"/>
      <c r="S181" s="42"/>
      <c r="T181" s="70"/>
      <c r="AT181" s="25" t="s">
        <v>170</v>
      </c>
      <c r="AU181" s="25" t="s">
        <v>79</v>
      </c>
    </row>
    <row r="182" spans="2:51" s="13" customFormat="1" ht="13.5">
      <c r="B182" s="206"/>
      <c r="D182" s="193" t="s">
        <v>174</v>
      </c>
      <c r="E182" s="207" t="s">
        <v>5</v>
      </c>
      <c r="F182" s="208" t="s">
        <v>502</v>
      </c>
      <c r="H182" s="207" t="s">
        <v>5</v>
      </c>
      <c r="I182" s="209"/>
      <c r="L182" s="206"/>
      <c r="M182" s="210"/>
      <c r="N182" s="211"/>
      <c r="O182" s="211"/>
      <c r="P182" s="211"/>
      <c r="Q182" s="211"/>
      <c r="R182" s="211"/>
      <c r="S182" s="211"/>
      <c r="T182" s="212"/>
      <c r="AT182" s="207" t="s">
        <v>174</v>
      </c>
      <c r="AU182" s="207" t="s">
        <v>79</v>
      </c>
      <c r="AV182" s="13" t="s">
        <v>77</v>
      </c>
      <c r="AW182" s="13" t="s">
        <v>34</v>
      </c>
      <c r="AX182" s="13" t="s">
        <v>70</v>
      </c>
      <c r="AY182" s="207" t="s">
        <v>161</v>
      </c>
    </row>
    <row r="183" spans="2:51" s="12" customFormat="1" ht="13.5">
      <c r="B183" s="198"/>
      <c r="D183" s="193" t="s">
        <v>174</v>
      </c>
      <c r="E183" s="199" t="s">
        <v>5</v>
      </c>
      <c r="F183" s="200" t="s">
        <v>1139</v>
      </c>
      <c r="H183" s="201">
        <v>306.36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174</v>
      </c>
      <c r="AU183" s="199" t="s">
        <v>79</v>
      </c>
      <c r="AV183" s="12" t="s">
        <v>79</v>
      </c>
      <c r="AW183" s="12" t="s">
        <v>34</v>
      </c>
      <c r="AX183" s="12" t="s">
        <v>70</v>
      </c>
      <c r="AY183" s="199" t="s">
        <v>161</v>
      </c>
    </row>
    <row r="184" spans="2:51" s="13" customFormat="1" ht="13.5">
      <c r="B184" s="206"/>
      <c r="D184" s="193" t="s">
        <v>174</v>
      </c>
      <c r="E184" s="207" t="s">
        <v>5</v>
      </c>
      <c r="F184" s="208" t="s">
        <v>1148</v>
      </c>
      <c r="H184" s="207" t="s">
        <v>5</v>
      </c>
      <c r="I184" s="209"/>
      <c r="L184" s="206"/>
      <c r="M184" s="210"/>
      <c r="N184" s="211"/>
      <c r="O184" s="211"/>
      <c r="P184" s="211"/>
      <c r="Q184" s="211"/>
      <c r="R184" s="211"/>
      <c r="S184" s="211"/>
      <c r="T184" s="212"/>
      <c r="AT184" s="207" t="s">
        <v>174</v>
      </c>
      <c r="AU184" s="207" t="s">
        <v>79</v>
      </c>
      <c r="AV184" s="13" t="s">
        <v>77</v>
      </c>
      <c r="AW184" s="13" t="s">
        <v>34</v>
      </c>
      <c r="AX184" s="13" t="s">
        <v>70</v>
      </c>
      <c r="AY184" s="207" t="s">
        <v>161</v>
      </c>
    </row>
    <row r="185" spans="2:51" s="12" customFormat="1" ht="13.5">
      <c r="B185" s="198"/>
      <c r="D185" s="193" t="s">
        <v>174</v>
      </c>
      <c r="E185" s="199" t="s">
        <v>5</v>
      </c>
      <c r="F185" s="200" t="s">
        <v>1149</v>
      </c>
      <c r="H185" s="201">
        <v>-120.287</v>
      </c>
      <c r="I185" s="202"/>
      <c r="L185" s="198"/>
      <c r="M185" s="203"/>
      <c r="N185" s="204"/>
      <c r="O185" s="204"/>
      <c r="P185" s="204"/>
      <c r="Q185" s="204"/>
      <c r="R185" s="204"/>
      <c r="S185" s="204"/>
      <c r="T185" s="205"/>
      <c r="AT185" s="199" t="s">
        <v>174</v>
      </c>
      <c r="AU185" s="199" t="s">
        <v>79</v>
      </c>
      <c r="AV185" s="12" t="s">
        <v>79</v>
      </c>
      <c r="AW185" s="12" t="s">
        <v>34</v>
      </c>
      <c r="AX185" s="12" t="s">
        <v>70</v>
      </c>
      <c r="AY185" s="199" t="s">
        <v>161</v>
      </c>
    </row>
    <row r="186" spans="2:51" s="14" customFormat="1" ht="13.5">
      <c r="B186" s="213"/>
      <c r="D186" s="193" t="s">
        <v>174</v>
      </c>
      <c r="E186" s="214" t="s">
        <v>5</v>
      </c>
      <c r="F186" s="215" t="s">
        <v>188</v>
      </c>
      <c r="H186" s="216">
        <v>186.073</v>
      </c>
      <c r="I186" s="217"/>
      <c r="L186" s="213"/>
      <c r="M186" s="218"/>
      <c r="N186" s="219"/>
      <c r="O186" s="219"/>
      <c r="P186" s="219"/>
      <c r="Q186" s="219"/>
      <c r="R186" s="219"/>
      <c r="S186" s="219"/>
      <c r="T186" s="220"/>
      <c r="AT186" s="214" t="s">
        <v>174</v>
      </c>
      <c r="AU186" s="214" t="s">
        <v>79</v>
      </c>
      <c r="AV186" s="14" t="s">
        <v>168</v>
      </c>
      <c r="AW186" s="14" t="s">
        <v>34</v>
      </c>
      <c r="AX186" s="14" t="s">
        <v>77</v>
      </c>
      <c r="AY186" s="214" t="s">
        <v>161</v>
      </c>
    </row>
    <row r="187" spans="2:51" s="12" customFormat="1" ht="13.5">
      <c r="B187" s="198"/>
      <c r="D187" s="193" t="s">
        <v>174</v>
      </c>
      <c r="F187" s="200" t="s">
        <v>1150</v>
      </c>
      <c r="H187" s="201">
        <v>334.931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199" t="s">
        <v>174</v>
      </c>
      <c r="AU187" s="199" t="s">
        <v>79</v>
      </c>
      <c r="AV187" s="12" t="s">
        <v>79</v>
      </c>
      <c r="AW187" s="12" t="s">
        <v>6</v>
      </c>
      <c r="AX187" s="12" t="s">
        <v>77</v>
      </c>
      <c r="AY187" s="199" t="s">
        <v>161</v>
      </c>
    </row>
    <row r="188" spans="2:65" s="1" customFormat="1" ht="16.5" customHeight="1">
      <c r="B188" s="180"/>
      <c r="C188" s="181" t="s">
        <v>317</v>
      </c>
      <c r="D188" s="181" t="s">
        <v>163</v>
      </c>
      <c r="E188" s="182" t="s">
        <v>515</v>
      </c>
      <c r="F188" s="183" t="s">
        <v>516</v>
      </c>
      <c r="G188" s="184" t="s">
        <v>301</v>
      </c>
      <c r="H188" s="185">
        <v>226.547</v>
      </c>
      <c r="I188" s="186"/>
      <c r="J188" s="187">
        <f>ROUND(I188*H188,2)</f>
        <v>0</v>
      </c>
      <c r="K188" s="183" t="s">
        <v>167</v>
      </c>
      <c r="L188" s="41"/>
      <c r="M188" s="188" t="s">
        <v>5</v>
      </c>
      <c r="N188" s="189" t="s">
        <v>41</v>
      </c>
      <c r="O188" s="4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AR188" s="25" t="s">
        <v>168</v>
      </c>
      <c r="AT188" s="25" t="s">
        <v>163</v>
      </c>
      <c r="AU188" s="25" t="s">
        <v>79</v>
      </c>
      <c r="AY188" s="25" t="s">
        <v>161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5" t="s">
        <v>77</v>
      </c>
      <c r="BK188" s="192">
        <f>ROUND(I188*H188,2)</f>
        <v>0</v>
      </c>
      <c r="BL188" s="25" t="s">
        <v>168</v>
      </c>
      <c r="BM188" s="25" t="s">
        <v>1151</v>
      </c>
    </row>
    <row r="189" spans="2:47" s="1" customFormat="1" ht="27">
      <c r="B189" s="41"/>
      <c r="D189" s="193" t="s">
        <v>170</v>
      </c>
      <c r="F189" s="194" t="s">
        <v>518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170</v>
      </c>
      <c r="AU189" s="25" t="s">
        <v>79</v>
      </c>
    </row>
    <row r="190" spans="2:51" s="13" customFormat="1" ht="13.5">
      <c r="B190" s="206"/>
      <c r="D190" s="193" t="s">
        <v>174</v>
      </c>
      <c r="E190" s="207" t="s">
        <v>5</v>
      </c>
      <c r="F190" s="208" t="s">
        <v>502</v>
      </c>
      <c r="H190" s="207" t="s">
        <v>5</v>
      </c>
      <c r="I190" s="209"/>
      <c r="L190" s="206"/>
      <c r="M190" s="210"/>
      <c r="N190" s="211"/>
      <c r="O190" s="211"/>
      <c r="P190" s="211"/>
      <c r="Q190" s="211"/>
      <c r="R190" s="211"/>
      <c r="S190" s="211"/>
      <c r="T190" s="212"/>
      <c r="AT190" s="207" t="s">
        <v>174</v>
      </c>
      <c r="AU190" s="207" t="s">
        <v>79</v>
      </c>
      <c r="AV190" s="13" t="s">
        <v>77</v>
      </c>
      <c r="AW190" s="13" t="s">
        <v>34</v>
      </c>
      <c r="AX190" s="13" t="s">
        <v>70</v>
      </c>
      <c r="AY190" s="207" t="s">
        <v>161</v>
      </c>
    </row>
    <row r="191" spans="2:51" s="12" customFormat="1" ht="13.5">
      <c r="B191" s="198"/>
      <c r="D191" s="193" t="s">
        <v>174</v>
      </c>
      <c r="E191" s="199" t="s">
        <v>5</v>
      </c>
      <c r="F191" s="200" t="s">
        <v>1152</v>
      </c>
      <c r="H191" s="201">
        <v>306.36</v>
      </c>
      <c r="I191" s="202"/>
      <c r="L191" s="198"/>
      <c r="M191" s="203"/>
      <c r="N191" s="204"/>
      <c r="O191" s="204"/>
      <c r="P191" s="204"/>
      <c r="Q191" s="204"/>
      <c r="R191" s="204"/>
      <c r="S191" s="204"/>
      <c r="T191" s="205"/>
      <c r="AT191" s="199" t="s">
        <v>174</v>
      </c>
      <c r="AU191" s="199" t="s">
        <v>79</v>
      </c>
      <c r="AV191" s="12" t="s">
        <v>79</v>
      </c>
      <c r="AW191" s="12" t="s">
        <v>34</v>
      </c>
      <c r="AX191" s="12" t="s">
        <v>70</v>
      </c>
      <c r="AY191" s="199" t="s">
        <v>161</v>
      </c>
    </row>
    <row r="192" spans="2:51" s="13" customFormat="1" ht="13.5">
      <c r="B192" s="206"/>
      <c r="D192" s="193" t="s">
        <v>174</v>
      </c>
      <c r="E192" s="207" t="s">
        <v>5</v>
      </c>
      <c r="F192" s="208" t="s">
        <v>1153</v>
      </c>
      <c r="H192" s="207" t="s">
        <v>5</v>
      </c>
      <c r="I192" s="209"/>
      <c r="L192" s="206"/>
      <c r="M192" s="210"/>
      <c r="N192" s="211"/>
      <c r="O192" s="211"/>
      <c r="P192" s="211"/>
      <c r="Q192" s="211"/>
      <c r="R192" s="211"/>
      <c r="S192" s="211"/>
      <c r="T192" s="212"/>
      <c r="AT192" s="207" t="s">
        <v>174</v>
      </c>
      <c r="AU192" s="207" t="s">
        <v>79</v>
      </c>
      <c r="AV192" s="13" t="s">
        <v>77</v>
      </c>
      <c r="AW192" s="13" t="s">
        <v>34</v>
      </c>
      <c r="AX192" s="13" t="s">
        <v>70</v>
      </c>
      <c r="AY192" s="207" t="s">
        <v>161</v>
      </c>
    </row>
    <row r="193" spans="2:51" s="12" customFormat="1" ht="13.5">
      <c r="B193" s="198"/>
      <c r="D193" s="193" t="s">
        <v>174</v>
      </c>
      <c r="E193" s="199" t="s">
        <v>5</v>
      </c>
      <c r="F193" s="200" t="s">
        <v>1154</v>
      </c>
      <c r="H193" s="201">
        <v>-17.568</v>
      </c>
      <c r="I193" s="202"/>
      <c r="L193" s="198"/>
      <c r="M193" s="203"/>
      <c r="N193" s="204"/>
      <c r="O193" s="204"/>
      <c r="P193" s="204"/>
      <c r="Q193" s="204"/>
      <c r="R193" s="204"/>
      <c r="S193" s="204"/>
      <c r="T193" s="205"/>
      <c r="AT193" s="199" t="s">
        <v>174</v>
      </c>
      <c r="AU193" s="199" t="s">
        <v>79</v>
      </c>
      <c r="AV193" s="12" t="s">
        <v>79</v>
      </c>
      <c r="AW193" s="12" t="s">
        <v>34</v>
      </c>
      <c r="AX193" s="12" t="s">
        <v>70</v>
      </c>
      <c r="AY193" s="199" t="s">
        <v>161</v>
      </c>
    </row>
    <row r="194" spans="2:51" s="13" customFormat="1" ht="13.5">
      <c r="B194" s="206"/>
      <c r="D194" s="193" t="s">
        <v>174</v>
      </c>
      <c r="E194" s="207" t="s">
        <v>5</v>
      </c>
      <c r="F194" s="208" t="s">
        <v>527</v>
      </c>
      <c r="H194" s="207" t="s">
        <v>5</v>
      </c>
      <c r="I194" s="209"/>
      <c r="L194" s="206"/>
      <c r="M194" s="210"/>
      <c r="N194" s="211"/>
      <c r="O194" s="211"/>
      <c r="P194" s="211"/>
      <c r="Q194" s="211"/>
      <c r="R194" s="211"/>
      <c r="S194" s="211"/>
      <c r="T194" s="212"/>
      <c r="AT194" s="207" t="s">
        <v>174</v>
      </c>
      <c r="AU194" s="207" t="s">
        <v>79</v>
      </c>
      <c r="AV194" s="13" t="s">
        <v>77</v>
      </c>
      <c r="AW194" s="13" t="s">
        <v>34</v>
      </c>
      <c r="AX194" s="13" t="s">
        <v>70</v>
      </c>
      <c r="AY194" s="207" t="s">
        <v>161</v>
      </c>
    </row>
    <row r="195" spans="2:51" s="12" customFormat="1" ht="13.5">
      <c r="B195" s="198"/>
      <c r="D195" s="193" t="s">
        <v>174</v>
      </c>
      <c r="E195" s="199" t="s">
        <v>5</v>
      </c>
      <c r="F195" s="200" t="s">
        <v>1155</v>
      </c>
      <c r="H195" s="201">
        <v>-62.245</v>
      </c>
      <c r="I195" s="202"/>
      <c r="L195" s="198"/>
      <c r="M195" s="203"/>
      <c r="N195" s="204"/>
      <c r="O195" s="204"/>
      <c r="P195" s="204"/>
      <c r="Q195" s="204"/>
      <c r="R195" s="204"/>
      <c r="S195" s="204"/>
      <c r="T195" s="205"/>
      <c r="AT195" s="199" t="s">
        <v>174</v>
      </c>
      <c r="AU195" s="199" t="s">
        <v>79</v>
      </c>
      <c r="AV195" s="12" t="s">
        <v>79</v>
      </c>
      <c r="AW195" s="12" t="s">
        <v>34</v>
      </c>
      <c r="AX195" s="12" t="s">
        <v>70</v>
      </c>
      <c r="AY195" s="199" t="s">
        <v>161</v>
      </c>
    </row>
    <row r="196" spans="2:51" s="14" customFormat="1" ht="13.5">
      <c r="B196" s="213"/>
      <c r="D196" s="193" t="s">
        <v>174</v>
      </c>
      <c r="E196" s="214" t="s">
        <v>5</v>
      </c>
      <c r="F196" s="215" t="s">
        <v>188</v>
      </c>
      <c r="H196" s="216">
        <v>226.547</v>
      </c>
      <c r="I196" s="217"/>
      <c r="L196" s="213"/>
      <c r="M196" s="218"/>
      <c r="N196" s="219"/>
      <c r="O196" s="219"/>
      <c r="P196" s="219"/>
      <c r="Q196" s="219"/>
      <c r="R196" s="219"/>
      <c r="S196" s="219"/>
      <c r="T196" s="220"/>
      <c r="AT196" s="214" t="s">
        <v>174</v>
      </c>
      <c r="AU196" s="214" t="s">
        <v>79</v>
      </c>
      <c r="AV196" s="14" t="s">
        <v>168</v>
      </c>
      <c r="AW196" s="14" t="s">
        <v>34</v>
      </c>
      <c r="AX196" s="14" t="s">
        <v>77</v>
      </c>
      <c r="AY196" s="214" t="s">
        <v>161</v>
      </c>
    </row>
    <row r="197" spans="2:65" s="1" customFormat="1" ht="16.5" customHeight="1">
      <c r="B197" s="180"/>
      <c r="C197" s="229" t="s">
        <v>328</v>
      </c>
      <c r="D197" s="229" t="s">
        <v>384</v>
      </c>
      <c r="E197" s="230" t="s">
        <v>532</v>
      </c>
      <c r="F197" s="231" t="s">
        <v>533</v>
      </c>
      <c r="G197" s="232" t="s">
        <v>508</v>
      </c>
      <c r="H197" s="233">
        <v>212.52</v>
      </c>
      <c r="I197" s="234"/>
      <c r="J197" s="235">
        <f>ROUND(I197*H197,2)</f>
        <v>0</v>
      </c>
      <c r="K197" s="231" t="s">
        <v>167</v>
      </c>
      <c r="L197" s="236"/>
      <c r="M197" s="237" t="s">
        <v>5</v>
      </c>
      <c r="N197" s="238" t="s">
        <v>41</v>
      </c>
      <c r="O197" s="42"/>
      <c r="P197" s="190">
        <f>O197*H197</f>
        <v>0</v>
      </c>
      <c r="Q197" s="190">
        <v>0.3</v>
      </c>
      <c r="R197" s="190">
        <f>Q197*H197</f>
        <v>63.756</v>
      </c>
      <c r="S197" s="190">
        <v>0</v>
      </c>
      <c r="T197" s="191">
        <f>S197*H197</f>
        <v>0</v>
      </c>
      <c r="AR197" s="25" t="s">
        <v>221</v>
      </c>
      <c r="AT197" s="25" t="s">
        <v>384</v>
      </c>
      <c r="AU197" s="25" t="s">
        <v>79</v>
      </c>
      <c r="AY197" s="25" t="s">
        <v>161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25" t="s">
        <v>77</v>
      </c>
      <c r="BK197" s="192">
        <f>ROUND(I197*H197,2)</f>
        <v>0</v>
      </c>
      <c r="BL197" s="25" t="s">
        <v>168</v>
      </c>
      <c r="BM197" s="25" t="s">
        <v>1156</v>
      </c>
    </row>
    <row r="198" spans="2:47" s="1" customFormat="1" ht="13.5">
      <c r="B198" s="41"/>
      <c r="D198" s="193" t="s">
        <v>170</v>
      </c>
      <c r="F198" s="194" t="s">
        <v>533</v>
      </c>
      <c r="I198" s="195"/>
      <c r="L198" s="41"/>
      <c r="M198" s="196"/>
      <c r="N198" s="42"/>
      <c r="O198" s="42"/>
      <c r="P198" s="42"/>
      <c r="Q198" s="42"/>
      <c r="R198" s="42"/>
      <c r="S198" s="42"/>
      <c r="T198" s="70"/>
      <c r="AT198" s="25" t="s">
        <v>170</v>
      </c>
      <c r="AU198" s="25" t="s">
        <v>79</v>
      </c>
    </row>
    <row r="199" spans="2:51" s="13" customFormat="1" ht="13.5">
      <c r="B199" s="206"/>
      <c r="D199" s="193" t="s">
        <v>174</v>
      </c>
      <c r="E199" s="207" t="s">
        <v>5</v>
      </c>
      <c r="F199" s="208" t="s">
        <v>1157</v>
      </c>
      <c r="H199" s="207" t="s">
        <v>5</v>
      </c>
      <c r="I199" s="209"/>
      <c r="L199" s="206"/>
      <c r="M199" s="210"/>
      <c r="N199" s="211"/>
      <c r="O199" s="211"/>
      <c r="P199" s="211"/>
      <c r="Q199" s="211"/>
      <c r="R199" s="211"/>
      <c r="S199" s="211"/>
      <c r="T199" s="212"/>
      <c r="AT199" s="207" t="s">
        <v>174</v>
      </c>
      <c r="AU199" s="207" t="s">
        <v>79</v>
      </c>
      <c r="AV199" s="13" t="s">
        <v>77</v>
      </c>
      <c r="AW199" s="13" t="s">
        <v>34</v>
      </c>
      <c r="AX199" s="13" t="s">
        <v>70</v>
      </c>
      <c r="AY199" s="207" t="s">
        <v>161</v>
      </c>
    </row>
    <row r="200" spans="2:51" s="12" customFormat="1" ht="13.5">
      <c r="B200" s="198"/>
      <c r="D200" s="193" t="s">
        <v>174</v>
      </c>
      <c r="E200" s="199" t="s">
        <v>5</v>
      </c>
      <c r="F200" s="200" t="s">
        <v>1158</v>
      </c>
      <c r="H200" s="201">
        <v>106.26</v>
      </c>
      <c r="I200" s="202"/>
      <c r="L200" s="198"/>
      <c r="M200" s="203"/>
      <c r="N200" s="204"/>
      <c r="O200" s="204"/>
      <c r="P200" s="204"/>
      <c r="Q200" s="204"/>
      <c r="R200" s="204"/>
      <c r="S200" s="204"/>
      <c r="T200" s="205"/>
      <c r="AT200" s="199" t="s">
        <v>174</v>
      </c>
      <c r="AU200" s="199" t="s">
        <v>79</v>
      </c>
      <c r="AV200" s="12" t="s">
        <v>79</v>
      </c>
      <c r="AW200" s="12" t="s">
        <v>34</v>
      </c>
      <c r="AX200" s="12" t="s">
        <v>77</v>
      </c>
      <c r="AY200" s="199" t="s">
        <v>161</v>
      </c>
    </row>
    <row r="201" spans="2:51" s="12" customFormat="1" ht="13.5">
      <c r="B201" s="198"/>
      <c r="D201" s="193" t="s">
        <v>174</v>
      </c>
      <c r="F201" s="200" t="s">
        <v>1159</v>
      </c>
      <c r="H201" s="201">
        <v>212.52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199" t="s">
        <v>174</v>
      </c>
      <c r="AU201" s="199" t="s">
        <v>79</v>
      </c>
      <c r="AV201" s="12" t="s">
        <v>79</v>
      </c>
      <c r="AW201" s="12" t="s">
        <v>6</v>
      </c>
      <c r="AX201" s="12" t="s">
        <v>77</v>
      </c>
      <c r="AY201" s="199" t="s">
        <v>161</v>
      </c>
    </row>
    <row r="202" spans="2:65" s="1" customFormat="1" ht="16.5" customHeight="1">
      <c r="B202" s="180"/>
      <c r="C202" s="181" t="s">
        <v>334</v>
      </c>
      <c r="D202" s="181" t="s">
        <v>163</v>
      </c>
      <c r="E202" s="182" t="s">
        <v>544</v>
      </c>
      <c r="F202" s="183" t="s">
        <v>545</v>
      </c>
      <c r="G202" s="184" t="s">
        <v>301</v>
      </c>
      <c r="H202" s="185">
        <v>62.245</v>
      </c>
      <c r="I202" s="186"/>
      <c r="J202" s="187">
        <f>ROUND(I202*H202,2)</f>
        <v>0</v>
      </c>
      <c r="K202" s="183" t="s">
        <v>167</v>
      </c>
      <c r="L202" s="41"/>
      <c r="M202" s="188" t="s">
        <v>5</v>
      </c>
      <c r="N202" s="189" t="s">
        <v>41</v>
      </c>
      <c r="O202" s="42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25" t="s">
        <v>168</v>
      </c>
      <c r="AT202" s="25" t="s">
        <v>163</v>
      </c>
      <c r="AU202" s="25" t="s">
        <v>79</v>
      </c>
      <c r="AY202" s="25" t="s">
        <v>161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25" t="s">
        <v>77</v>
      </c>
      <c r="BK202" s="192">
        <f>ROUND(I202*H202,2)</f>
        <v>0</v>
      </c>
      <c r="BL202" s="25" t="s">
        <v>168</v>
      </c>
      <c r="BM202" s="25" t="s">
        <v>1160</v>
      </c>
    </row>
    <row r="203" spans="2:47" s="1" customFormat="1" ht="40.5">
      <c r="B203" s="41"/>
      <c r="D203" s="193" t="s">
        <v>170</v>
      </c>
      <c r="F203" s="194" t="s">
        <v>547</v>
      </c>
      <c r="I203" s="195"/>
      <c r="L203" s="41"/>
      <c r="M203" s="196"/>
      <c r="N203" s="42"/>
      <c r="O203" s="42"/>
      <c r="P203" s="42"/>
      <c r="Q203" s="42"/>
      <c r="R203" s="42"/>
      <c r="S203" s="42"/>
      <c r="T203" s="70"/>
      <c r="AT203" s="25" t="s">
        <v>170</v>
      </c>
      <c r="AU203" s="25" t="s">
        <v>79</v>
      </c>
    </row>
    <row r="204" spans="2:47" s="1" customFormat="1" ht="27">
      <c r="B204" s="41"/>
      <c r="D204" s="193" t="s">
        <v>172</v>
      </c>
      <c r="F204" s="197" t="s">
        <v>1095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5" t="s">
        <v>172</v>
      </c>
      <c r="AU204" s="25" t="s">
        <v>79</v>
      </c>
    </row>
    <row r="205" spans="2:51" s="12" customFormat="1" ht="13.5">
      <c r="B205" s="198"/>
      <c r="D205" s="193" t="s">
        <v>174</v>
      </c>
      <c r="E205" s="199" t="s">
        <v>5</v>
      </c>
      <c r="F205" s="200" t="s">
        <v>1161</v>
      </c>
      <c r="H205" s="201">
        <v>60.795</v>
      </c>
      <c r="I205" s="202"/>
      <c r="L205" s="198"/>
      <c r="M205" s="203"/>
      <c r="N205" s="204"/>
      <c r="O205" s="204"/>
      <c r="P205" s="204"/>
      <c r="Q205" s="204"/>
      <c r="R205" s="204"/>
      <c r="S205" s="204"/>
      <c r="T205" s="205"/>
      <c r="AT205" s="199" t="s">
        <v>174</v>
      </c>
      <c r="AU205" s="199" t="s">
        <v>79</v>
      </c>
      <c r="AV205" s="12" t="s">
        <v>79</v>
      </c>
      <c r="AW205" s="12" t="s">
        <v>34</v>
      </c>
      <c r="AX205" s="12" t="s">
        <v>70</v>
      </c>
      <c r="AY205" s="199" t="s">
        <v>161</v>
      </c>
    </row>
    <row r="206" spans="2:51" s="12" customFormat="1" ht="13.5">
      <c r="B206" s="198"/>
      <c r="D206" s="193" t="s">
        <v>174</v>
      </c>
      <c r="E206" s="199" t="s">
        <v>5</v>
      </c>
      <c r="F206" s="200" t="s">
        <v>1162</v>
      </c>
      <c r="H206" s="201">
        <v>1.45</v>
      </c>
      <c r="I206" s="202"/>
      <c r="L206" s="198"/>
      <c r="M206" s="203"/>
      <c r="N206" s="204"/>
      <c r="O206" s="204"/>
      <c r="P206" s="204"/>
      <c r="Q206" s="204"/>
      <c r="R206" s="204"/>
      <c r="S206" s="204"/>
      <c r="T206" s="205"/>
      <c r="AT206" s="199" t="s">
        <v>174</v>
      </c>
      <c r="AU206" s="199" t="s">
        <v>79</v>
      </c>
      <c r="AV206" s="12" t="s">
        <v>79</v>
      </c>
      <c r="AW206" s="12" t="s">
        <v>34</v>
      </c>
      <c r="AX206" s="12" t="s">
        <v>70</v>
      </c>
      <c r="AY206" s="199" t="s">
        <v>161</v>
      </c>
    </row>
    <row r="207" spans="2:51" s="14" customFormat="1" ht="13.5">
      <c r="B207" s="213"/>
      <c r="D207" s="193" t="s">
        <v>174</v>
      </c>
      <c r="E207" s="214" t="s">
        <v>5</v>
      </c>
      <c r="F207" s="215" t="s">
        <v>188</v>
      </c>
      <c r="H207" s="216">
        <v>62.245</v>
      </c>
      <c r="I207" s="217"/>
      <c r="L207" s="213"/>
      <c r="M207" s="218"/>
      <c r="N207" s="219"/>
      <c r="O207" s="219"/>
      <c r="P207" s="219"/>
      <c r="Q207" s="219"/>
      <c r="R207" s="219"/>
      <c r="S207" s="219"/>
      <c r="T207" s="220"/>
      <c r="AT207" s="214" t="s">
        <v>174</v>
      </c>
      <c r="AU207" s="214" t="s">
        <v>79</v>
      </c>
      <c r="AV207" s="14" t="s">
        <v>168</v>
      </c>
      <c r="AW207" s="14" t="s">
        <v>34</v>
      </c>
      <c r="AX207" s="14" t="s">
        <v>77</v>
      </c>
      <c r="AY207" s="214" t="s">
        <v>161</v>
      </c>
    </row>
    <row r="208" spans="2:65" s="1" customFormat="1" ht="16.5" customHeight="1">
      <c r="B208" s="180"/>
      <c r="C208" s="229" t="s">
        <v>340</v>
      </c>
      <c r="D208" s="229" t="s">
        <v>384</v>
      </c>
      <c r="E208" s="230" t="s">
        <v>557</v>
      </c>
      <c r="F208" s="231" t="s">
        <v>558</v>
      </c>
      <c r="G208" s="232" t="s">
        <v>508</v>
      </c>
      <c r="H208" s="233">
        <v>124.49</v>
      </c>
      <c r="I208" s="234"/>
      <c r="J208" s="235">
        <f>ROUND(I208*H208,2)</f>
        <v>0</v>
      </c>
      <c r="K208" s="231" t="s">
        <v>167</v>
      </c>
      <c r="L208" s="236"/>
      <c r="M208" s="237" t="s">
        <v>5</v>
      </c>
      <c r="N208" s="238" t="s">
        <v>41</v>
      </c>
      <c r="O208" s="42"/>
      <c r="P208" s="190">
        <f>O208*H208</f>
        <v>0</v>
      </c>
      <c r="Q208" s="190">
        <v>0.3</v>
      </c>
      <c r="R208" s="190">
        <f>Q208*H208</f>
        <v>37.346999999999994</v>
      </c>
      <c r="S208" s="190">
        <v>0</v>
      </c>
      <c r="T208" s="191">
        <f>S208*H208</f>
        <v>0</v>
      </c>
      <c r="AR208" s="25" t="s">
        <v>221</v>
      </c>
      <c r="AT208" s="25" t="s">
        <v>384</v>
      </c>
      <c r="AU208" s="25" t="s">
        <v>79</v>
      </c>
      <c r="AY208" s="25" t="s">
        <v>161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25" t="s">
        <v>77</v>
      </c>
      <c r="BK208" s="192">
        <f>ROUND(I208*H208,2)</f>
        <v>0</v>
      </c>
      <c r="BL208" s="25" t="s">
        <v>168</v>
      </c>
      <c r="BM208" s="25" t="s">
        <v>1163</v>
      </c>
    </row>
    <row r="209" spans="2:47" s="1" customFormat="1" ht="13.5">
      <c r="B209" s="41"/>
      <c r="D209" s="193" t="s">
        <v>170</v>
      </c>
      <c r="F209" s="194" t="s">
        <v>560</v>
      </c>
      <c r="I209" s="195"/>
      <c r="L209" s="41"/>
      <c r="M209" s="196"/>
      <c r="N209" s="42"/>
      <c r="O209" s="42"/>
      <c r="P209" s="42"/>
      <c r="Q209" s="42"/>
      <c r="R209" s="42"/>
      <c r="S209" s="42"/>
      <c r="T209" s="70"/>
      <c r="AT209" s="25" t="s">
        <v>170</v>
      </c>
      <c r="AU209" s="25" t="s">
        <v>79</v>
      </c>
    </row>
    <row r="210" spans="2:51" s="12" customFormat="1" ht="13.5">
      <c r="B210" s="198"/>
      <c r="D210" s="193" t="s">
        <v>174</v>
      </c>
      <c r="F210" s="200" t="s">
        <v>1164</v>
      </c>
      <c r="H210" s="201">
        <v>124.49</v>
      </c>
      <c r="I210" s="202"/>
      <c r="L210" s="198"/>
      <c r="M210" s="203"/>
      <c r="N210" s="204"/>
      <c r="O210" s="204"/>
      <c r="P210" s="204"/>
      <c r="Q210" s="204"/>
      <c r="R210" s="204"/>
      <c r="S210" s="204"/>
      <c r="T210" s="205"/>
      <c r="AT210" s="199" t="s">
        <v>174</v>
      </c>
      <c r="AU210" s="199" t="s">
        <v>79</v>
      </c>
      <c r="AV210" s="12" t="s">
        <v>79</v>
      </c>
      <c r="AW210" s="12" t="s">
        <v>6</v>
      </c>
      <c r="AX210" s="12" t="s">
        <v>77</v>
      </c>
      <c r="AY210" s="199" t="s">
        <v>161</v>
      </c>
    </row>
    <row r="211" spans="2:65" s="1" customFormat="1" ht="25.5" customHeight="1">
      <c r="B211" s="180"/>
      <c r="C211" s="181" t="s">
        <v>364</v>
      </c>
      <c r="D211" s="181" t="s">
        <v>163</v>
      </c>
      <c r="E211" s="182" t="s">
        <v>1165</v>
      </c>
      <c r="F211" s="183" t="s">
        <v>1166</v>
      </c>
      <c r="G211" s="184" t="s">
        <v>166</v>
      </c>
      <c r="H211" s="185">
        <v>207</v>
      </c>
      <c r="I211" s="186"/>
      <c r="J211" s="187">
        <f>ROUND(I211*H211,2)</f>
        <v>0</v>
      </c>
      <c r="K211" s="183" t="s">
        <v>167</v>
      </c>
      <c r="L211" s="41"/>
      <c r="M211" s="188" t="s">
        <v>5</v>
      </c>
      <c r="N211" s="189" t="s">
        <v>41</v>
      </c>
      <c r="O211" s="42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AR211" s="25" t="s">
        <v>168</v>
      </c>
      <c r="AT211" s="25" t="s">
        <v>163</v>
      </c>
      <c r="AU211" s="25" t="s">
        <v>79</v>
      </c>
      <c r="AY211" s="25" t="s">
        <v>161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25" t="s">
        <v>77</v>
      </c>
      <c r="BK211" s="192">
        <f>ROUND(I211*H211,2)</f>
        <v>0</v>
      </c>
      <c r="BL211" s="25" t="s">
        <v>168</v>
      </c>
      <c r="BM211" s="25" t="s">
        <v>1167</v>
      </c>
    </row>
    <row r="212" spans="2:47" s="1" customFormat="1" ht="27">
      <c r="B212" s="41"/>
      <c r="D212" s="193" t="s">
        <v>170</v>
      </c>
      <c r="F212" s="194" t="s">
        <v>1168</v>
      </c>
      <c r="I212" s="195"/>
      <c r="L212" s="41"/>
      <c r="M212" s="196"/>
      <c r="N212" s="42"/>
      <c r="O212" s="42"/>
      <c r="P212" s="42"/>
      <c r="Q212" s="42"/>
      <c r="R212" s="42"/>
      <c r="S212" s="42"/>
      <c r="T212" s="70"/>
      <c r="AT212" s="25" t="s">
        <v>170</v>
      </c>
      <c r="AU212" s="25" t="s">
        <v>79</v>
      </c>
    </row>
    <row r="213" spans="2:47" s="1" customFormat="1" ht="27">
      <c r="B213" s="41"/>
      <c r="D213" s="193" t="s">
        <v>172</v>
      </c>
      <c r="F213" s="197" t="s">
        <v>1095</v>
      </c>
      <c r="I213" s="195"/>
      <c r="L213" s="41"/>
      <c r="M213" s="196"/>
      <c r="N213" s="42"/>
      <c r="O213" s="42"/>
      <c r="P213" s="42"/>
      <c r="Q213" s="42"/>
      <c r="R213" s="42"/>
      <c r="S213" s="42"/>
      <c r="T213" s="70"/>
      <c r="AT213" s="25" t="s">
        <v>172</v>
      </c>
      <c r="AU213" s="25" t="s">
        <v>79</v>
      </c>
    </row>
    <row r="214" spans="2:51" s="13" customFormat="1" ht="13.5">
      <c r="B214" s="206"/>
      <c r="D214" s="193" t="s">
        <v>174</v>
      </c>
      <c r="E214" s="207" t="s">
        <v>5</v>
      </c>
      <c r="F214" s="208" t="s">
        <v>1107</v>
      </c>
      <c r="H214" s="207" t="s">
        <v>5</v>
      </c>
      <c r="I214" s="209"/>
      <c r="L214" s="206"/>
      <c r="M214" s="210"/>
      <c r="N214" s="211"/>
      <c r="O214" s="211"/>
      <c r="P214" s="211"/>
      <c r="Q214" s="211"/>
      <c r="R214" s="211"/>
      <c r="S214" s="211"/>
      <c r="T214" s="212"/>
      <c r="AT214" s="207" t="s">
        <v>174</v>
      </c>
      <c r="AU214" s="207" t="s">
        <v>79</v>
      </c>
      <c r="AV214" s="13" t="s">
        <v>77</v>
      </c>
      <c r="AW214" s="13" t="s">
        <v>34</v>
      </c>
      <c r="AX214" s="13" t="s">
        <v>70</v>
      </c>
      <c r="AY214" s="207" t="s">
        <v>161</v>
      </c>
    </row>
    <row r="215" spans="2:51" s="12" customFormat="1" ht="13.5">
      <c r="B215" s="198"/>
      <c r="D215" s="193" t="s">
        <v>174</v>
      </c>
      <c r="E215" s="199" t="s">
        <v>5</v>
      </c>
      <c r="F215" s="200" t="s">
        <v>1169</v>
      </c>
      <c r="H215" s="201">
        <v>207</v>
      </c>
      <c r="I215" s="202"/>
      <c r="L215" s="198"/>
      <c r="M215" s="203"/>
      <c r="N215" s="204"/>
      <c r="O215" s="204"/>
      <c r="P215" s="204"/>
      <c r="Q215" s="204"/>
      <c r="R215" s="204"/>
      <c r="S215" s="204"/>
      <c r="T215" s="205"/>
      <c r="AT215" s="199" t="s">
        <v>174</v>
      </c>
      <c r="AU215" s="199" t="s">
        <v>79</v>
      </c>
      <c r="AV215" s="12" t="s">
        <v>79</v>
      </c>
      <c r="AW215" s="12" t="s">
        <v>34</v>
      </c>
      <c r="AX215" s="12" t="s">
        <v>77</v>
      </c>
      <c r="AY215" s="199" t="s">
        <v>161</v>
      </c>
    </row>
    <row r="216" spans="2:65" s="1" customFormat="1" ht="25.5" customHeight="1">
      <c r="B216" s="180"/>
      <c r="C216" s="181" t="s">
        <v>371</v>
      </c>
      <c r="D216" s="181" t="s">
        <v>163</v>
      </c>
      <c r="E216" s="182" t="s">
        <v>574</v>
      </c>
      <c r="F216" s="183" t="s">
        <v>575</v>
      </c>
      <c r="G216" s="184" t="s">
        <v>166</v>
      </c>
      <c r="H216" s="185">
        <v>207</v>
      </c>
      <c r="I216" s="186"/>
      <c r="J216" s="187">
        <f>ROUND(I216*H216,2)</f>
        <v>0</v>
      </c>
      <c r="K216" s="183" t="s">
        <v>167</v>
      </c>
      <c r="L216" s="41"/>
      <c r="M216" s="188" t="s">
        <v>5</v>
      </c>
      <c r="N216" s="189" t="s">
        <v>41</v>
      </c>
      <c r="O216" s="42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AR216" s="25" t="s">
        <v>168</v>
      </c>
      <c r="AT216" s="25" t="s">
        <v>163</v>
      </c>
      <c r="AU216" s="25" t="s">
        <v>79</v>
      </c>
      <c r="AY216" s="25" t="s">
        <v>161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25" t="s">
        <v>77</v>
      </c>
      <c r="BK216" s="192">
        <f>ROUND(I216*H216,2)</f>
        <v>0</v>
      </c>
      <c r="BL216" s="25" t="s">
        <v>168</v>
      </c>
      <c r="BM216" s="25" t="s">
        <v>1170</v>
      </c>
    </row>
    <row r="217" spans="2:47" s="1" customFormat="1" ht="27">
      <c r="B217" s="41"/>
      <c r="D217" s="193" t="s">
        <v>170</v>
      </c>
      <c r="F217" s="194" t="s">
        <v>577</v>
      </c>
      <c r="I217" s="195"/>
      <c r="L217" s="41"/>
      <c r="M217" s="196"/>
      <c r="N217" s="42"/>
      <c r="O217" s="42"/>
      <c r="P217" s="42"/>
      <c r="Q217" s="42"/>
      <c r="R217" s="42"/>
      <c r="S217" s="42"/>
      <c r="T217" s="70"/>
      <c r="AT217" s="25" t="s">
        <v>170</v>
      </c>
      <c r="AU217" s="25" t="s">
        <v>79</v>
      </c>
    </row>
    <row r="218" spans="2:47" s="1" customFormat="1" ht="27">
      <c r="B218" s="41"/>
      <c r="D218" s="193" t="s">
        <v>172</v>
      </c>
      <c r="F218" s="197" t="s">
        <v>447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5" t="s">
        <v>172</v>
      </c>
      <c r="AU218" s="25" t="s">
        <v>79</v>
      </c>
    </row>
    <row r="219" spans="2:65" s="1" customFormat="1" ht="16.5" customHeight="1">
      <c r="B219" s="180"/>
      <c r="C219" s="229" t="s">
        <v>377</v>
      </c>
      <c r="D219" s="229" t="s">
        <v>384</v>
      </c>
      <c r="E219" s="230" t="s">
        <v>579</v>
      </c>
      <c r="F219" s="231" t="s">
        <v>580</v>
      </c>
      <c r="G219" s="232" t="s">
        <v>581</v>
      </c>
      <c r="H219" s="233">
        <v>5.175</v>
      </c>
      <c r="I219" s="234"/>
      <c r="J219" s="235">
        <f>ROUND(I219*H219,2)</f>
        <v>0</v>
      </c>
      <c r="K219" s="231" t="s">
        <v>167</v>
      </c>
      <c r="L219" s="236"/>
      <c r="M219" s="237" t="s">
        <v>5</v>
      </c>
      <c r="N219" s="238" t="s">
        <v>41</v>
      </c>
      <c r="O219" s="42"/>
      <c r="P219" s="190">
        <f>O219*H219</f>
        <v>0</v>
      </c>
      <c r="Q219" s="190">
        <v>0.001</v>
      </c>
      <c r="R219" s="190">
        <f>Q219*H219</f>
        <v>0.005175</v>
      </c>
      <c r="S219" s="190">
        <v>0</v>
      </c>
      <c r="T219" s="191">
        <f>S219*H219</f>
        <v>0</v>
      </c>
      <c r="AR219" s="25" t="s">
        <v>221</v>
      </c>
      <c r="AT219" s="25" t="s">
        <v>384</v>
      </c>
      <c r="AU219" s="25" t="s">
        <v>79</v>
      </c>
      <c r="AY219" s="25" t="s">
        <v>161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25" t="s">
        <v>77</v>
      </c>
      <c r="BK219" s="192">
        <f>ROUND(I219*H219,2)</f>
        <v>0</v>
      </c>
      <c r="BL219" s="25" t="s">
        <v>168</v>
      </c>
      <c r="BM219" s="25" t="s">
        <v>1171</v>
      </c>
    </row>
    <row r="220" spans="2:47" s="1" customFormat="1" ht="13.5">
      <c r="B220" s="41"/>
      <c r="D220" s="193" t="s">
        <v>170</v>
      </c>
      <c r="F220" s="194" t="s">
        <v>583</v>
      </c>
      <c r="I220" s="195"/>
      <c r="L220" s="41"/>
      <c r="M220" s="196"/>
      <c r="N220" s="42"/>
      <c r="O220" s="42"/>
      <c r="P220" s="42"/>
      <c r="Q220" s="42"/>
      <c r="R220" s="42"/>
      <c r="S220" s="42"/>
      <c r="T220" s="70"/>
      <c r="AT220" s="25" t="s">
        <v>170</v>
      </c>
      <c r="AU220" s="25" t="s">
        <v>79</v>
      </c>
    </row>
    <row r="221" spans="2:51" s="12" customFormat="1" ht="13.5">
      <c r="B221" s="198"/>
      <c r="D221" s="193" t="s">
        <v>174</v>
      </c>
      <c r="F221" s="200" t="s">
        <v>1172</v>
      </c>
      <c r="H221" s="201">
        <v>5.175</v>
      </c>
      <c r="I221" s="202"/>
      <c r="L221" s="198"/>
      <c r="M221" s="203"/>
      <c r="N221" s="204"/>
      <c r="O221" s="204"/>
      <c r="P221" s="204"/>
      <c r="Q221" s="204"/>
      <c r="R221" s="204"/>
      <c r="S221" s="204"/>
      <c r="T221" s="205"/>
      <c r="AT221" s="199" t="s">
        <v>174</v>
      </c>
      <c r="AU221" s="199" t="s">
        <v>79</v>
      </c>
      <c r="AV221" s="12" t="s">
        <v>79</v>
      </c>
      <c r="AW221" s="12" t="s">
        <v>6</v>
      </c>
      <c r="AX221" s="12" t="s">
        <v>77</v>
      </c>
      <c r="AY221" s="199" t="s">
        <v>161</v>
      </c>
    </row>
    <row r="222" spans="2:65" s="1" customFormat="1" ht="25.5" customHeight="1">
      <c r="B222" s="180"/>
      <c r="C222" s="181" t="s">
        <v>383</v>
      </c>
      <c r="D222" s="181" t="s">
        <v>163</v>
      </c>
      <c r="E222" s="182" t="s">
        <v>586</v>
      </c>
      <c r="F222" s="183" t="s">
        <v>587</v>
      </c>
      <c r="G222" s="184" t="s">
        <v>588</v>
      </c>
      <c r="H222" s="185">
        <v>0.021</v>
      </c>
      <c r="I222" s="186"/>
      <c r="J222" s="187">
        <f>ROUND(I222*H222,2)</f>
        <v>0</v>
      </c>
      <c r="K222" s="183" t="s">
        <v>167</v>
      </c>
      <c r="L222" s="41"/>
      <c r="M222" s="188" t="s">
        <v>5</v>
      </c>
      <c r="N222" s="189" t="s">
        <v>41</v>
      </c>
      <c r="O222" s="42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AR222" s="25" t="s">
        <v>168</v>
      </c>
      <c r="AT222" s="25" t="s">
        <v>163</v>
      </c>
      <c r="AU222" s="25" t="s">
        <v>79</v>
      </c>
      <c r="AY222" s="25" t="s">
        <v>161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25" t="s">
        <v>77</v>
      </c>
      <c r="BK222" s="192">
        <f>ROUND(I222*H222,2)</f>
        <v>0</v>
      </c>
      <c r="BL222" s="25" t="s">
        <v>168</v>
      </c>
      <c r="BM222" s="25" t="s">
        <v>1173</v>
      </c>
    </row>
    <row r="223" spans="2:47" s="1" customFormat="1" ht="27">
      <c r="B223" s="41"/>
      <c r="D223" s="193" t="s">
        <v>170</v>
      </c>
      <c r="F223" s="194" t="s">
        <v>590</v>
      </c>
      <c r="I223" s="195"/>
      <c r="L223" s="41"/>
      <c r="M223" s="196"/>
      <c r="N223" s="42"/>
      <c r="O223" s="42"/>
      <c r="P223" s="42"/>
      <c r="Q223" s="42"/>
      <c r="R223" s="42"/>
      <c r="S223" s="42"/>
      <c r="T223" s="70"/>
      <c r="AT223" s="25" t="s">
        <v>170</v>
      </c>
      <c r="AU223" s="25" t="s">
        <v>79</v>
      </c>
    </row>
    <row r="224" spans="2:51" s="12" customFormat="1" ht="13.5">
      <c r="B224" s="198"/>
      <c r="D224" s="193" t="s">
        <v>174</v>
      </c>
      <c r="E224" s="199" t="s">
        <v>5</v>
      </c>
      <c r="F224" s="200" t="s">
        <v>1174</v>
      </c>
      <c r="H224" s="201">
        <v>0.021</v>
      </c>
      <c r="I224" s="202"/>
      <c r="L224" s="198"/>
      <c r="M224" s="203"/>
      <c r="N224" s="204"/>
      <c r="O224" s="204"/>
      <c r="P224" s="204"/>
      <c r="Q224" s="204"/>
      <c r="R224" s="204"/>
      <c r="S224" s="204"/>
      <c r="T224" s="205"/>
      <c r="AT224" s="199" t="s">
        <v>174</v>
      </c>
      <c r="AU224" s="199" t="s">
        <v>79</v>
      </c>
      <c r="AV224" s="12" t="s">
        <v>79</v>
      </c>
      <c r="AW224" s="12" t="s">
        <v>34</v>
      </c>
      <c r="AX224" s="12" t="s">
        <v>77</v>
      </c>
      <c r="AY224" s="199" t="s">
        <v>161</v>
      </c>
    </row>
    <row r="225" spans="2:65" s="1" customFormat="1" ht="16.5" customHeight="1">
      <c r="B225" s="180"/>
      <c r="C225" s="229" t="s">
        <v>388</v>
      </c>
      <c r="D225" s="229" t="s">
        <v>384</v>
      </c>
      <c r="E225" s="230" t="s">
        <v>592</v>
      </c>
      <c r="F225" s="231" t="s">
        <v>593</v>
      </c>
      <c r="G225" s="232" t="s">
        <v>581</v>
      </c>
      <c r="H225" s="233">
        <v>5.25</v>
      </c>
      <c r="I225" s="234"/>
      <c r="J225" s="235">
        <f>ROUND(I225*H225,2)</f>
        <v>0</v>
      </c>
      <c r="K225" s="231" t="s">
        <v>167</v>
      </c>
      <c r="L225" s="236"/>
      <c r="M225" s="237" t="s">
        <v>5</v>
      </c>
      <c r="N225" s="238" t="s">
        <v>41</v>
      </c>
      <c r="O225" s="42"/>
      <c r="P225" s="190">
        <f>O225*H225</f>
        <v>0</v>
      </c>
      <c r="Q225" s="190">
        <v>0.21</v>
      </c>
      <c r="R225" s="190">
        <f>Q225*H225</f>
        <v>1.1025</v>
      </c>
      <c r="S225" s="190">
        <v>0</v>
      </c>
      <c r="T225" s="191">
        <f>S225*H225</f>
        <v>0</v>
      </c>
      <c r="AR225" s="25" t="s">
        <v>221</v>
      </c>
      <c r="AT225" s="25" t="s">
        <v>384</v>
      </c>
      <c r="AU225" s="25" t="s">
        <v>79</v>
      </c>
      <c r="AY225" s="25" t="s">
        <v>161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5" t="s">
        <v>77</v>
      </c>
      <c r="BK225" s="192">
        <f>ROUND(I225*H225,2)</f>
        <v>0</v>
      </c>
      <c r="BL225" s="25" t="s">
        <v>168</v>
      </c>
      <c r="BM225" s="25" t="s">
        <v>1175</v>
      </c>
    </row>
    <row r="226" spans="2:47" s="1" customFormat="1" ht="13.5">
      <c r="B226" s="41"/>
      <c r="D226" s="193" t="s">
        <v>170</v>
      </c>
      <c r="F226" s="194" t="s">
        <v>593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5" t="s">
        <v>170</v>
      </c>
      <c r="AU226" s="25" t="s">
        <v>79</v>
      </c>
    </row>
    <row r="227" spans="2:51" s="13" customFormat="1" ht="13.5">
      <c r="B227" s="206"/>
      <c r="D227" s="193" t="s">
        <v>174</v>
      </c>
      <c r="E227" s="207" t="s">
        <v>5</v>
      </c>
      <c r="F227" s="208" t="s">
        <v>595</v>
      </c>
      <c r="H227" s="207" t="s">
        <v>5</v>
      </c>
      <c r="I227" s="209"/>
      <c r="L227" s="206"/>
      <c r="M227" s="210"/>
      <c r="N227" s="211"/>
      <c r="O227" s="211"/>
      <c r="P227" s="211"/>
      <c r="Q227" s="211"/>
      <c r="R227" s="211"/>
      <c r="S227" s="211"/>
      <c r="T227" s="212"/>
      <c r="AT227" s="207" t="s">
        <v>174</v>
      </c>
      <c r="AU227" s="207" t="s">
        <v>79</v>
      </c>
      <c r="AV227" s="13" t="s">
        <v>77</v>
      </c>
      <c r="AW227" s="13" t="s">
        <v>34</v>
      </c>
      <c r="AX227" s="13" t="s">
        <v>70</v>
      </c>
      <c r="AY227" s="207" t="s">
        <v>161</v>
      </c>
    </row>
    <row r="228" spans="2:51" s="12" customFormat="1" ht="13.5">
      <c r="B228" s="198"/>
      <c r="D228" s="193" t="s">
        <v>174</v>
      </c>
      <c r="E228" s="199" t="s">
        <v>5</v>
      </c>
      <c r="F228" s="200" t="s">
        <v>1176</v>
      </c>
      <c r="H228" s="201">
        <v>5.25</v>
      </c>
      <c r="I228" s="202"/>
      <c r="L228" s="198"/>
      <c r="M228" s="203"/>
      <c r="N228" s="204"/>
      <c r="O228" s="204"/>
      <c r="P228" s="204"/>
      <c r="Q228" s="204"/>
      <c r="R228" s="204"/>
      <c r="S228" s="204"/>
      <c r="T228" s="205"/>
      <c r="AT228" s="199" t="s">
        <v>174</v>
      </c>
      <c r="AU228" s="199" t="s">
        <v>79</v>
      </c>
      <c r="AV228" s="12" t="s">
        <v>79</v>
      </c>
      <c r="AW228" s="12" t="s">
        <v>34</v>
      </c>
      <c r="AX228" s="12" t="s">
        <v>77</v>
      </c>
      <c r="AY228" s="199" t="s">
        <v>161</v>
      </c>
    </row>
    <row r="229" spans="2:63" s="11" customFormat="1" ht="29.85" customHeight="1">
      <c r="B229" s="167"/>
      <c r="D229" s="168" t="s">
        <v>69</v>
      </c>
      <c r="E229" s="178" t="s">
        <v>79</v>
      </c>
      <c r="F229" s="178" t="s">
        <v>597</v>
      </c>
      <c r="I229" s="170"/>
      <c r="J229" s="179">
        <f>BK229</f>
        <v>0</v>
      </c>
      <c r="L229" s="167"/>
      <c r="M229" s="172"/>
      <c r="N229" s="173"/>
      <c r="O229" s="173"/>
      <c r="P229" s="174">
        <f>SUM(P230:P238)</f>
        <v>0</v>
      </c>
      <c r="Q229" s="173"/>
      <c r="R229" s="174">
        <f>SUM(R230:R238)</f>
        <v>31.266659999999998</v>
      </c>
      <c r="S229" s="173"/>
      <c r="T229" s="175">
        <f>SUM(T230:T238)</f>
        <v>0</v>
      </c>
      <c r="AR229" s="168" t="s">
        <v>77</v>
      </c>
      <c r="AT229" s="176" t="s">
        <v>69</v>
      </c>
      <c r="AU229" s="176" t="s">
        <v>77</v>
      </c>
      <c r="AY229" s="168" t="s">
        <v>161</v>
      </c>
      <c r="BK229" s="177">
        <f>SUM(BK230:BK238)</f>
        <v>0</v>
      </c>
    </row>
    <row r="230" spans="2:65" s="1" customFormat="1" ht="25.5" customHeight="1">
      <c r="B230" s="180"/>
      <c r="C230" s="181" t="s">
        <v>396</v>
      </c>
      <c r="D230" s="181" t="s">
        <v>163</v>
      </c>
      <c r="E230" s="182" t="s">
        <v>599</v>
      </c>
      <c r="F230" s="183" t="s">
        <v>600</v>
      </c>
      <c r="G230" s="184" t="s">
        <v>224</v>
      </c>
      <c r="H230" s="185">
        <v>138</v>
      </c>
      <c r="I230" s="186"/>
      <c r="J230" s="187">
        <f>ROUND(I230*H230,2)</f>
        <v>0</v>
      </c>
      <c r="K230" s="183" t="s">
        <v>167</v>
      </c>
      <c r="L230" s="41"/>
      <c r="M230" s="188" t="s">
        <v>5</v>
      </c>
      <c r="N230" s="189" t="s">
        <v>41</v>
      </c>
      <c r="O230" s="42"/>
      <c r="P230" s="190">
        <f>O230*H230</f>
        <v>0</v>
      </c>
      <c r="Q230" s="190">
        <v>0.22657</v>
      </c>
      <c r="R230" s="190">
        <f>Q230*H230</f>
        <v>31.266659999999998</v>
      </c>
      <c r="S230" s="190">
        <v>0</v>
      </c>
      <c r="T230" s="191">
        <f>S230*H230</f>
        <v>0</v>
      </c>
      <c r="AR230" s="25" t="s">
        <v>168</v>
      </c>
      <c r="AT230" s="25" t="s">
        <v>163</v>
      </c>
      <c r="AU230" s="25" t="s">
        <v>79</v>
      </c>
      <c r="AY230" s="25" t="s">
        <v>161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25" t="s">
        <v>77</v>
      </c>
      <c r="BK230" s="192">
        <f>ROUND(I230*H230,2)</f>
        <v>0</v>
      </c>
      <c r="BL230" s="25" t="s">
        <v>168</v>
      </c>
      <c r="BM230" s="25" t="s">
        <v>1177</v>
      </c>
    </row>
    <row r="231" spans="2:47" s="1" customFormat="1" ht="40.5">
      <c r="B231" s="41"/>
      <c r="D231" s="193" t="s">
        <v>170</v>
      </c>
      <c r="F231" s="194" t="s">
        <v>602</v>
      </c>
      <c r="I231" s="195"/>
      <c r="L231" s="41"/>
      <c r="M231" s="196"/>
      <c r="N231" s="42"/>
      <c r="O231" s="42"/>
      <c r="P231" s="42"/>
      <c r="Q231" s="42"/>
      <c r="R231" s="42"/>
      <c r="S231" s="42"/>
      <c r="T231" s="70"/>
      <c r="AT231" s="25" t="s">
        <v>170</v>
      </c>
      <c r="AU231" s="25" t="s">
        <v>79</v>
      </c>
    </row>
    <row r="232" spans="2:47" s="1" customFormat="1" ht="27">
      <c r="B232" s="41"/>
      <c r="D232" s="193" t="s">
        <v>172</v>
      </c>
      <c r="F232" s="197" t="s">
        <v>1095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5" t="s">
        <v>172</v>
      </c>
      <c r="AU232" s="25" t="s">
        <v>79</v>
      </c>
    </row>
    <row r="233" spans="2:51" s="12" customFormat="1" ht="13.5">
      <c r="B233" s="198"/>
      <c r="D233" s="193" t="s">
        <v>174</v>
      </c>
      <c r="E233" s="199" t="s">
        <v>5</v>
      </c>
      <c r="F233" s="200" t="s">
        <v>1086</v>
      </c>
      <c r="H233" s="201">
        <v>138</v>
      </c>
      <c r="I233" s="202"/>
      <c r="L233" s="198"/>
      <c r="M233" s="203"/>
      <c r="N233" s="204"/>
      <c r="O233" s="204"/>
      <c r="P233" s="204"/>
      <c r="Q233" s="204"/>
      <c r="R233" s="204"/>
      <c r="S233" s="204"/>
      <c r="T233" s="205"/>
      <c r="AT233" s="199" t="s">
        <v>174</v>
      </c>
      <c r="AU233" s="199" t="s">
        <v>79</v>
      </c>
      <c r="AV233" s="12" t="s">
        <v>79</v>
      </c>
      <c r="AW233" s="12" t="s">
        <v>34</v>
      </c>
      <c r="AX233" s="12" t="s">
        <v>77</v>
      </c>
      <c r="AY233" s="199" t="s">
        <v>161</v>
      </c>
    </row>
    <row r="234" spans="2:65" s="1" customFormat="1" ht="25.5" customHeight="1">
      <c r="B234" s="180"/>
      <c r="C234" s="181" t="s">
        <v>406</v>
      </c>
      <c r="D234" s="181" t="s">
        <v>163</v>
      </c>
      <c r="E234" s="182" t="s">
        <v>608</v>
      </c>
      <c r="F234" s="183" t="s">
        <v>609</v>
      </c>
      <c r="G234" s="184" t="s">
        <v>166</v>
      </c>
      <c r="H234" s="185">
        <v>138</v>
      </c>
      <c r="I234" s="186"/>
      <c r="J234" s="187">
        <f>ROUND(I234*H234,2)</f>
        <v>0</v>
      </c>
      <c r="K234" s="183" t="s">
        <v>167</v>
      </c>
      <c r="L234" s="41"/>
      <c r="M234" s="188" t="s">
        <v>5</v>
      </c>
      <c r="N234" s="189" t="s">
        <v>41</v>
      </c>
      <c r="O234" s="42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AR234" s="25" t="s">
        <v>168</v>
      </c>
      <c r="AT234" s="25" t="s">
        <v>163</v>
      </c>
      <c r="AU234" s="25" t="s">
        <v>79</v>
      </c>
      <c r="AY234" s="25" t="s">
        <v>161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25" t="s">
        <v>77</v>
      </c>
      <c r="BK234" s="192">
        <f>ROUND(I234*H234,2)</f>
        <v>0</v>
      </c>
      <c r="BL234" s="25" t="s">
        <v>168</v>
      </c>
      <c r="BM234" s="25" t="s">
        <v>1178</v>
      </c>
    </row>
    <row r="235" spans="2:47" s="1" customFormat="1" ht="27">
      <c r="B235" s="41"/>
      <c r="D235" s="193" t="s">
        <v>170</v>
      </c>
      <c r="F235" s="194" t="s">
        <v>611</v>
      </c>
      <c r="I235" s="195"/>
      <c r="L235" s="41"/>
      <c r="M235" s="196"/>
      <c r="N235" s="42"/>
      <c r="O235" s="42"/>
      <c r="P235" s="42"/>
      <c r="Q235" s="42"/>
      <c r="R235" s="42"/>
      <c r="S235" s="42"/>
      <c r="T235" s="70"/>
      <c r="AT235" s="25" t="s">
        <v>170</v>
      </c>
      <c r="AU235" s="25" t="s">
        <v>79</v>
      </c>
    </row>
    <row r="236" spans="2:47" s="1" customFormat="1" ht="27">
      <c r="B236" s="41"/>
      <c r="D236" s="193" t="s">
        <v>172</v>
      </c>
      <c r="F236" s="197" t="s">
        <v>1095</v>
      </c>
      <c r="I236" s="195"/>
      <c r="L236" s="41"/>
      <c r="M236" s="196"/>
      <c r="N236" s="42"/>
      <c r="O236" s="42"/>
      <c r="P236" s="42"/>
      <c r="Q236" s="42"/>
      <c r="R236" s="42"/>
      <c r="S236" s="42"/>
      <c r="T236" s="70"/>
      <c r="AT236" s="25" t="s">
        <v>172</v>
      </c>
      <c r="AU236" s="25" t="s">
        <v>79</v>
      </c>
    </row>
    <row r="237" spans="2:51" s="13" customFormat="1" ht="13.5">
      <c r="B237" s="206"/>
      <c r="D237" s="193" t="s">
        <v>174</v>
      </c>
      <c r="E237" s="207" t="s">
        <v>5</v>
      </c>
      <c r="F237" s="208" t="s">
        <v>1179</v>
      </c>
      <c r="H237" s="207" t="s">
        <v>5</v>
      </c>
      <c r="I237" s="209"/>
      <c r="L237" s="206"/>
      <c r="M237" s="210"/>
      <c r="N237" s="211"/>
      <c r="O237" s="211"/>
      <c r="P237" s="211"/>
      <c r="Q237" s="211"/>
      <c r="R237" s="211"/>
      <c r="S237" s="211"/>
      <c r="T237" s="212"/>
      <c r="AT237" s="207" t="s">
        <v>174</v>
      </c>
      <c r="AU237" s="207" t="s">
        <v>79</v>
      </c>
      <c r="AV237" s="13" t="s">
        <v>77</v>
      </c>
      <c r="AW237" s="13" t="s">
        <v>34</v>
      </c>
      <c r="AX237" s="13" t="s">
        <v>70</v>
      </c>
      <c r="AY237" s="207" t="s">
        <v>161</v>
      </c>
    </row>
    <row r="238" spans="2:51" s="12" customFormat="1" ht="13.5">
      <c r="B238" s="198"/>
      <c r="D238" s="193" t="s">
        <v>174</v>
      </c>
      <c r="E238" s="199" t="s">
        <v>5</v>
      </c>
      <c r="F238" s="200" t="s">
        <v>1180</v>
      </c>
      <c r="H238" s="201">
        <v>138</v>
      </c>
      <c r="I238" s="202"/>
      <c r="L238" s="198"/>
      <c r="M238" s="203"/>
      <c r="N238" s="204"/>
      <c r="O238" s="204"/>
      <c r="P238" s="204"/>
      <c r="Q238" s="204"/>
      <c r="R238" s="204"/>
      <c r="S238" s="204"/>
      <c r="T238" s="205"/>
      <c r="AT238" s="199" t="s">
        <v>174</v>
      </c>
      <c r="AU238" s="199" t="s">
        <v>79</v>
      </c>
      <c r="AV238" s="12" t="s">
        <v>79</v>
      </c>
      <c r="AW238" s="12" t="s">
        <v>34</v>
      </c>
      <c r="AX238" s="12" t="s">
        <v>77</v>
      </c>
      <c r="AY238" s="199" t="s">
        <v>161</v>
      </c>
    </row>
    <row r="239" spans="2:63" s="11" customFormat="1" ht="29.85" customHeight="1">
      <c r="B239" s="167"/>
      <c r="D239" s="168" t="s">
        <v>69</v>
      </c>
      <c r="E239" s="178" t="s">
        <v>168</v>
      </c>
      <c r="F239" s="178" t="s">
        <v>630</v>
      </c>
      <c r="I239" s="170"/>
      <c r="J239" s="179">
        <f>BK239</f>
        <v>0</v>
      </c>
      <c r="L239" s="167"/>
      <c r="M239" s="172"/>
      <c r="N239" s="173"/>
      <c r="O239" s="173"/>
      <c r="P239" s="174">
        <f>SUM(P240:P248)</f>
        <v>0</v>
      </c>
      <c r="Q239" s="173"/>
      <c r="R239" s="174">
        <f>SUM(R240:R248)</f>
        <v>0</v>
      </c>
      <c r="S239" s="173"/>
      <c r="T239" s="175">
        <f>SUM(T240:T248)</f>
        <v>0</v>
      </c>
      <c r="AR239" s="168" t="s">
        <v>77</v>
      </c>
      <c r="AT239" s="176" t="s">
        <v>69</v>
      </c>
      <c r="AU239" s="176" t="s">
        <v>77</v>
      </c>
      <c r="AY239" s="168" t="s">
        <v>161</v>
      </c>
      <c r="BK239" s="177">
        <f>SUM(BK240:BK248)</f>
        <v>0</v>
      </c>
    </row>
    <row r="240" spans="2:65" s="1" customFormat="1" ht="16.5" customHeight="1">
      <c r="B240" s="180"/>
      <c r="C240" s="181" t="s">
        <v>413</v>
      </c>
      <c r="D240" s="181" t="s">
        <v>163</v>
      </c>
      <c r="E240" s="182" t="s">
        <v>632</v>
      </c>
      <c r="F240" s="183" t="s">
        <v>633</v>
      </c>
      <c r="G240" s="184" t="s">
        <v>301</v>
      </c>
      <c r="H240" s="185">
        <v>13.8</v>
      </c>
      <c r="I240" s="186"/>
      <c r="J240" s="187">
        <f>ROUND(I240*H240,2)</f>
        <v>0</v>
      </c>
      <c r="K240" s="183" t="s">
        <v>167</v>
      </c>
      <c r="L240" s="41"/>
      <c r="M240" s="188" t="s">
        <v>5</v>
      </c>
      <c r="N240" s="189" t="s">
        <v>41</v>
      </c>
      <c r="O240" s="42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25" t="s">
        <v>168</v>
      </c>
      <c r="AT240" s="25" t="s">
        <v>163</v>
      </c>
      <c r="AU240" s="25" t="s">
        <v>79</v>
      </c>
      <c r="AY240" s="25" t="s">
        <v>161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25" t="s">
        <v>77</v>
      </c>
      <c r="BK240" s="192">
        <f>ROUND(I240*H240,2)</f>
        <v>0</v>
      </c>
      <c r="BL240" s="25" t="s">
        <v>168</v>
      </c>
      <c r="BM240" s="25" t="s">
        <v>1181</v>
      </c>
    </row>
    <row r="241" spans="2:47" s="1" customFormat="1" ht="13.5">
      <c r="B241" s="41"/>
      <c r="D241" s="193" t="s">
        <v>170</v>
      </c>
      <c r="F241" s="194" t="s">
        <v>635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170</v>
      </c>
      <c r="AU241" s="25" t="s">
        <v>79</v>
      </c>
    </row>
    <row r="242" spans="2:47" s="1" customFormat="1" ht="27">
      <c r="B242" s="41"/>
      <c r="D242" s="193" t="s">
        <v>172</v>
      </c>
      <c r="F242" s="197" t="s">
        <v>1095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5" t="s">
        <v>172</v>
      </c>
      <c r="AU242" s="25" t="s">
        <v>79</v>
      </c>
    </row>
    <row r="243" spans="2:51" s="12" customFormat="1" ht="13.5">
      <c r="B243" s="198"/>
      <c r="D243" s="193" t="s">
        <v>174</v>
      </c>
      <c r="E243" s="199" t="s">
        <v>5</v>
      </c>
      <c r="F243" s="200" t="s">
        <v>1182</v>
      </c>
      <c r="H243" s="201">
        <v>13.8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174</v>
      </c>
      <c r="AU243" s="199" t="s">
        <v>79</v>
      </c>
      <c r="AV243" s="12" t="s">
        <v>79</v>
      </c>
      <c r="AW243" s="12" t="s">
        <v>34</v>
      </c>
      <c r="AX243" s="12" t="s">
        <v>77</v>
      </c>
      <c r="AY243" s="199" t="s">
        <v>161</v>
      </c>
    </row>
    <row r="244" spans="2:65" s="1" customFormat="1" ht="16.5" customHeight="1">
      <c r="B244" s="180"/>
      <c r="C244" s="181" t="s">
        <v>418</v>
      </c>
      <c r="D244" s="181" t="s">
        <v>163</v>
      </c>
      <c r="E244" s="182" t="s">
        <v>645</v>
      </c>
      <c r="F244" s="183" t="s">
        <v>646</v>
      </c>
      <c r="G244" s="184" t="s">
        <v>301</v>
      </c>
      <c r="H244" s="185">
        <v>3.768</v>
      </c>
      <c r="I244" s="186"/>
      <c r="J244" s="187">
        <f>ROUND(I244*H244,2)</f>
        <v>0</v>
      </c>
      <c r="K244" s="183" t="s">
        <v>5</v>
      </c>
      <c r="L244" s="41"/>
      <c r="M244" s="188" t="s">
        <v>5</v>
      </c>
      <c r="N244" s="189" t="s">
        <v>41</v>
      </c>
      <c r="O244" s="42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AR244" s="25" t="s">
        <v>168</v>
      </c>
      <c r="AT244" s="25" t="s">
        <v>163</v>
      </c>
      <c r="AU244" s="25" t="s">
        <v>79</v>
      </c>
      <c r="AY244" s="25" t="s">
        <v>161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25" t="s">
        <v>77</v>
      </c>
      <c r="BK244" s="192">
        <f>ROUND(I244*H244,2)</f>
        <v>0</v>
      </c>
      <c r="BL244" s="25" t="s">
        <v>168</v>
      </c>
      <c r="BM244" s="25" t="s">
        <v>1183</v>
      </c>
    </row>
    <row r="245" spans="2:47" s="1" customFormat="1" ht="13.5">
      <c r="B245" s="41"/>
      <c r="D245" s="193" t="s">
        <v>170</v>
      </c>
      <c r="F245" s="194" t="s">
        <v>635</v>
      </c>
      <c r="I245" s="195"/>
      <c r="L245" s="41"/>
      <c r="M245" s="196"/>
      <c r="N245" s="42"/>
      <c r="O245" s="42"/>
      <c r="P245" s="42"/>
      <c r="Q245" s="42"/>
      <c r="R245" s="42"/>
      <c r="S245" s="42"/>
      <c r="T245" s="70"/>
      <c r="AT245" s="25" t="s">
        <v>170</v>
      </c>
      <c r="AU245" s="25" t="s">
        <v>79</v>
      </c>
    </row>
    <row r="246" spans="2:47" s="1" customFormat="1" ht="27">
      <c r="B246" s="41"/>
      <c r="D246" s="193" t="s">
        <v>172</v>
      </c>
      <c r="F246" s="197" t="s">
        <v>1095</v>
      </c>
      <c r="I246" s="195"/>
      <c r="L246" s="41"/>
      <c r="M246" s="196"/>
      <c r="N246" s="42"/>
      <c r="O246" s="42"/>
      <c r="P246" s="42"/>
      <c r="Q246" s="42"/>
      <c r="R246" s="42"/>
      <c r="S246" s="42"/>
      <c r="T246" s="70"/>
      <c r="AT246" s="25" t="s">
        <v>172</v>
      </c>
      <c r="AU246" s="25" t="s">
        <v>79</v>
      </c>
    </row>
    <row r="247" spans="2:51" s="13" customFormat="1" ht="13.5">
      <c r="B247" s="206"/>
      <c r="D247" s="193" t="s">
        <v>174</v>
      </c>
      <c r="E247" s="207" t="s">
        <v>5</v>
      </c>
      <c r="F247" s="208" t="s">
        <v>1184</v>
      </c>
      <c r="H247" s="207" t="s">
        <v>5</v>
      </c>
      <c r="I247" s="209"/>
      <c r="L247" s="206"/>
      <c r="M247" s="210"/>
      <c r="N247" s="211"/>
      <c r="O247" s="211"/>
      <c r="P247" s="211"/>
      <c r="Q247" s="211"/>
      <c r="R247" s="211"/>
      <c r="S247" s="211"/>
      <c r="T247" s="212"/>
      <c r="AT247" s="207" t="s">
        <v>174</v>
      </c>
      <c r="AU247" s="207" t="s">
        <v>79</v>
      </c>
      <c r="AV247" s="13" t="s">
        <v>77</v>
      </c>
      <c r="AW247" s="13" t="s">
        <v>34</v>
      </c>
      <c r="AX247" s="13" t="s">
        <v>70</v>
      </c>
      <c r="AY247" s="207" t="s">
        <v>161</v>
      </c>
    </row>
    <row r="248" spans="2:51" s="12" customFormat="1" ht="13.5">
      <c r="B248" s="198"/>
      <c r="D248" s="193" t="s">
        <v>174</v>
      </c>
      <c r="E248" s="199" t="s">
        <v>5</v>
      </c>
      <c r="F248" s="200" t="s">
        <v>1185</v>
      </c>
      <c r="H248" s="201">
        <v>3.768</v>
      </c>
      <c r="I248" s="202"/>
      <c r="L248" s="198"/>
      <c r="M248" s="203"/>
      <c r="N248" s="204"/>
      <c r="O248" s="204"/>
      <c r="P248" s="204"/>
      <c r="Q248" s="204"/>
      <c r="R248" s="204"/>
      <c r="S248" s="204"/>
      <c r="T248" s="205"/>
      <c r="AT248" s="199" t="s">
        <v>174</v>
      </c>
      <c r="AU248" s="199" t="s">
        <v>79</v>
      </c>
      <c r="AV248" s="12" t="s">
        <v>79</v>
      </c>
      <c r="AW248" s="12" t="s">
        <v>34</v>
      </c>
      <c r="AX248" s="12" t="s">
        <v>77</v>
      </c>
      <c r="AY248" s="199" t="s">
        <v>161</v>
      </c>
    </row>
    <row r="249" spans="2:63" s="11" customFormat="1" ht="29.85" customHeight="1">
      <c r="B249" s="167"/>
      <c r="D249" s="168" t="s">
        <v>69</v>
      </c>
      <c r="E249" s="178" t="s">
        <v>201</v>
      </c>
      <c r="F249" s="178" t="s">
        <v>704</v>
      </c>
      <c r="I249" s="170"/>
      <c r="J249" s="179">
        <f>BK249</f>
        <v>0</v>
      </c>
      <c r="L249" s="167"/>
      <c r="M249" s="172"/>
      <c r="N249" s="173"/>
      <c r="O249" s="173"/>
      <c r="P249" s="174">
        <f>SUM(P250:P267)</f>
        <v>0</v>
      </c>
      <c r="Q249" s="173"/>
      <c r="R249" s="174">
        <f>SUM(R250:R267)</f>
        <v>0</v>
      </c>
      <c r="S249" s="173"/>
      <c r="T249" s="175">
        <f>SUM(T250:T267)</f>
        <v>0</v>
      </c>
      <c r="AR249" s="168" t="s">
        <v>77</v>
      </c>
      <c r="AT249" s="176" t="s">
        <v>69</v>
      </c>
      <c r="AU249" s="176" t="s">
        <v>77</v>
      </c>
      <c r="AY249" s="168" t="s">
        <v>161</v>
      </c>
      <c r="BK249" s="177">
        <f>SUM(BK250:BK267)</f>
        <v>0</v>
      </c>
    </row>
    <row r="250" spans="2:65" s="1" customFormat="1" ht="16.5" customHeight="1">
      <c r="B250" s="180"/>
      <c r="C250" s="181" t="s">
        <v>423</v>
      </c>
      <c r="D250" s="181" t="s">
        <v>163</v>
      </c>
      <c r="E250" s="182" t="s">
        <v>733</v>
      </c>
      <c r="F250" s="183" t="s">
        <v>734</v>
      </c>
      <c r="G250" s="184" t="s">
        <v>166</v>
      </c>
      <c r="H250" s="185">
        <v>69</v>
      </c>
      <c r="I250" s="186"/>
      <c r="J250" s="187">
        <f>ROUND(I250*H250,2)</f>
        <v>0</v>
      </c>
      <c r="K250" s="183" t="s">
        <v>167</v>
      </c>
      <c r="L250" s="41"/>
      <c r="M250" s="188" t="s">
        <v>5</v>
      </c>
      <c r="N250" s="189" t="s">
        <v>41</v>
      </c>
      <c r="O250" s="42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AR250" s="25" t="s">
        <v>168</v>
      </c>
      <c r="AT250" s="25" t="s">
        <v>163</v>
      </c>
      <c r="AU250" s="25" t="s">
        <v>79</v>
      </c>
      <c r="AY250" s="25" t="s">
        <v>161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25" t="s">
        <v>77</v>
      </c>
      <c r="BK250" s="192">
        <f>ROUND(I250*H250,2)</f>
        <v>0</v>
      </c>
      <c r="BL250" s="25" t="s">
        <v>168</v>
      </c>
      <c r="BM250" s="25" t="s">
        <v>1186</v>
      </c>
    </row>
    <row r="251" spans="2:47" s="1" customFormat="1" ht="27">
      <c r="B251" s="41"/>
      <c r="D251" s="193" t="s">
        <v>170</v>
      </c>
      <c r="F251" s="194" t="s">
        <v>736</v>
      </c>
      <c r="I251" s="195"/>
      <c r="L251" s="41"/>
      <c r="M251" s="196"/>
      <c r="N251" s="42"/>
      <c r="O251" s="42"/>
      <c r="P251" s="42"/>
      <c r="Q251" s="42"/>
      <c r="R251" s="42"/>
      <c r="S251" s="42"/>
      <c r="T251" s="70"/>
      <c r="AT251" s="25" t="s">
        <v>170</v>
      </c>
      <c r="AU251" s="25" t="s">
        <v>79</v>
      </c>
    </row>
    <row r="252" spans="2:47" s="1" customFormat="1" ht="27">
      <c r="B252" s="41"/>
      <c r="D252" s="193" t="s">
        <v>172</v>
      </c>
      <c r="F252" s="197" t="s">
        <v>1095</v>
      </c>
      <c r="I252" s="195"/>
      <c r="L252" s="41"/>
      <c r="M252" s="196"/>
      <c r="N252" s="42"/>
      <c r="O252" s="42"/>
      <c r="P252" s="42"/>
      <c r="Q252" s="42"/>
      <c r="R252" s="42"/>
      <c r="S252" s="42"/>
      <c r="T252" s="70"/>
      <c r="AT252" s="25" t="s">
        <v>172</v>
      </c>
      <c r="AU252" s="25" t="s">
        <v>79</v>
      </c>
    </row>
    <row r="253" spans="2:51" s="13" customFormat="1" ht="13.5">
      <c r="B253" s="206"/>
      <c r="D253" s="193" t="s">
        <v>174</v>
      </c>
      <c r="E253" s="207" t="s">
        <v>5</v>
      </c>
      <c r="F253" s="208" t="s">
        <v>1096</v>
      </c>
      <c r="H253" s="207" t="s">
        <v>5</v>
      </c>
      <c r="I253" s="209"/>
      <c r="L253" s="206"/>
      <c r="M253" s="210"/>
      <c r="N253" s="211"/>
      <c r="O253" s="211"/>
      <c r="P253" s="211"/>
      <c r="Q253" s="211"/>
      <c r="R253" s="211"/>
      <c r="S253" s="211"/>
      <c r="T253" s="212"/>
      <c r="AT253" s="207" t="s">
        <v>174</v>
      </c>
      <c r="AU253" s="207" t="s">
        <v>79</v>
      </c>
      <c r="AV253" s="13" t="s">
        <v>77</v>
      </c>
      <c r="AW253" s="13" t="s">
        <v>34</v>
      </c>
      <c r="AX253" s="13" t="s">
        <v>70</v>
      </c>
      <c r="AY253" s="207" t="s">
        <v>161</v>
      </c>
    </row>
    <row r="254" spans="2:51" s="13" customFormat="1" ht="13.5">
      <c r="B254" s="206"/>
      <c r="D254" s="193" t="s">
        <v>174</v>
      </c>
      <c r="E254" s="207" t="s">
        <v>5</v>
      </c>
      <c r="F254" s="208" t="s">
        <v>1097</v>
      </c>
      <c r="H254" s="207" t="s">
        <v>5</v>
      </c>
      <c r="I254" s="209"/>
      <c r="L254" s="206"/>
      <c r="M254" s="210"/>
      <c r="N254" s="211"/>
      <c r="O254" s="211"/>
      <c r="P254" s="211"/>
      <c r="Q254" s="211"/>
      <c r="R254" s="211"/>
      <c r="S254" s="211"/>
      <c r="T254" s="212"/>
      <c r="AT254" s="207" t="s">
        <v>174</v>
      </c>
      <c r="AU254" s="207" t="s">
        <v>79</v>
      </c>
      <c r="AV254" s="13" t="s">
        <v>77</v>
      </c>
      <c r="AW254" s="13" t="s">
        <v>34</v>
      </c>
      <c r="AX254" s="13" t="s">
        <v>70</v>
      </c>
      <c r="AY254" s="207" t="s">
        <v>161</v>
      </c>
    </row>
    <row r="255" spans="2:51" s="12" customFormat="1" ht="13.5">
      <c r="B255" s="198"/>
      <c r="D255" s="193" t="s">
        <v>174</v>
      </c>
      <c r="E255" s="199" t="s">
        <v>5</v>
      </c>
      <c r="F255" s="200" t="s">
        <v>1098</v>
      </c>
      <c r="H255" s="201">
        <v>69</v>
      </c>
      <c r="I255" s="202"/>
      <c r="L255" s="198"/>
      <c r="M255" s="203"/>
      <c r="N255" s="204"/>
      <c r="O255" s="204"/>
      <c r="P255" s="204"/>
      <c r="Q255" s="204"/>
      <c r="R255" s="204"/>
      <c r="S255" s="204"/>
      <c r="T255" s="205"/>
      <c r="AT255" s="199" t="s">
        <v>174</v>
      </c>
      <c r="AU255" s="199" t="s">
        <v>79</v>
      </c>
      <c r="AV255" s="12" t="s">
        <v>79</v>
      </c>
      <c r="AW255" s="12" t="s">
        <v>34</v>
      </c>
      <c r="AX255" s="12" t="s">
        <v>77</v>
      </c>
      <c r="AY255" s="199" t="s">
        <v>161</v>
      </c>
    </row>
    <row r="256" spans="2:65" s="1" customFormat="1" ht="25.5" customHeight="1">
      <c r="B256" s="180"/>
      <c r="C256" s="181" t="s">
        <v>428</v>
      </c>
      <c r="D256" s="181" t="s">
        <v>163</v>
      </c>
      <c r="E256" s="182" t="s">
        <v>739</v>
      </c>
      <c r="F256" s="183" t="s">
        <v>740</v>
      </c>
      <c r="G256" s="184" t="s">
        <v>166</v>
      </c>
      <c r="H256" s="185">
        <v>69</v>
      </c>
      <c r="I256" s="186"/>
      <c r="J256" s="187">
        <f>ROUND(I256*H256,2)</f>
        <v>0</v>
      </c>
      <c r="K256" s="183" t="s">
        <v>167</v>
      </c>
      <c r="L256" s="41"/>
      <c r="M256" s="188" t="s">
        <v>5</v>
      </c>
      <c r="N256" s="189" t="s">
        <v>41</v>
      </c>
      <c r="O256" s="42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AR256" s="25" t="s">
        <v>168</v>
      </c>
      <c r="AT256" s="25" t="s">
        <v>163</v>
      </c>
      <c r="AU256" s="25" t="s">
        <v>79</v>
      </c>
      <c r="AY256" s="25" t="s">
        <v>161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25" t="s">
        <v>77</v>
      </c>
      <c r="BK256" s="192">
        <f>ROUND(I256*H256,2)</f>
        <v>0</v>
      </c>
      <c r="BL256" s="25" t="s">
        <v>168</v>
      </c>
      <c r="BM256" s="25" t="s">
        <v>1187</v>
      </c>
    </row>
    <row r="257" spans="2:47" s="1" customFormat="1" ht="27">
      <c r="B257" s="41"/>
      <c r="D257" s="193" t="s">
        <v>170</v>
      </c>
      <c r="F257" s="194" t="s">
        <v>742</v>
      </c>
      <c r="I257" s="195"/>
      <c r="L257" s="41"/>
      <c r="M257" s="196"/>
      <c r="N257" s="42"/>
      <c r="O257" s="42"/>
      <c r="P257" s="42"/>
      <c r="Q257" s="42"/>
      <c r="R257" s="42"/>
      <c r="S257" s="42"/>
      <c r="T257" s="70"/>
      <c r="AT257" s="25" t="s">
        <v>170</v>
      </c>
      <c r="AU257" s="25" t="s">
        <v>79</v>
      </c>
    </row>
    <row r="258" spans="2:65" s="1" customFormat="1" ht="16.5" customHeight="1">
      <c r="B258" s="180"/>
      <c r="C258" s="181" t="s">
        <v>437</v>
      </c>
      <c r="D258" s="181" t="s">
        <v>163</v>
      </c>
      <c r="E258" s="182" t="s">
        <v>744</v>
      </c>
      <c r="F258" s="183" t="s">
        <v>745</v>
      </c>
      <c r="G258" s="184" t="s">
        <v>166</v>
      </c>
      <c r="H258" s="185">
        <v>69</v>
      </c>
      <c r="I258" s="186"/>
      <c r="J258" s="187">
        <f>ROUND(I258*H258,2)</f>
        <v>0</v>
      </c>
      <c r="K258" s="183" t="s">
        <v>167</v>
      </c>
      <c r="L258" s="41"/>
      <c r="M258" s="188" t="s">
        <v>5</v>
      </c>
      <c r="N258" s="189" t="s">
        <v>41</v>
      </c>
      <c r="O258" s="42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AR258" s="25" t="s">
        <v>168</v>
      </c>
      <c r="AT258" s="25" t="s">
        <v>163</v>
      </c>
      <c r="AU258" s="25" t="s">
        <v>79</v>
      </c>
      <c r="AY258" s="25" t="s">
        <v>161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25" t="s">
        <v>77</v>
      </c>
      <c r="BK258" s="192">
        <f>ROUND(I258*H258,2)</f>
        <v>0</v>
      </c>
      <c r="BL258" s="25" t="s">
        <v>168</v>
      </c>
      <c r="BM258" s="25" t="s">
        <v>1188</v>
      </c>
    </row>
    <row r="259" spans="2:47" s="1" customFormat="1" ht="13.5">
      <c r="B259" s="41"/>
      <c r="D259" s="193" t="s">
        <v>170</v>
      </c>
      <c r="F259" s="194" t="s">
        <v>747</v>
      </c>
      <c r="I259" s="195"/>
      <c r="L259" s="41"/>
      <c r="M259" s="196"/>
      <c r="N259" s="42"/>
      <c r="O259" s="42"/>
      <c r="P259" s="42"/>
      <c r="Q259" s="42"/>
      <c r="R259" s="42"/>
      <c r="S259" s="42"/>
      <c r="T259" s="70"/>
      <c r="AT259" s="25" t="s">
        <v>170</v>
      </c>
      <c r="AU259" s="25" t="s">
        <v>79</v>
      </c>
    </row>
    <row r="260" spans="2:65" s="1" customFormat="1" ht="25.5" customHeight="1">
      <c r="B260" s="180"/>
      <c r="C260" s="181" t="s">
        <v>442</v>
      </c>
      <c r="D260" s="181" t="s">
        <v>163</v>
      </c>
      <c r="E260" s="182" t="s">
        <v>749</v>
      </c>
      <c r="F260" s="183" t="s">
        <v>750</v>
      </c>
      <c r="G260" s="184" t="s">
        <v>166</v>
      </c>
      <c r="H260" s="185">
        <v>138</v>
      </c>
      <c r="I260" s="186"/>
      <c r="J260" s="187">
        <f>ROUND(I260*H260,2)</f>
        <v>0</v>
      </c>
      <c r="K260" s="183" t="s">
        <v>167</v>
      </c>
      <c r="L260" s="41"/>
      <c r="M260" s="188" t="s">
        <v>5</v>
      </c>
      <c r="N260" s="189" t="s">
        <v>41</v>
      </c>
      <c r="O260" s="42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AR260" s="25" t="s">
        <v>168</v>
      </c>
      <c r="AT260" s="25" t="s">
        <v>163</v>
      </c>
      <c r="AU260" s="25" t="s">
        <v>79</v>
      </c>
      <c r="AY260" s="25" t="s">
        <v>161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25" t="s">
        <v>77</v>
      </c>
      <c r="BK260" s="192">
        <f>ROUND(I260*H260,2)</f>
        <v>0</v>
      </c>
      <c r="BL260" s="25" t="s">
        <v>168</v>
      </c>
      <c r="BM260" s="25" t="s">
        <v>1189</v>
      </c>
    </row>
    <row r="261" spans="2:47" s="1" customFormat="1" ht="27">
      <c r="B261" s="41"/>
      <c r="D261" s="193" t="s">
        <v>170</v>
      </c>
      <c r="F261" s="194" t="s">
        <v>752</v>
      </c>
      <c r="I261" s="195"/>
      <c r="L261" s="41"/>
      <c r="M261" s="196"/>
      <c r="N261" s="42"/>
      <c r="O261" s="42"/>
      <c r="P261" s="42"/>
      <c r="Q261" s="42"/>
      <c r="R261" s="42"/>
      <c r="S261" s="42"/>
      <c r="T261" s="70"/>
      <c r="AT261" s="25" t="s">
        <v>170</v>
      </c>
      <c r="AU261" s="25" t="s">
        <v>79</v>
      </c>
    </row>
    <row r="262" spans="2:65" s="1" customFormat="1" ht="25.5" customHeight="1">
      <c r="B262" s="180"/>
      <c r="C262" s="181" t="s">
        <v>448</v>
      </c>
      <c r="D262" s="181" t="s">
        <v>163</v>
      </c>
      <c r="E262" s="182" t="s">
        <v>754</v>
      </c>
      <c r="F262" s="183" t="s">
        <v>755</v>
      </c>
      <c r="G262" s="184" t="s">
        <v>166</v>
      </c>
      <c r="H262" s="185">
        <v>138</v>
      </c>
      <c r="I262" s="186"/>
      <c r="J262" s="187">
        <f>ROUND(I262*H262,2)</f>
        <v>0</v>
      </c>
      <c r="K262" s="183" t="s">
        <v>167</v>
      </c>
      <c r="L262" s="41"/>
      <c r="M262" s="188" t="s">
        <v>5</v>
      </c>
      <c r="N262" s="189" t="s">
        <v>41</v>
      </c>
      <c r="O262" s="42"/>
      <c r="P262" s="190">
        <f>O262*H262</f>
        <v>0</v>
      </c>
      <c r="Q262" s="190">
        <v>0</v>
      </c>
      <c r="R262" s="190">
        <f>Q262*H262</f>
        <v>0</v>
      </c>
      <c r="S262" s="190">
        <v>0</v>
      </c>
      <c r="T262" s="191">
        <f>S262*H262</f>
        <v>0</v>
      </c>
      <c r="AR262" s="25" t="s">
        <v>168</v>
      </c>
      <c r="AT262" s="25" t="s">
        <v>163</v>
      </c>
      <c r="AU262" s="25" t="s">
        <v>79</v>
      </c>
      <c r="AY262" s="25" t="s">
        <v>161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25" t="s">
        <v>77</v>
      </c>
      <c r="BK262" s="192">
        <f>ROUND(I262*H262,2)</f>
        <v>0</v>
      </c>
      <c r="BL262" s="25" t="s">
        <v>168</v>
      </c>
      <c r="BM262" s="25" t="s">
        <v>1190</v>
      </c>
    </row>
    <row r="263" spans="2:47" s="1" customFormat="1" ht="27">
      <c r="B263" s="41"/>
      <c r="D263" s="193" t="s">
        <v>170</v>
      </c>
      <c r="F263" s="194" t="s">
        <v>757</v>
      </c>
      <c r="I263" s="195"/>
      <c r="L263" s="41"/>
      <c r="M263" s="196"/>
      <c r="N263" s="42"/>
      <c r="O263" s="42"/>
      <c r="P263" s="42"/>
      <c r="Q263" s="42"/>
      <c r="R263" s="42"/>
      <c r="S263" s="42"/>
      <c r="T263" s="70"/>
      <c r="AT263" s="25" t="s">
        <v>170</v>
      </c>
      <c r="AU263" s="25" t="s">
        <v>79</v>
      </c>
    </row>
    <row r="264" spans="2:47" s="1" customFormat="1" ht="27">
      <c r="B264" s="41"/>
      <c r="D264" s="193" t="s">
        <v>172</v>
      </c>
      <c r="F264" s="197" t="s">
        <v>1095</v>
      </c>
      <c r="I264" s="195"/>
      <c r="L264" s="41"/>
      <c r="M264" s="196"/>
      <c r="N264" s="42"/>
      <c r="O264" s="42"/>
      <c r="P264" s="42"/>
      <c r="Q264" s="42"/>
      <c r="R264" s="42"/>
      <c r="S264" s="42"/>
      <c r="T264" s="70"/>
      <c r="AT264" s="25" t="s">
        <v>172</v>
      </c>
      <c r="AU264" s="25" t="s">
        <v>79</v>
      </c>
    </row>
    <row r="265" spans="2:51" s="13" customFormat="1" ht="13.5">
      <c r="B265" s="206"/>
      <c r="D265" s="193" t="s">
        <v>174</v>
      </c>
      <c r="E265" s="207" t="s">
        <v>5</v>
      </c>
      <c r="F265" s="208" t="s">
        <v>1096</v>
      </c>
      <c r="H265" s="207" t="s">
        <v>5</v>
      </c>
      <c r="I265" s="209"/>
      <c r="L265" s="206"/>
      <c r="M265" s="210"/>
      <c r="N265" s="211"/>
      <c r="O265" s="211"/>
      <c r="P265" s="211"/>
      <c r="Q265" s="211"/>
      <c r="R265" s="211"/>
      <c r="S265" s="211"/>
      <c r="T265" s="212"/>
      <c r="AT265" s="207" t="s">
        <v>174</v>
      </c>
      <c r="AU265" s="207" t="s">
        <v>79</v>
      </c>
      <c r="AV265" s="13" t="s">
        <v>77</v>
      </c>
      <c r="AW265" s="13" t="s">
        <v>34</v>
      </c>
      <c r="AX265" s="13" t="s">
        <v>70</v>
      </c>
      <c r="AY265" s="207" t="s">
        <v>161</v>
      </c>
    </row>
    <row r="266" spans="2:51" s="13" customFormat="1" ht="13.5">
      <c r="B266" s="206"/>
      <c r="D266" s="193" t="s">
        <v>174</v>
      </c>
      <c r="E266" s="207" t="s">
        <v>5</v>
      </c>
      <c r="F266" s="208" t="s">
        <v>1101</v>
      </c>
      <c r="H266" s="207" t="s">
        <v>5</v>
      </c>
      <c r="I266" s="209"/>
      <c r="L266" s="206"/>
      <c r="M266" s="210"/>
      <c r="N266" s="211"/>
      <c r="O266" s="211"/>
      <c r="P266" s="211"/>
      <c r="Q266" s="211"/>
      <c r="R266" s="211"/>
      <c r="S266" s="211"/>
      <c r="T266" s="212"/>
      <c r="AT266" s="207" t="s">
        <v>174</v>
      </c>
      <c r="AU266" s="207" t="s">
        <v>79</v>
      </c>
      <c r="AV266" s="13" t="s">
        <v>77</v>
      </c>
      <c r="AW266" s="13" t="s">
        <v>34</v>
      </c>
      <c r="AX266" s="13" t="s">
        <v>70</v>
      </c>
      <c r="AY266" s="207" t="s">
        <v>161</v>
      </c>
    </row>
    <row r="267" spans="2:51" s="12" customFormat="1" ht="13.5">
      <c r="B267" s="198"/>
      <c r="D267" s="193" t="s">
        <v>174</v>
      </c>
      <c r="E267" s="199" t="s">
        <v>5</v>
      </c>
      <c r="F267" s="200" t="s">
        <v>1102</v>
      </c>
      <c r="H267" s="201">
        <v>138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199" t="s">
        <v>174</v>
      </c>
      <c r="AU267" s="199" t="s">
        <v>79</v>
      </c>
      <c r="AV267" s="12" t="s">
        <v>79</v>
      </c>
      <c r="AW267" s="12" t="s">
        <v>34</v>
      </c>
      <c r="AX267" s="12" t="s">
        <v>77</v>
      </c>
      <c r="AY267" s="199" t="s">
        <v>161</v>
      </c>
    </row>
    <row r="268" spans="2:63" s="11" customFormat="1" ht="29.85" customHeight="1">
      <c r="B268" s="167"/>
      <c r="D268" s="168" t="s">
        <v>69</v>
      </c>
      <c r="E268" s="178" t="s">
        <v>221</v>
      </c>
      <c r="F268" s="178" t="s">
        <v>777</v>
      </c>
      <c r="I268" s="170"/>
      <c r="J268" s="179">
        <f>BK268</f>
        <v>0</v>
      </c>
      <c r="L268" s="167"/>
      <c r="M268" s="172"/>
      <c r="N268" s="173"/>
      <c r="O268" s="173"/>
      <c r="P268" s="174">
        <f>SUM(P269:P336)</f>
        <v>0</v>
      </c>
      <c r="Q268" s="173"/>
      <c r="R268" s="174">
        <f>SUM(R269:R336)</f>
        <v>6.5050065</v>
      </c>
      <c r="S268" s="173"/>
      <c r="T268" s="175">
        <f>SUM(T269:T336)</f>
        <v>0</v>
      </c>
      <c r="AR268" s="168" t="s">
        <v>77</v>
      </c>
      <c r="AT268" s="176" t="s">
        <v>69</v>
      </c>
      <c r="AU268" s="176" t="s">
        <v>77</v>
      </c>
      <c r="AY268" s="168" t="s">
        <v>161</v>
      </c>
      <c r="BK268" s="177">
        <f>SUM(BK269:BK336)</f>
        <v>0</v>
      </c>
    </row>
    <row r="269" spans="2:65" s="1" customFormat="1" ht="25.5" customHeight="1">
      <c r="B269" s="180"/>
      <c r="C269" s="181" t="s">
        <v>453</v>
      </c>
      <c r="D269" s="181" t="s">
        <v>163</v>
      </c>
      <c r="E269" s="182" t="s">
        <v>1191</v>
      </c>
      <c r="F269" s="183" t="s">
        <v>1192</v>
      </c>
      <c r="G269" s="184" t="s">
        <v>224</v>
      </c>
      <c r="H269" s="185">
        <v>135.1</v>
      </c>
      <c r="I269" s="186"/>
      <c r="J269" s="187">
        <f>ROUND(I269*H269,2)</f>
        <v>0</v>
      </c>
      <c r="K269" s="183" t="s">
        <v>167</v>
      </c>
      <c r="L269" s="41"/>
      <c r="M269" s="188" t="s">
        <v>5</v>
      </c>
      <c r="N269" s="189" t="s">
        <v>41</v>
      </c>
      <c r="O269" s="42"/>
      <c r="P269" s="190">
        <f>O269*H269</f>
        <v>0</v>
      </c>
      <c r="Q269" s="190">
        <v>1E-05</v>
      </c>
      <c r="R269" s="190">
        <f>Q269*H269</f>
        <v>0.001351</v>
      </c>
      <c r="S269" s="190">
        <v>0</v>
      </c>
      <c r="T269" s="191">
        <f>S269*H269</f>
        <v>0</v>
      </c>
      <c r="AR269" s="25" t="s">
        <v>168</v>
      </c>
      <c r="AT269" s="25" t="s">
        <v>163</v>
      </c>
      <c r="AU269" s="25" t="s">
        <v>79</v>
      </c>
      <c r="AY269" s="25" t="s">
        <v>161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25" t="s">
        <v>77</v>
      </c>
      <c r="BK269" s="192">
        <f>ROUND(I269*H269,2)</f>
        <v>0</v>
      </c>
      <c r="BL269" s="25" t="s">
        <v>168</v>
      </c>
      <c r="BM269" s="25" t="s">
        <v>1193</v>
      </c>
    </row>
    <row r="270" spans="2:47" s="1" customFormat="1" ht="13.5">
      <c r="B270" s="41"/>
      <c r="D270" s="193" t="s">
        <v>170</v>
      </c>
      <c r="F270" s="194" t="s">
        <v>1194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5" t="s">
        <v>170</v>
      </c>
      <c r="AU270" s="25" t="s">
        <v>79</v>
      </c>
    </row>
    <row r="271" spans="2:47" s="1" customFormat="1" ht="27">
      <c r="B271" s="41"/>
      <c r="D271" s="193" t="s">
        <v>172</v>
      </c>
      <c r="F271" s="197" t="s">
        <v>1095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5" t="s">
        <v>172</v>
      </c>
      <c r="AU271" s="25" t="s">
        <v>79</v>
      </c>
    </row>
    <row r="272" spans="2:51" s="12" customFormat="1" ht="13.5">
      <c r="B272" s="198"/>
      <c r="D272" s="193" t="s">
        <v>174</v>
      </c>
      <c r="E272" s="199" t="s">
        <v>5</v>
      </c>
      <c r="F272" s="200" t="s">
        <v>1195</v>
      </c>
      <c r="H272" s="201">
        <v>135.1</v>
      </c>
      <c r="I272" s="202"/>
      <c r="L272" s="198"/>
      <c r="M272" s="203"/>
      <c r="N272" s="204"/>
      <c r="O272" s="204"/>
      <c r="P272" s="204"/>
      <c r="Q272" s="204"/>
      <c r="R272" s="204"/>
      <c r="S272" s="204"/>
      <c r="T272" s="205"/>
      <c r="AT272" s="199" t="s">
        <v>174</v>
      </c>
      <c r="AU272" s="199" t="s">
        <v>79</v>
      </c>
      <c r="AV272" s="12" t="s">
        <v>79</v>
      </c>
      <c r="AW272" s="12" t="s">
        <v>34</v>
      </c>
      <c r="AX272" s="12" t="s">
        <v>77</v>
      </c>
      <c r="AY272" s="199" t="s">
        <v>161</v>
      </c>
    </row>
    <row r="273" spans="2:65" s="1" customFormat="1" ht="16.5" customHeight="1">
      <c r="B273" s="180"/>
      <c r="C273" s="229" t="s">
        <v>460</v>
      </c>
      <c r="D273" s="229" t="s">
        <v>384</v>
      </c>
      <c r="E273" s="230" t="s">
        <v>1196</v>
      </c>
      <c r="F273" s="231" t="s">
        <v>1197</v>
      </c>
      <c r="G273" s="232" t="s">
        <v>623</v>
      </c>
      <c r="H273" s="233">
        <v>141.855</v>
      </c>
      <c r="I273" s="234"/>
      <c r="J273" s="235">
        <f>ROUND(I273*H273,2)</f>
        <v>0</v>
      </c>
      <c r="K273" s="231" t="s">
        <v>167</v>
      </c>
      <c r="L273" s="236"/>
      <c r="M273" s="237" t="s">
        <v>5</v>
      </c>
      <c r="N273" s="238" t="s">
        <v>41</v>
      </c>
      <c r="O273" s="42"/>
      <c r="P273" s="190">
        <f>O273*H273</f>
        <v>0</v>
      </c>
      <c r="Q273" s="190">
        <v>0.0029</v>
      </c>
      <c r="R273" s="190">
        <f>Q273*H273</f>
        <v>0.41137949999999995</v>
      </c>
      <c r="S273" s="190">
        <v>0</v>
      </c>
      <c r="T273" s="191">
        <f>S273*H273</f>
        <v>0</v>
      </c>
      <c r="AR273" s="25" t="s">
        <v>221</v>
      </c>
      <c r="AT273" s="25" t="s">
        <v>384</v>
      </c>
      <c r="AU273" s="25" t="s">
        <v>79</v>
      </c>
      <c r="AY273" s="25" t="s">
        <v>161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25" t="s">
        <v>77</v>
      </c>
      <c r="BK273" s="192">
        <f>ROUND(I273*H273,2)</f>
        <v>0</v>
      </c>
      <c r="BL273" s="25" t="s">
        <v>168</v>
      </c>
      <c r="BM273" s="25" t="s">
        <v>1198</v>
      </c>
    </row>
    <row r="274" spans="2:47" s="1" customFormat="1" ht="13.5">
      <c r="B274" s="41"/>
      <c r="D274" s="193" t="s">
        <v>170</v>
      </c>
      <c r="F274" s="194" t="s">
        <v>1199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5" t="s">
        <v>170</v>
      </c>
      <c r="AU274" s="25" t="s">
        <v>79</v>
      </c>
    </row>
    <row r="275" spans="2:51" s="12" customFormat="1" ht="13.5">
      <c r="B275" s="198"/>
      <c r="D275" s="193" t="s">
        <v>174</v>
      </c>
      <c r="F275" s="200" t="s">
        <v>1200</v>
      </c>
      <c r="H275" s="201">
        <v>141.855</v>
      </c>
      <c r="I275" s="202"/>
      <c r="L275" s="198"/>
      <c r="M275" s="203"/>
      <c r="N275" s="204"/>
      <c r="O275" s="204"/>
      <c r="P275" s="204"/>
      <c r="Q275" s="204"/>
      <c r="R275" s="204"/>
      <c r="S275" s="204"/>
      <c r="T275" s="205"/>
      <c r="AT275" s="199" t="s">
        <v>174</v>
      </c>
      <c r="AU275" s="199" t="s">
        <v>79</v>
      </c>
      <c r="AV275" s="12" t="s">
        <v>79</v>
      </c>
      <c r="AW275" s="12" t="s">
        <v>6</v>
      </c>
      <c r="AX275" s="12" t="s">
        <v>77</v>
      </c>
      <c r="AY275" s="199" t="s">
        <v>161</v>
      </c>
    </row>
    <row r="276" spans="2:65" s="1" customFormat="1" ht="25.5" customHeight="1">
      <c r="B276" s="180"/>
      <c r="C276" s="181" t="s">
        <v>467</v>
      </c>
      <c r="D276" s="181" t="s">
        <v>163</v>
      </c>
      <c r="E276" s="182" t="s">
        <v>1201</v>
      </c>
      <c r="F276" s="183" t="s">
        <v>1202</v>
      </c>
      <c r="G276" s="184" t="s">
        <v>224</v>
      </c>
      <c r="H276" s="185">
        <v>2.9</v>
      </c>
      <c r="I276" s="186"/>
      <c r="J276" s="187">
        <f>ROUND(I276*H276,2)</f>
        <v>0</v>
      </c>
      <c r="K276" s="183" t="s">
        <v>167</v>
      </c>
      <c r="L276" s="41"/>
      <c r="M276" s="188" t="s">
        <v>5</v>
      </c>
      <c r="N276" s="189" t="s">
        <v>41</v>
      </c>
      <c r="O276" s="42"/>
      <c r="P276" s="190">
        <f>O276*H276</f>
        <v>0</v>
      </c>
      <c r="Q276" s="190">
        <v>1E-05</v>
      </c>
      <c r="R276" s="190">
        <f>Q276*H276</f>
        <v>2.9E-05</v>
      </c>
      <c r="S276" s="190">
        <v>0</v>
      </c>
      <c r="T276" s="191">
        <f>S276*H276</f>
        <v>0</v>
      </c>
      <c r="AR276" s="25" t="s">
        <v>168</v>
      </c>
      <c r="AT276" s="25" t="s">
        <v>163</v>
      </c>
      <c r="AU276" s="25" t="s">
        <v>79</v>
      </c>
      <c r="AY276" s="25" t="s">
        <v>161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25" t="s">
        <v>77</v>
      </c>
      <c r="BK276" s="192">
        <f>ROUND(I276*H276,2)</f>
        <v>0</v>
      </c>
      <c r="BL276" s="25" t="s">
        <v>168</v>
      </c>
      <c r="BM276" s="25" t="s">
        <v>1203</v>
      </c>
    </row>
    <row r="277" spans="2:47" s="1" customFormat="1" ht="13.5">
      <c r="B277" s="41"/>
      <c r="D277" s="193" t="s">
        <v>170</v>
      </c>
      <c r="F277" s="194" t="s">
        <v>1204</v>
      </c>
      <c r="I277" s="195"/>
      <c r="L277" s="41"/>
      <c r="M277" s="196"/>
      <c r="N277" s="42"/>
      <c r="O277" s="42"/>
      <c r="P277" s="42"/>
      <c r="Q277" s="42"/>
      <c r="R277" s="42"/>
      <c r="S277" s="42"/>
      <c r="T277" s="70"/>
      <c r="AT277" s="25" t="s">
        <v>170</v>
      </c>
      <c r="AU277" s="25" t="s">
        <v>79</v>
      </c>
    </row>
    <row r="278" spans="2:47" s="1" customFormat="1" ht="27">
      <c r="B278" s="41"/>
      <c r="D278" s="193" t="s">
        <v>172</v>
      </c>
      <c r="F278" s="197" t="s">
        <v>1095</v>
      </c>
      <c r="I278" s="195"/>
      <c r="L278" s="41"/>
      <c r="M278" s="196"/>
      <c r="N278" s="42"/>
      <c r="O278" s="42"/>
      <c r="P278" s="42"/>
      <c r="Q278" s="42"/>
      <c r="R278" s="42"/>
      <c r="S278" s="42"/>
      <c r="T278" s="70"/>
      <c r="AT278" s="25" t="s">
        <v>172</v>
      </c>
      <c r="AU278" s="25" t="s">
        <v>79</v>
      </c>
    </row>
    <row r="279" spans="2:51" s="12" customFormat="1" ht="13.5">
      <c r="B279" s="198"/>
      <c r="D279" s="193" t="s">
        <v>174</v>
      </c>
      <c r="E279" s="199" t="s">
        <v>5</v>
      </c>
      <c r="F279" s="200" t="s">
        <v>1205</v>
      </c>
      <c r="H279" s="201">
        <v>2.9</v>
      </c>
      <c r="I279" s="202"/>
      <c r="L279" s="198"/>
      <c r="M279" s="203"/>
      <c r="N279" s="204"/>
      <c r="O279" s="204"/>
      <c r="P279" s="204"/>
      <c r="Q279" s="204"/>
      <c r="R279" s="204"/>
      <c r="S279" s="204"/>
      <c r="T279" s="205"/>
      <c r="AT279" s="199" t="s">
        <v>174</v>
      </c>
      <c r="AU279" s="199" t="s">
        <v>79</v>
      </c>
      <c r="AV279" s="12" t="s">
        <v>79</v>
      </c>
      <c r="AW279" s="12" t="s">
        <v>34</v>
      </c>
      <c r="AX279" s="12" t="s">
        <v>77</v>
      </c>
      <c r="AY279" s="199" t="s">
        <v>161</v>
      </c>
    </row>
    <row r="280" spans="2:65" s="1" customFormat="1" ht="16.5" customHeight="1">
      <c r="B280" s="180"/>
      <c r="C280" s="229" t="s">
        <v>471</v>
      </c>
      <c r="D280" s="229" t="s">
        <v>384</v>
      </c>
      <c r="E280" s="230" t="s">
        <v>1206</v>
      </c>
      <c r="F280" s="231" t="s">
        <v>1207</v>
      </c>
      <c r="G280" s="232" t="s">
        <v>623</v>
      </c>
      <c r="H280" s="233">
        <v>3.045</v>
      </c>
      <c r="I280" s="234"/>
      <c r="J280" s="235">
        <f>ROUND(I280*H280,2)</f>
        <v>0</v>
      </c>
      <c r="K280" s="231" t="s">
        <v>167</v>
      </c>
      <c r="L280" s="236"/>
      <c r="M280" s="237" t="s">
        <v>5</v>
      </c>
      <c r="N280" s="238" t="s">
        <v>41</v>
      </c>
      <c r="O280" s="42"/>
      <c r="P280" s="190">
        <f>O280*H280</f>
        <v>0</v>
      </c>
      <c r="Q280" s="190">
        <v>0.0046</v>
      </c>
      <c r="R280" s="190">
        <f>Q280*H280</f>
        <v>0.014006999999999999</v>
      </c>
      <c r="S280" s="190">
        <v>0</v>
      </c>
      <c r="T280" s="191">
        <f>S280*H280</f>
        <v>0</v>
      </c>
      <c r="AR280" s="25" t="s">
        <v>221</v>
      </c>
      <c r="AT280" s="25" t="s">
        <v>384</v>
      </c>
      <c r="AU280" s="25" t="s">
        <v>79</v>
      </c>
      <c r="AY280" s="25" t="s">
        <v>161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25" t="s">
        <v>77</v>
      </c>
      <c r="BK280" s="192">
        <f>ROUND(I280*H280,2)</f>
        <v>0</v>
      </c>
      <c r="BL280" s="25" t="s">
        <v>168</v>
      </c>
      <c r="BM280" s="25" t="s">
        <v>1208</v>
      </c>
    </row>
    <row r="281" spans="2:47" s="1" customFormat="1" ht="13.5">
      <c r="B281" s="41"/>
      <c r="D281" s="193" t="s">
        <v>170</v>
      </c>
      <c r="F281" s="194" t="s">
        <v>1207</v>
      </c>
      <c r="I281" s="195"/>
      <c r="L281" s="41"/>
      <c r="M281" s="196"/>
      <c r="N281" s="42"/>
      <c r="O281" s="42"/>
      <c r="P281" s="42"/>
      <c r="Q281" s="42"/>
      <c r="R281" s="42"/>
      <c r="S281" s="42"/>
      <c r="T281" s="70"/>
      <c r="AT281" s="25" t="s">
        <v>170</v>
      </c>
      <c r="AU281" s="25" t="s">
        <v>79</v>
      </c>
    </row>
    <row r="282" spans="2:51" s="12" customFormat="1" ht="13.5">
      <c r="B282" s="198"/>
      <c r="D282" s="193" t="s">
        <v>174</v>
      </c>
      <c r="F282" s="200" t="s">
        <v>1209</v>
      </c>
      <c r="H282" s="201">
        <v>3.045</v>
      </c>
      <c r="I282" s="202"/>
      <c r="L282" s="198"/>
      <c r="M282" s="203"/>
      <c r="N282" s="204"/>
      <c r="O282" s="204"/>
      <c r="P282" s="204"/>
      <c r="Q282" s="204"/>
      <c r="R282" s="204"/>
      <c r="S282" s="204"/>
      <c r="T282" s="205"/>
      <c r="AT282" s="199" t="s">
        <v>174</v>
      </c>
      <c r="AU282" s="199" t="s">
        <v>79</v>
      </c>
      <c r="AV282" s="12" t="s">
        <v>79</v>
      </c>
      <c r="AW282" s="12" t="s">
        <v>6</v>
      </c>
      <c r="AX282" s="12" t="s">
        <v>77</v>
      </c>
      <c r="AY282" s="199" t="s">
        <v>161</v>
      </c>
    </row>
    <row r="283" spans="2:65" s="1" customFormat="1" ht="16.5" customHeight="1">
      <c r="B283" s="180"/>
      <c r="C283" s="181" t="s">
        <v>480</v>
      </c>
      <c r="D283" s="181" t="s">
        <v>163</v>
      </c>
      <c r="E283" s="182" t="s">
        <v>1210</v>
      </c>
      <c r="F283" s="183" t="s">
        <v>1211</v>
      </c>
      <c r="G283" s="184" t="s">
        <v>623</v>
      </c>
      <c r="H283" s="185">
        <v>106</v>
      </c>
      <c r="I283" s="186"/>
      <c r="J283" s="187">
        <f>ROUND(I283*H283,2)</f>
        <v>0</v>
      </c>
      <c r="K283" s="183" t="s">
        <v>167</v>
      </c>
      <c r="L283" s="41"/>
      <c r="M283" s="188" t="s">
        <v>5</v>
      </c>
      <c r="N283" s="189" t="s">
        <v>41</v>
      </c>
      <c r="O283" s="42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AR283" s="25" t="s">
        <v>168</v>
      </c>
      <c r="AT283" s="25" t="s">
        <v>163</v>
      </c>
      <c r="AU283" s="25" t="s">
        <v>79</v>
      </c>
      <c r="AY283" s="25" t="s">
        <v>161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25" t="s">
        <v>77</v>
      </c>
      <c r="BK283" s="192">
        <f>ROUND(I283*H283,2)</f>
        <v>0</v>
      </c>
      <c r="BL283" s="25" t="s">
        <v>168</v>
      </c>
      <c r="BM283" s="25" t="s">
        <v>1212</v>
      </c>
    </row>
    <row r="284" spans="2:47" s="1" customFormat="1" ht="27">
      <c r="B284" s="41"/>
      <c r="D284" s="193" t="s">
        <v>170</v>
      </c>
      <c r="F284" s="194" t="s">
        <v>1213</v>
      </c>
      <c r="I284" s="195"/>
      <c r="L284" s="41"/>
      <c r="M284" s="196"/>
      <c r="N284" s="42"/>
      <c r="O284" s="42"/>
      <c r="P284" s="42"/>
      <c r="Q284" s="42"/>
      <c r="R284" s="42"/>
      <c r="S284" s="42"/>
      <c r="T284" s="70"/>
      <c r="AT284" s="25" t="s">
        <v>170</v>
      </c>
      <c r="AU284" s="25" t="s">
        <v>79</v>
      </c>
    </row>
    <row r="285" spans="2:47" s="1" customFormat="1" ht="27">
      <c r="B285" s="41"/>
      <c r="D285" s="193" t="s">
        <v>172</v>
      </c>
      <c r="F285" s="197" t="s">
        <v>1095</v>
      </c>
      <c r="I285" s="195"/>
      <c r="L285" s="41"/>
      <c r="M285" s="196"/>
      <c r="N285" s="42"/>
      <c r="O285" s="42"/>
      <c r="P285" s="42"/>
      <c r="Q285" s="42"/>
      <c r="R285" s="42"/>
      <c r="S285" s="42"/>
      <c r="T285" s="70"/>
      <c r="AT285" s="25" t="s">
        <v>172</v>
      </c>
      <c r="AU285" s="25" t="s">
        <v>79</v>
      </c>
    </row>
    <row r="286" spans="2:51" s="13" customFormat="1" ht="13.5">
      <c r="B286" s="206"/>
      <c r="D286" s="193" t="s">
        <v>174</v>
      </c>
      <c r="E286" s="207" t="s">
        <v>5</v>
      </c>
      <c r="F286" s="208" t="s">
        <v>1214</v>
      </c>
      <c r="H286" s="207" t="s">
        <v>5</v>
      </c>
      <c r="I286" s="209"/>
      <c r="L286" s="206"/>
      <c r="M286" s="210"/>
      <c r="N286" s="211"/>
      <c r="O286" s="211"/>
      <c r="P286" s="211"/>
      <c r="Q286" s="211"/>
      <c r="R286" s="211"/>
      <c r="S286" s="211"/>
      <c r="T286" s="212"/>
      <c r="AT286" s="207" t="s">
        <v>174</v>
      </c>
      <c r="AU286" s="207" t="s">
        <v>79</v>
      </c>
      <c r="AV286" s="13" t="s">
        <v>77</v>
      </c>
      <c r="AW286" s="13" t="s">
        <v>34</v>
      </c>
      <c r="AX286" s="13" t="s">
        <v>70</v>
      </c>
      <c r="AY286" s="207" t="s">
        <v>161</v>
      </c>
    </row>
    <row r="287" spans="2:51" s="12" customFormat="1" ht="13.5">
      <c r="B287" s="198"/>
      <c r="D287" s="193" t="s">
        <v>174</v>
      </c>
      <c r="E287" s="199" t="s">
        <v>5</v>
      </c>
      <c r="F287" s="200" t="s">
        <v>1215</v>
      </c>
      <c r="H287" s="201">
        <v>32</v>
      </c>
      <c r="I287" s="202"/>
      <c r="L287" s="198"/>
      <c r="M287" s="203"/>
      <c r="N287" s="204"/>
      <c r="O287" s="204"/>
      <c r="P287" s="204"/>
      <c r="Q287" s="204"/>
      <c r="R287" s="204"/>
      <c r="S287" s="204"/>
      <c r="T287" s="205"/>
      <c r="AT287" s="199" t="s">
        <v>174</v>
      </c>
      <c r="AU287" s="199" t="s">
        <v>79</v>
      </c>
      <c r="AV287" s="12" t="s">
        <v>79</v>
      </c>
      <c r="AW287" s="12" t="s">
        <v>34</v>
      </c>
      <c r="AX287" s="12" t="s">
        <v>70</v>
      </c>
      <c r="AY287" s="199" t="s">
        <v>161</v>
      </c>
    </row>
    <row r="288" spans="2:51" s="13" customFormat="1" ht="13.5">
      <c r="B288" s="206"/>
      <c r="D288" s="193" t="s">
        <v>174</v>
      </c>
      <c r="E288" s="207" t="s">
        <v>5</v>
      </c>
      <c r="F288" s="208" t="s">
        <v>1216</v>
      </c>
      <c r="H288" s="207" t="s">
        <v>5</v>
      </c>
      <c r="I288" s="209"/>
      <c r="L288" s="206"/>
      <c r="M288" s="210"/>
      <c r="N288" s="211"/>
      <c r="O288" s="211"/>
      <c r="P288" s="211"/>
      <c r="Q288" s="211"/>
      <c r="R288" s="211"/>
      <c r="S288" s="211"/>
      <c r="T288" s="212"/>
      <c r="AT288" s="207" t="s">
        <v>174</v>
      </c>
      <c r="AU288" s="207" t="s">
        <v>79</v>
      </c>
      <c r="AV288" s="13" t="s">
        <v>77</v>
      </c>
      <c r="AW288" s="13" t="s">
        <v>34</v>
      </c>
      <c r="AX288" s="13" t="s">
        <v>70</v>
      </c>
      <c r="AY288" s="207" t="s">
        <v>161</v>
      </c>
    </row>
    <row r="289" spans="2:51" s="12" customFormat="1" ht="13.5">
      <c r="B289" s="198"/>
      <c r="D289" s="193" t="s">
        <v>174</v>
      </c>
      <c r="E289" s="199" t="s">
        <v>5</v>
      </c>
      <c r="F289" s="200" t="s">
        <v>1217</v>
      </c>
      <c r="H289" s="201">
        <v>28</v>
      </c>
      <c r="I289" s="202"/>
      <c r="L289" s="198"/>
      <c r="M289" s="203"/>
      <c r="N289" s="204"/>
      <c r="O289" s="204"/>
      <c r="P289" s="204"/>
      <c r="Q289" s="204"/>
      <c r="R289" s="204"/>
      <c r="S289" s="204"/>
      <c r="T289" s="205"/>
      <c r="AT289" s="199" t="s">
        <v>174</v>
      </c>
      <c r="AU289" s="199" t="s">
        <v>79</v>
      </c>
      <c r="AV289" s="12" t="s">
        <v>79</v>
      </c>
      <c r="AW289" s="12" t="s">
        <v>34</v>
      </c>
      <c r="AX289" s="12" t="s">
        <v>70</v>
      </c>
      <c r="AY289" s="199" t="s">
        <v>161</v>
      </c>
    </row>
    <row r="290" spans="2:51" s="13" customFormat="1" ht="13.5">
      <c r="B290" s="206"/>
      <c r="D290" s="193" t="s">
        <v>174</v>
      </c>
      <c r="E290" s="207" t="s">
        <v>5</v>
      </c>
      <c r="F290" s="208" t="s">
        <v>1218</v>
      </c>
      <c r="H290" s="207" t="s">
        <v>5</v>
      </c>
      <c r="I290" s="209"/>
      <c r="L290" s="206"/>
      <c r="M290" s="210"/>
      <c r="N290" s="211"/>
      <c r="O290" s="211"/>
      <c r="P290" s="211"/>
      <c r="Q290" s="211"/>
      <c r="R290" s="211"/>
      <c r="S290" s="211"/>
      <c r="T290" s="212"/>
      <c r="AT290" s="207" t="s">
        <v>174</v>
      </c>
      <c r="AU290" s="207" t="s">
        <v>79</v>
      </c>
      <c r="AV290" s="13" t="s">
        <v>77</v>
      </c>
      <c r="AW290" s="13" t="s">
        <v>34</v>
      </c>
      <c r="AX290" s="13" t="s">
        <v>70</v>
      </c>
      <c r="AY290" s="207" t="s">
        <v>161</v>
      </c>
    </row>
    <row r="291" spans="2:51" s="12" customFormat="1" ht="13.5">
      <c r="B291" s="198"/>
      <c r="D291" s="193" t="s">
        <v>174</v>
      </c>
      <c r="E291" s="199" t="s">
        <v>5</v>
      </c>
      <c r="F291" s="200" t="s">
        <v>489</v>
      </c>
      <c r="H291" s="201">
        <v>46</v>
      </c>
      <c r="I291" s="202"/>
      <c r="L291" s="198"/>
      <c r="M291" s="203"/>
      <c r="N291" s="204"/>
      <c r="O291" s="204"/>
      <c r="P291" s="204"/>
      <c r="Q291" s="204"/>
      <c r="R291" s="204"/>
      <c r="S291" s="204"/>
      <c r="T291" s="205"/>
      <c r="AT291" s="199" t="s">
        <v>174</v>
      </c>
      <c r="AU291" s="199" t="s">
        <v>79</v>
      </c>
      <c r="AV291" s="12" t="s">
        <v>79</v>
      </c>
      <c r="AW291" s="12" t="s">
        <v>34</v>
      </c>
      <c r="AX291" s="12" t="s">
        <v>70</v>
      </c>
      <c r="AY291" s="199" t="s">
        <v>161</v>
      </c>
    </row>
    <row r="292" spans="2:51" s="14" customFormat="1" ht="13.5">
      <c r="B292" s="213"/>
      <c r="D292" s="193" t="s">
        <v>174</v>
      </c>
      <c r="E292" s="214" t="s">
        <v>5</v>
      </c>
      <c r="F292" s="215" t="s">
        <v>188</v>
      </c>
      <c r="H292" s="216">
        <v>106</v>
      </c>
      <c r="I292" s="217"/>
      <c r="L292" s="213"/>
      <c r="M292" s="218"/>
      <c r="N292" s="219"/>
      <c r="O292" s="219"/>
      <c r="P292" s="219"/>
      <c r="Q292" s="219"/>
      <c r="R292" s="219"/>
      <c r="S292" s="219"/>
      <c r="T292" s="220"/>
      <c r="AT292" s="214" t="s">
        <v>174</v>
      </c>
      <c r="AU292" s="214" t="s">
        <v>79</v>
      </c>
      <c r="AV292" s="14" t="s">
        <v>168</v>
      </c>
      <c r="AW292" s="14" t="s">
        <v>34</v>
      </c>
      <c r="AX292" s="14" t="s">
        <v>77</v>
      </c>
      <c r="AY292" s="214" t="s">
        <v>161</v>
      </c>
    </row>
    <row r="293" spans="2:65" s="1" customFormat="1" ht="16.5" customHeight="1">
      <c r="B293" s="180"/>
      <c r="C293" s="229" t="s">
        <v>484</v>
      </c>
      <c r="D293" s="229" t="s">
        <v>384</v>
      </c>
      <c r="E293" s="230" t="s">
        <v>1219</v>
      </c>
      <c r="F293" s="231" t="s">
        <v>1220</v>
      </c>
      <c r="G293" s="232" t="s">
        <v>623</v>
      </c>
      <c r="H293" s="233">
        <v>60</v>
      </c>
      <c r="I293" s="234"/>
      <c r="J293" s="235">
        <f>ROUND(I293*H293,2)</f>
        <v>0</v>
      </c>
      <c r="K293" s="231" t="s">
        <v>167</v>
      </c>
      <c r="L293" s="236"/>
      <c r="M293" s="237" t="s">
        <v>5</v>
      </c>
      <c r="N293" s="238" t="s">
        <v>41</v>
      </c>
      <c r="O293" s="42"/>
      <c r="P293" s="190">
        <f>O293*H293</f>
        <v>0</v>
      </c>
      <c r="Q293" s="190">
        <v>0.0008</v>
      </c>
      <c r="R293" s="190">
        <f>Q293*H293</f>
        <v>0.048</v>
      </c>
      <c r="S293" s="190">
        <v>0</v>
      </c>
      <c r="T293" s="191">
        <f>S293*H293</f>
        <v>0</v>
      </c>
      <c r="AR293" s="25" t="s">
        <v>221</v>
      </c>
      <c r="AT293" s="25" t="s">
        <v>384</v>
      </c>
      <c r="AU293" s="25" t="s">
        <v>79</v>
      </c>
      <c r="AY293" s="25" t="s">
        <v>161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25" t="s">
        <v>77</v>
      </c>
      <c r="BK293" s="192">
        <f>ROUND(I293*H293,2)</f>
        <v>0</v>
      </c>
      <c r="BL293" s="25" t="s">
        <v>168</v>
      </c>
      <c r="BM293" s="25" t="s">
        <v>1221</v>
      </c>
    </row>
    <row r="294" spans="2:47" s="1" customFormat="1" ht="13.5">
      <c r="B294" s="41"/>
      <c r="D294" s="193" t="s">
        <v>170</v>
      </c>
      <c r="F294" s="194" t="s">
        <v>1222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5" t="s">
        <v>170</v>
      </c>
      <c r="AU294" s="25" t="s">
        <v>79</v>
      </c>
    </row>
    <row r="295" spans="2:65" s="1" customFormat="1" ht="16.5" customHeight="1">
      <c r="B295" s="180"/>
      <c r="C295" s="229" t="s">
        <v>489</v>
      </c>
      <c r="D295" s="229" t="s">
        <v>384</v>
      </c>
      <c r="E295" s="230" t="s">
        <v>1223</v>
      </c>
      <c r="F295" s="231" t="s">
        <v>1224</v>
      </c>
      <c r="G295" s="232" t="s">
        <v>623</v>
      </c>
      <c r="H295" s="233">
        <v>46</v>
      </c>
      <c r="I295" s="234"/>
      <c r="J295" s="235">
        <f>ROUND(I295*H295,2)</f>
        <v>0</v>
      </c>
      <c r="K295" s="231" t="s">
        <v>5</v>
      </c>
      <c r="L295" s="236"/>
      <c r="M295" s="237" t="s">
        <v>5</v>
      </c>
      <c r="N295" s="238" t="s">
        <v>41</v>
      </c>
      <c r="O295" s="42"/>
      <c r="P295" s="190">
        <f>O295*H295</f>
        <v>0</v>
      </c>
      <c r="Q295" s="190">
        <v>0.0008</v>
      </c>
      <c r="R295" s="190">
        <f>Q295*H295</f>
        <v>0.0368</v>
      </c>
      <c r="S295" s="190">
        <v>0</v>
      </c>
      <c r="T295" s="191">
        <f>S295*H295</f>
        <v>0</v>
      </c>
      <c r="AR295" s="25" t="s">
        <v>221</v>
      </c>
      <c r="AT295" s="25" t="s">
        <v>384</v>
      </c>
      <c r="AU295" s="25" t="s">
        <v>79</v>
      </c>
      <c r="AY295" s="25" t="s">
        <v>161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168</v>
      </c>
      <c r="BM295" s="25" t="s">
        <v>1225</v>
      </c>
    </row>
    <row r="296" spans="2:47" s="1" customFormat="1" ht="13.5">
      <c r="B296" s="41"/>
      <c r="D296" s="193" t="s">
        <v>170</v>
      </c>
      <c r="F296" s="194" t="s">
        <v>1226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170</v>
      </c>
      <c r="AU296" s="25" t="s">
        <v>79</v>
      </c>
    </row>
    <row r="297" spans="2:65" s="1" customFormat="1" ht="16.5" customHeight="1">
      <c r="B297" s="180"/>
      <c r="C297" s="181" t="s">
        <v>497</v>
      </c>
      <c r="D297" s="181" t="s">
        <v>163</v>
      </c>
      <c r="E297" s="182" t="s">
        <v>1227</v>
      </c>
      <c r="F297" s="183" t="s">
        <v>1228</v>
      </c>
      <c r="G297" s="184" t="s">
        <v>623</v>
      </c>
      <c r="H297" s="185">
        <v>5</v>
      </c>
      <c r="I297" s="186"/>
      <c r="J297" s="187">
        <f>ROUND(I297*H297,2)</f>
        <v>0</v>
      </c>
      <c r="K297" s="183" t="s">
        <v>167</v>
      </c>
      <c r="L297" s="41"/>
      <c r="M297" s="188" t="s">
        <v>5</v>
      </c>
      <c r="N297" s="189" t="s">
        <v>41</v>
      </c>
      <c r="O297" s="42"/>
      <c r="P297" s="190">
        <f>O297*H297</f>
        <v>0</v>
      </c>
      <c r="Q297" s="190">
        <v>0</v>
      </c>
      <c r="R297" s="190">
        <f>Q297*H297</f>
        <v>0</v>
      </c>
      <c r="S297" s="190">
        <v>0</v>
      </c>
      <c r="T297" s="191">
        <f>S297*H297</f>
        <v>0</v>
      </c>
      <c r="AR297" s="25" t="s">
        <v>168</v>
      </c>
      <c r="AT297" s="25" t="s">
        <v>163</v>
      </c>
      <c r="AU297" s="25" t="s">
        <v>79</v>
      </c>
      <c r="AY297" s="25" t="s">
        <v>161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25" t="s">
        <v>77</v>
      </c>
      <c r="BK297" s="192">
        <f>ROUND(I297*H297,2)</f>
        <v>0</v>
      </c>
      <c r="BL297" s="25" t="s">
        <v>168</v>
      </c>
      <c r="BM297" s="25" t="s">
        <v>1229</v>
      </c>
    </row>
    <row r="298" spans="2:47" s="1" customFormat="1" ht="27">
      <c r="B298" s="41"/>
      <c r="D298" s="193" t="s">
        <v>170</v>
      </c>
      <c r="F298" s="194" t="s">
        <v>1230</v>
      </c>
      <c r="I298" s="195"/>
      <c r="L298" s="41"/>
      <c r="M298" s="196"/>
      <c r="N298" s="42"/>
      <c r="O298" s="42"/>
      <c r="P298" s="42"/>
      <c r="Q298" s="42"/>
      <c r="R298" s="42"/>
      <c r="S298" s="42"/>
      <c r="T298" s="70"/>
      <c r="AT298" s="25" t="s">
        <v>170</v>
      </c>
      <c r="AU298" s="25" t="s">
        <v>79</v>
      </c>
    </row>
    <row r="299" spans="2:47" s="1" customFormat="1" ht="27">
      <c r="B299" s="41"/>
      <c r="D299" s="193" t="s">
        <v>172</v>
      </c>
      <c r="F299" s="197" t="s">
        <v>1095</v>
      </c>
      <c r="I299" s="195"/>
      <c r="L299" s="41"/>
      <c r="M299" s="196"/>
      <c r="N299" s="42"/>
      <c r="O299" s="42"/>
      <c r="P299" s="42"/>
      <c r="Q299" s="42"/>
      <c r="R299" s="42"/>
      <c r="S299" s="42"/>
      <c r="T299" s="70"/>
      <c r="AT299" s="25" t="s">
        <v>172</v>
      </c>
      <c r="AU299" s="25" t="s">
        <v>79</v>
      </c>
    </row>
    <row r="300" spans="2:51" s="13" customFormat="1" ht="13.5">
      <c r="B300" s="206"/>
      <c r="D300" s="193" t="s">
        <v>174</v>
      </c>
      <c r="E300" s="207" t="s">
        <v>5</v>
      </c>
      <c r="F300" s="208" t="s">
        <v>1231</v>
      </c>
      <c r="H300" s="207" t="s">
        <v>5</v>
      </c>
      <c r="I300" s="209"/>
      <c r="L300" s="206"/>
      <c r="M300" s="210"/>
      <c r="N300" s="211"/>
      <c r="O300" s="211"/>
      <c r="P300" s="211"/>
      <c r="Q300" s="211"/>
      <c r="R300" s="211"/>
      <c r="S300" s="211"/>
      <c r="T300" s="212"/>
      <c r="AT300" s="207" t="s">
        <v>174</v>
      </c>
      <c r="AU300" s="207" t="s">
        <v>79</v>
      </c>
      <c r="AV300" s="13" t="s">
        <v>77</v>
      </c>
      <c r="AW300" s="13" t="s">
        <v>34</v>
      </c>
      <c r="AX300" s="13" t="s">
        <v>70</v>
      </c>
      <c r="AY300" s="207" t="s">
        <v>161</v>
      </c>
    </row>
    <row r="301" spans="2:51" s="12" customFormat="1" ht="13.5">
      <c r="B301" s="198"/>
      <c r="D301" s="193" t="s">
        <v>174</v>
      </c>
      <c r="E301" s="199" t="s">
        <v>5</v>
      </c>
      <c r="F301" s="200" t="s">
        <v>1232</v>
      </c>
      <c r="H301" s="201">
        <v>1</v>
      </c>
      <c r="I301" s="202"/>
      <c r="L301" s="198"/>
      <c r="M301" s="203"/>
      <c r="N301" s="204"/>
      <c r="O301" s="204"/>
      <c r="P301" s="204"/>
      <c r="Q301" s="204"/>
      <c r="R301" s="204"/>
      <c r="S301" s="204"/>
      <c r="T301" s="205"/>
      <c r="AT301" s="199" t="s">
        <v>174</v>
      </c>
      <c r="AU301" s="199" t="s">
        <v>79</v>
      </c>
      <c r="AV301" s="12" t="s">
        <v>79</v>
      </c>
      <c r="AW301" s="12" t="s">
        <v>34</v>
      </c>
      <c r="AX301" s="12" t="s">
        <v>70</v>
      </c>
      <c r="AY301" s="199" t="s">
        <v>161</v>
      </c>
    </row>
    <row r="302" spans="2:51" s="13" customFormat="1" ht="13.5">
      <c r="B302" s="206"/>
      <c r="D302" s="193" t="s">
        <v>174</v>
      </c>
      <c r="E302" s="207" t="s">
        <v>5</v>
      </c>
      <c r="F302" s="208" t="s">
        <v>1233</v>
      </c>
      <c r="H302" s="207" t="s">
        <v>5</v>
      </c>
      <c r="I302" s="209"/>
      <c r="L302" s="206"/>
      <c r="M302" s="210"/>
      <c r="N302" s="211"/>
      <c r="O302" s="211"/>
      <c r="P302" s="211"/>
      <c r="Q302" s="211"/>
      <c r="R302" s="211"/>
      <c r="S302" s="211"/>
      <c r="T302" s="212"/>
      <c r="AT302" s="207" t="s">
        <v>174</v>
      </c>
      <c r="AU302" s="207" t="s">
        <v>79</v>
      </c>
      <c r="AV302" s="13" t="s">
        <v>77</v>
      </c>
      <c r="AW302" s="13" t="s">
        <v>34</v>
      </c>
      <c r="AX302" s="13" t="s">
        <v>70</v>
      </c>
      <c r="AY302" s="207" t="s">
        <v>161</v>
      </c>
    </row>
    <row r="303" spans="2:51" s="12" customFormat="1" ht="13.5">
      <c r="B303" s="198"/>
      <c r="D303" s="193" t="s">
        <v>174</v>
      </c>
      <c r="E303" s="199" t="s">
        <v>5</v>
      </c>
      <c r="F303" s="200" t="s">
        <v>1234</v>
      </c>
      <c r="H303" s="201">
        <v>2</v>
      </c>
      <c r="I303" s="202"/>
      <c r="L303" s="198"/>
      <c r="M303" s="203"/>
      <c r="N303" s="204"/>
      <c r="O303" s="204"/>
      <c r="P303" s="204"/>
      <c r="Q303" s="204"/>
      <c r="R303" s="204"/>
      <c r="S303" s="204"/>
      <c r="T303" s="205"/>
      <c r="AT303" s="199" t="s">
        <v>174</v>
      </c>
      <c r="AU303" s="199" t="s">
        <v>79</v>
      </c>
      <c r="AV303" s="12" t="s">
        <v>79</v>
      </c>
      <c r="AW303" s="12" t="s">
        <v>34</v>
      </c>
      <c r="AX303" s="12" t="s">
        <v>70</v>
      </c>
      <c r="AY303" s="199" t="s">
        <v>161</v>
      </c>
    </row>
    <row r="304" spans="2:51" s="13" customFormat="1" ht="13.5">
      <c r="B304" s="206"/>
      <c r="D304" s="193" t="s">
        <v>174</v>
      </c>
      <c r="E304" s="207" t="s">
        <v>5</v>
      </c>
      <c r="F304" s="208" t="s">
        <v>1235</v>
      </c>
      <c r="H304" s="207" t="s">
        <v>5</v>
      </c>
      <c r="I304" s="209"/>
      <c r="L304" s="206"/>
      <c r="M304" s="210"/>
      <c r="N304" s="211"/>
      <c r="O304" s="211"/>
      <c r="P304" s="211"/>
      <c r="Q304" s="211"/>
      <c r="R304" s="211"/>
      <c r="S304" s="211"/>
      <c r="T304" s="212"/>
      <c r="AT304" s="207" t="s">
        <v>174</v>
      </c>
      <c r="AU304" s="207" t="s">
        <v>79</v>
      </c>
      <c r="AV304" s="13" t="s">
        <v>77</v>
      </c>
      <c r="AW304" s="13" t="s">
        <v>34</v>
      </c>
      <c r="AX304" s="13" t="s">
        <v>70</v>
      </c>
      <c r="AY304" s="207" t="s">
        <v>161</v>
      </c>
    </row>
    <row r="305" spans="2:51" s="12" customFormat="1" ht="13.5">
      <c r="B305" s="198"/>
      <c r="D305" s="193" t="s">
        <v>174</v>
      </c>
      <c r="E305" s="199" t="s">
        <v>5</v>
      </c>
      <c r="F305" s="200" t="s">
        <v>79</v>
      </c>
      <c r="H305" s="201">
        <v>2</v>
      </c>
      <c r="I305" s="202"/>
      <c r="L305" s="198"/>
      <c r="M305" s="203"/>
      <c r="N305" s="204"/>
      <c r="O305" s="204"/>
      <c r="P305" s="204"/>
      <c r="Q305" s="204"/>
      <c r="R305" s="204"/>
      <c r="S305" s="204"/>
      <c r="T305" s="205"/>
      <c r="AT305" s="199" t="s">
        <v>174</v>
      </c>
      <c r="AU305" s="199" t="s">
        <v>79</v>
      </c>
      <c r="AV305" s="12" t="s">
        <v>79</v>
      </c>
      <c r="AW305" s="12" t="s">
        <v>34</v>
      </c>
      <c r="AX305" s="12" t="s">
        <v>70</v>
      </c>
      <c r="AY305" s="199" t="s">
        <v>161</v>
      </c>
    </row>
    <row r="306" spans="2:51" s="14" customFormat="1" ht="13.5">
      <c r="B306" s="213"/>
      <c r="D306" s="193" t="s">
        <v>174</v>
      </c>
      <c r="E306" s="214" t="s">
        <v>5</v>
      </c>
      <c r="F306" s="215" t="s">
        <v>188</v>
      </c>
      <c r="H306" s="216">
        <v>5</v>
      </c>
      <c r="I306" s="217"/>
      <c r="L306" s="213"/>
      <c r="M306" s="218"/>
      <c r="N306" s="219"/>
      <c r="O306" s="219"/>
      <c r="P306" s="219"/>
      <c r="Q306" s="219"/>
      <c r="R306" s="219"/>
      <c r="S306" s="219"/>
      <c r="T306" s="220"/>
      <c r="AT306" s="214" t="s">
        <v>174</v>
      </c>
      <c r="AU306" s="214" t="s">
        <v>79</v>
      </c>
      <c r="AV306" s="14" t="s">
        <v>168</v>
      </c>
      <c r="AW306" s="14" t="s">
        <v>34</v>
      </c>
      <c r="AX306" s="14" t="s">
        <v>77</v>
      </c>
      <c r="AY306" s="214" t="s">
        <v>161</v>
      </c>
    </row>
    <row r="307" spans="2:65" s="1" customFormat="1" ht="16.5" customHeight="1">
      <c r="B307" s="180"/>
      <c r="C307" s="229" t="s">
        <v>505</v>
      </c>
      <c r="D307" s="229" t="s">
        <v>384</v>
      </c>
      <c r="E307" s="230" t="s">
        <v>1236</v>
      </c>
      <c r="F307" s="231" t="s">
        <v>1237</v>
      </c>
      <c r="G307" s="232" t="s">
        <v>623</v>
      </c>
      <c r="H307" s="233">
        <v>3</v>
      </c>
      <c r="I307" s="234"/>
      <c r="J307" s="235">
        <f>ROUND(I307*H307,2)</f>
        <v>0</v>
      </c>
      <c r="K307" s="231" t="s">
        <v>167</v>
      </c>
      <c r="L307" s="236"/>
      <c r="M307" s="237" t="s">
        <v>5</v>
      </c>
      <c r="N307" s="238" t="s">
        <v>41</v>
      </c>
      <c r="O307" s="42"/>
      <c r="P307" s="190">
        <f>O307*H307</f>
        <v>0</v>
      </c>
      <c r="Q307" s="190">
        <v>0.0012</v>
      </c>
      <c r="R307" s="190">
        <f>Q307*H307</f>
        <v>0.0036</v>
      </c>
      <c r="S307" s="190">
        <v>0</v>
      </c>
      <c r="T307" s="191">
        <f>S307*H307</f>
        <v>0</v>
      </c>
      <c r="AR307" s="25" t="s">
        <v>221</v>
      </c>
      <c r="AT307" s="25" t="s">
        <v>384</v>
      </c>
      <c r="AU307" s="25" t="s">
        <v>79</v>
      </c>
      <c r="AY307" s="25" t="s">
        <v>161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25" t="s">
        <v>77</v>
      </c>
      <c r="BK307" s="192">
        <f>ROUND(I307*H307,2)</f>
        <v>0</v>
      </c>
      <c r="BL307" s="25" t="s">
        <v>168</v>
      </c>
      <c r="BM307" s="25" t="s">
        <v>1238</v>
      </c>
    </row>
    <row r="308" spans="2:47" s="1" customFormat="1" ht="13.5">
      <c r="B308" s="41"/>
      <c r="D308" s="193" t="s">
        <v>170</v>
      </c>
      <c r="F308" s="194" t="s">
        <v>1239</v>
      </c>
      <c r="I308" s="195"/>
      <c r="L308" s="41"/>
      <c r="M308" s="196"/>
      <c r="N308" s="42"/>
      <c r="O308" s="42"/>
      <c r="P308" s="42"/>
      <c r="Q308" s="42"/>
      <c r="R308" s="42"/>
      <c r="S308" s="42"/>
      <c r="T308" s="70"/>
      <c r="AT308" s="25" t="s">
        <v>170</v>
      </c>
      <c r="AU308" s="25" t="s">
        <v>79</v>
      </c>
    </row>
    <row r="309" spans="2:65" s="1" customFormat="1" ht="16.5" customHeight="1">
      <c r="B309" s="180"/>
      <c r="C309" s="229" t="s">
        <v>514</v>
      </c>
      <c r="D309" s="229" t="s">
        <v>384</v>
      </c>
      <c r="E309" s="230" t="s">
        <v>1240</v>
      </c>
      <c r="F309" s="231" t="s">
        <v>1241</v>
      </c>
      <c r="G309" s="232" t="s">
        <v>623</v>
      </c>
      <c r="H309" s="233">
        <v>2</v>
      </c>
      <c r="I309" s="234"/>
      <c r="J309" s="235">
        <f>ROUND(I309*H309,2)</f>
        <v>0</v>
      </c>
      <c r="K309" s="231" t="s">
        <v>5</v>
      </c>
      <c r="L309" s="236"/>
      <c r="M309" s="237" t="s">
        <v>5</v>
      </c>
      <c r="N309" s="238" t="s">
        <v>41</v>
      </c>
      <c r="O309" s="42"/>
      <c r="P309" s="190">
        <f>O309*H309</f>
        <v>0</v>
      </c>
      <c r="Q309" s="190">
        <v>0.0008</v>
      </c>
      <c r="R309" s="190">
        <f>Q309*H309</f>
        <v>0.0016</v>
      </c>
      <c r="S309" s="190">
        <v>0</v>
      </c>
      <c r="T309" s="191">
        <f>S309*H309</f>
        <v>0</v>
      </c>
      <c r="AR309" s="25" t="s">
        <v>221</v>
      </c>
      <c r="AT309" s="25" t="s">
        <v>384</v>
      </c>
      <c r="AU309" s="25" t="s">
        <v>79</v>
      </c>
      <c r="AY309" s="25" t="s">
        <v>161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25" t="s">
        <v>77</v>
      </c>
      <c r="BK309" s="192">
        <f>ROUND(I309*H309,2)</f>
        <v>0</v>
      </c>
      <c r="BL309" s="25" t="s">
        <v>168</v>
      </c>
      <c r="BM309" s="25" t="s">
        <v>1242</v>
      </c>
    </row>
    <row r="310" spans="2:47" s="1" customFormat="1" ht="13.5">
      <c r="B310" s="41"/>
      <c r="D310" s="193" t="s">
        <v>170</v>
      </c>
      <c r="F310" s="194" t="s">
        <v>1226</v>
      </c>
      <c r="I310" s="195"/>
      <c r="L310" s="41"/>
      <c r="M310" s="196"/>
      <c r="N310" s="42"/>
      <c r="O310" s="42"/>
      <c r="P310" s="42"/>
      <c r="Q310" s="42"/>
      <c r="R310" s="42"/>
      <c r="S310" s="42"/>
      <c r="T310" s="70"/>
      <c r="AT310" s="25" t="s">
        <v>170</v>
      </c>
      <c r="AU310" s="25" t="s">
        <v>79</v>
      </c>
    </row>
    <row r="311" spans="2:65" s="1" customFormat="1" ht="16.5" customHeight="1">
      <c r="B311" s="180"/>
      <c r="C311" s="181" t="s">
        <v>531</v>
      </c>
      <c r="D311" s="181" t="s">
        <v>163</v>
      </c>
      <c r="E311" s="182"/>
      <c r="F311" s="183" t="s">
        <v>2293</v>
      </c>
      <c r="G311" s="184"/>
      <c r="H311" s="185"/>
      <c r="I311" s="186"/>
      <c r="J311" s="187"/>
      <c r="K311" s="183" t="s">
        <v>5</v>
      </c>
      <c r="L311" s="41"/>
      <c r="M311" s="188" t="s">
        <v>5</v>
      </c>
      <c r="N311" s="189" t="s">
        <v>41</v>
      </c>
      <c r="O311" s="42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AR311" s="25" t="s">
        <v>168</v>
      </c>
      <c r="AT311" s="25" t="s">
        <v>163</v>
      </c>
      <c r="AU311" s="25" t="s">
        <v>79</v>
      </c>
      <c r="AY311" s="25" t="s">
        <v>161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25" t="s">
        <v>77</v>
      </c>
      <c r="BK311" s="192">
        <f>ROUND(I311*H311,2)</f>
        <v>0</v>
      </c>
      <c r="BL311" s="25" t="s">
        <v>168</v>
      </c>
      <c r="BM311" s="25" t="s">
        <v>1243</v>
      </c>
    </row>
    <row r="312" spans="2:47" s="1" customFormat="1" ht="13.5">
      <c r="B312" s="41"/>
      <c r="D312" s="193"/>
      <c r="F312" s="194"/>
      <c r="I312" s="195"/>
      <c r="L312" s="41"/>
      <c r="M312" s="196"/>
      <c r="N312" s="42"/>
      <c r="O312" s="42"/>
      <c r="P312" s="42"/>
      <c r="Q312" s="42"/>
      <c r="R312" s="42"/>
      <c r="S312" s="42"/>
      <c r="T312" s="70"/>
      <c r="AT312" s="25" t="s">
        <v>170</v>
      </c>
      <c r="AU312" s="25" t="s">
        <v>79</v>
      </c>
    </row>
    <row r="313" spans="2:65" s="1" customFormat="1" ht="16.5" customHeight="1">
      <c r="B313" s="180"/>
      <c r="C313" s="181" t="s">
        <v>543</v>
      </c>
      <c r="D313" s="181" t="s">
        <v>163</v>
      </c>
      <c r="E313" s="182" t="s">
        <v>1244</v>
      </c>
      <c r="F313" s="183" t="s">
        <v>1245</v>
      </c>
      <c r="G313" s="184" t="s">
        <v>224</v>
      </c>
      <c r="H313" s="185">
        <v>138</v>
      </c>
      <c r="I313" s="186"/>
      <c r="J313" s="187">
        <f>ROUND(I313*H313,2)</f>
        <v>0</v>
      </c>
      <c r="K313" s="183" t="s">
        <v>167</v>
      </c>
      <c r="L313" s="41"/>
      <c r="M313" s="188" t="s">
        <v>5</v>
      </c>
      <c r="N313" s="189" t="s">
        <v>41</v>
      </c>
      <c r="O313" s="42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AR313" s="25" t="s">
        <v>168</v>
      </c>
      <c r="AT313" s="25" t="s">
        <v>163</v>
      </c>
      <c r="AU313" s="25" t="s">
        <v>79</v>
      </c>
      <c r="AY313" s="25" t="s">
        <v>161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25" t="s">
        <v>77</v>
      </c>
      <c r="BK313" s="192">
        <f>ROUND(I313*H313,2)</f>
        <v>0</v>
      </c>
      <c r="BL313" s="25" t="s">
        <v>168</v>
      </c>
      <c r="BM313" s="25" t="s">
        <v>1246</v>
      </c>
    </row>
    <row r="314" spans="2:47" s="1" customFormat="1" ht="13.5">
      <c r="B314" s="41"/>
      <c r="D314" s="193" t="s">
        <v>170</v>
      </c>
      <c r="F314" s="194" t="s">
        <v>1247</v>
      </c>
      <c r="I314" s="195"/>
      <c r="L314" s="41"/>
      <c r="M314" s="196"/>
      <c r="N314" s="42"/>
      <c r="O314" s="42"/>
      <c r="P314" s="42"/>
      <c r="Q314" s="42"/>
      <c r="R314" s="42"/>
      <c r="S314" s="42"/>
      <c r="T314" s="70"/>
      <c r="AT314" s="25" t="s">
        <v>170</v>
      </c>
      <c r="AU314" s="25" t="s">
        <v>79</v>
      </c>
    </row>
    <row r="315" spans="2:65" s="1" customFormat="1" ht="16.5" customHeight="1">
      <c r="B315" s="180"/>
      <c r="C315" s="181" t="s">
        <v>556</v>
      </c>
      <c r="D315" s="181" t="s">
        <v>163</v>
      </c>
      <c r="E315" s="182" t="s">
        <v>1248</v>
      </c>
      <c r="F315" s="183" t="s">
        <v>1249</v>
      </c>
      <c r="G315" s="184" t="s">
        <v>623</v>
      </c>
      <c r="H315" s="185">
        <v>46</v>
      </c>
      <c r="I315" s="186"/>
      <c r="J315" s="187">
        <f>ROUND(I315*H315,2)</f>
        <v>0</v>
      </c>
      <c r="K315" s="183" t="s">
        <v>167</v>
      </c>
      <c r="L315" s="41"/>
      <c r="M315" s="188" t="s">
        <v>5</v>
      </c>
      <c r="N315" s="189" t="s">
        <v>41</v>
      </c>
      <c r="O315" s="42"/>
      <c r="P315" s="190">
        <f>O315*H315</f>
        <v>0</v>
      </c>
      <c r="Q315" s="190">
        <v>0.05803</v>
      </c>
      <c r="R315" s="190">
        <f>Q315*H315</f>
        <v>2.66938</v>
      </c>
      <c r="S315" s="190">
        <v>0</v>
      </c>
      <c r="T315" s="191">
        <f>S315*H315</f>
        <v>0</v>
      </c>
      <c r="AR315" s="25" t="s">
        <v>168</v>
      </c>
      <c r="AT315" s="25" t="s">
        <v>163</v>
      </c>
      <c r="AU315" s="25" t="s">
        <v>79</v>
      </c>
      <c r="AY315" s="25" t="s">
        <v>161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25" t="s">
        <v>77</v>
      </c>
      <c r="BK315" s="192">
        <f>ROUND(I315*H315,2)</f>
        <v>0</v>
      </c>
      <c r="BL315" s="25" t="s">
        <v>168</v>
      </c>
      <c r="BM315" s="25" t="s">
        <v>1250</v>
      </c>
    </row>
    <row r="316" spans="2:47" s="1" customFormat="1" ht="27">
      <c r="B316" s="41"/>
      <c r="D316" s="193" t="s">
        <v>170</v>
      </c>
      <c r="F316" s="194" t="s">
        <v>1251</v>
      </c>
      <c r="I316" s="195"/>
      <c r="L316" s="41"/>
      <c r="M316" s="196"/>
      <c r="N316" s="42"/>
      <c r="O316" s="42"/>
      <c r="P316" s="42"/>
      <c r="Q316" s="42"/>
      <c r="R316" s="42"/>
      <c r="S316" s="42"/>
      <c r="T316" s="70"/>
      <c r="AT316" s="25" t="s">
        <v>170</v>
      </c>
      <c r="AU316" s="25" t="s">
        <v>79</v>
      </c>
    </row>
    <row r="317" spans="2:47" s="1" customFormat="1" ht="27">
      <c r="B317" s="41"/>
      <c r="D317" s="193" t="s">
        <v>172</v>
      </c>
      <c r="F317" s="197" t="s">
        <v>1095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5" t="s">
        <v>172</v>
      </c>
      <c r="AU317" s="25" t="s">
        <v>79</v>
      </c>
    </row>
    <row r="318" spans="2:51" s="12" customFormat="1" ht="13.5">
      <c r="B318" s="198"/>
      <c r="D318" s="193" t="s">
        <v>174</v>
      </c>
      <c r="E318" s="199" t="s">
        <v>5</v>
      </c>
      <c r="F318" s="200" t="s">
        <v>489</v>
      </c>
      <c r="H318" s="201">
        <v>46</v>
      </c>
      <c r="I318" s="202"/>
      <c r="L318" s="198"/>
      <c r="M318" s="203"/>
      <c r="N318" s="204"/>
      <c r="O318" s="204"/>
      <c r="P318" s="204"/>
      <c r="Q318" s="204"/>
      <c r="R318" s="204"/>
      <c r="S318" s="204"/>
      <c r="T318" s="205"/>
      <c r="AT318" s="199" t="s">
        <v>174</v>
      </c>
      <c r="AU318" s="199" t="s">
        <v>79</v>
      </c>
      <c r="AV318" s="12" t="s">
        <v>79</v>
      </c>
      <c r="AW318" s="12" t="s">
        <v>34</v>
      </c>
      <c r="AX318" s="12" t="s">
        <v>77</v>
      </c>
      <c r="AY318" s="199" t="s">
        <v>161</v>
      </c>
    </row>
    <row r="319" spans="2:65" s="1" customFormat="1" ht="16.5" customHeight="1">
      <c r="B319" s="180"/>
      <c r="C319" s="181" t="s">
        <v>562</v>
      </c>
      <c r="D319" s="181" t="s">
        <v>163</v>
      </c>
      <c r="E319" s="182" t="s">
        <v>1252</v>
      </c>
      <c r="F319" s="183" t="s">
        <v>1253</v>
      </c>
      <c r="G319" s="184" t="s">
        <v>623</v>
      </c>
      <c r="H319" s="185">
        <v>2</v>
      </c>
      <c r="I319" s="186"/>
      <c r="J319" s="187">
        <f>ROUND(I319*H319,2)</f>
        <v>0</v>
      </c>
      <c r="K319" s="183" t="s">
        <v>167</v>
      </c>
      <c r="L319" s="41"/>
      <c r="M319" s="188" t="s">
        <v>5</v>
      </c>
      <c r="N319" s="189" t="s">
        <v>41</v>
      </c>
      <c r="O319" s="42"/>
      <c r="P319" s="190">
        <f>O319*H319</f>
        <v>0</v>
      </c>
      <c r="Q319" s="190">
        <v>0.06451</v>
      </c>
      <c r="R319" s="190">
        <f>Q319*H319</f>
        <v>0.12902</v>
      </c>
      <c r="S319" s="190">
        <v>0</v>
      </c>
      <c r="T319" s="191">
        <f>S319*H319</f>
        <v>0</v>
      </c>
      <c r="AR319" s="25" t="s">
        <v>168</v>
      </c>
      <c r="AT319" s="25" t="s">
        <v>163</v>
      </c>
      <c r="AU319" s="25" t="s">
        <v>79</v>
      </c>
      <c r="AY319" s="25" t="s">
        <v>161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25" t="s">
        <v>77</v>
      </c>
      <c r="BK319" s="192">
        <f>ROUND(I319*H319,2)</f>
        <v>0</v>
      </c>
      <c r="BL319" s="25" t="s">
        <v>168</v>
      </c>
      <c r="BM319" s="25" t="s">
        <v>1254</v>
      </c>
    </row>
    <row r="320" spans="2:47" s="1" customFormat="1" ht="27">
      <c r="B320" s="41"/>
      <c r="D320" s="193" t="s">
        <v>170</v>
      </c>
      <c r="F320" s="194" t="s">
        <v>1255</v>
      </c>
      <c r="I320" s="195"/>
      <c r="L320" s="41"/>
      <c r="M320" s="196"/>
      <c r="N320" s="42"/>
      <c r="O320" s="42"/>
      <c r="P320" s="42"/>
      <c r="Q320" s="42"/>
      <c r="R320" s="42"/>
      <c r="S320" s="42"/>
      <c r="T320" s="70"/>
      <c r="AT320" s="25" t="s">
        <v>170</v>
      </c>
      <c r="AU320" s="25" t="s">
        <v>79</v>
      </c>
    </row>
    <row r="321" spans="2:47" s="1" customFormat="1" ht="27">
      <c r="B321" s="41"/>
      <c r="D321" s="193" t="s">
        <v>172</v>
      </c>
      <c r="F321" s="197" t="s">
        <v>1095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5" t="s">
        <v>172</v>
      </c>
      <c r="AU321" s="25" t="s">
        <v>79</v>
      </c>
    </row>
    <row r="322" spans="2:51" s="12" customFormat="1" ht="13.5">
      <c r="B322" s="198"/>
      <c r="D322" s="193" t="s">
        <v>174</v>
      </c>
      <c r="E322" s="199" t="s">
        <v>5</v>
      </c>
      <c r="F322" s="200" t="s">
        <v>79</v>
      </c>
      <c r="H322" s="201">
        <v>2</v>
      </c>
      <c r="I322" s="202"/>
      <c r="L322" s="198"/>
      <c r="M322" s="203"/>
      <c r="N322" s="204"/>
      <c r="O322" s="204"/>
      <c r="P322" s="204"/>
      <c r="Q322" s="204"/>
      <c r="R322" s="204"/>
      <c r="S322" s="204"/>
      <c r="T322" s="205"/>
      <c r="AT322" s="199" t="s">
        <v>174</v>
      </c>
      <c r="AU322" s="199" t="s">
        <v>79</v>
      </c>
      <c r="AV322" s="12" t="s">
        <v>79</v>
      </c>
      <c r="AW322" s="12" t="s">
        <v>34</v>
      </c>
      <c r="AX322" s="12" t="s">
        <v>77</v>
      </c>
      <c r="AY322" s="199" t="s">
        <v>161</v>
      </c>
    </row>
    <row r="323" spans="2:65" s="1" customFormat="1" ht="25.5" customHeight="1">
      <c r="B323" s="180"/>
      <c r="C323" s="181" t="s">
        <v>573</v>
      </c>
      <c r="D323" s="181" t="s">
        <v>163</v>
      </c>
      <c r="E323" s="182" t="s">
        <v>1256</v>
      </c>
      <c r="F323" s="183" t="s">
        <v>1257</v>
      </c>
      <c r="G323" s="184" t="s">
        <v>623</v>
      </c>
      <c r="H323" s="185">
        <v>48</v>
      </c>
      <c r="I323" s="186"/>
      <c r="J323" s="187">
        <f>ROUND(I323*H323,2)</f>
        <v>0</v>
      </c>
      <c r="K323" s="183" t="s">
        <v>167</v>
      </c>
      <c r="L323" s="41"/>
      <c r="M323" s="188" t="s">
        <v>5</v>
      </c>
      <c r="N323" s="189" t="s">
        <v>41</v>
      </c>
      <c r="O323" s="42"/>
      <c r="P323" s="190">
        <f>O323*H323</f>
        <v>0</v>
      </c>
      <c r="Q323" s="190">
        <v>0.01818</v>
      </c>
      <c r="R323" s="190">
        <f>Q323*H323</f>
        <v>0.8726400000000001</v>
      </c>
      <c r="S323" s="190">
        <v>0</v>
      </c>
      <c r="T323" s="191">
        <f>S323*H323</f>
        <v>0</v>
      </c>
      <c r="AR323" s="25" t="s">
        <v>168</v>
      </c>
      <c r="AT323" s="25" t="s">
        <v>163</v>
      </c>
      <c r="AU323" s="25" t="s">
        <v>79</v>
      </c>
      <c r="AY323" s="25" t="s">
        <v>161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25" t="s">
        <v>77</v>
      </c>
      <c r="BK323" s="192">
        <f>ROUND(I323*H323,2)</f>
        <v>0</v>
      </c>
      <c r="BL323" s="25" t="s">
        <v>168</v>
      </c>
      <c r="BM323" s="25" t="s">
        <v>1258</v>
      </c>
    </row>
    <row r="324" spans="2:47" s="1" customFormat="1" ht="27">
      <c r="B324" s="41"/>
      <c r="D324" s="193" t="s">
        <v>170</v>
      </c>
      <c r="F324" s="194" t="s">
        <v>1259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170</v>
      </c>
      <c r="AU324" s="25" t="s">
        <v>79</v>
      </c>
    </row>
    <row r="325" spans="2:65" s="1" customFormat="1" ht="25.5" customHeight="1">
      <c r="B325" s="180"/>
      <c r="C325" s="181" t="s">
        <v>578</v>
      </c>
      <c r="D325" s="181" t="s">
        <v>163</v>
      </c>
      <c r="E325" s="182" t="s">
        <v>1260</v>
      </c>
      <c r="F325" s="183" t="s">
        <v>1261</v>
      </c>
      <c r="G325" s="184" t="s">
        <v>623</v>
      </c>
      <c r="H325" s="185">
        <v>48</v>
      </c>
      <c r="I325" s="186"/>
      <c r="J325" s="187">
        <f>ROUND(I325*H325,2)</f>
        <v>0</v>
      </c>
      <c r="K325" s="183" t="s">
        <v>167</v>
      </c>
      <c r="L325" s="41"/>
      <c r="M325" s="188" t="s">
        <v>5</v>
      </c>
      <c r="N325" s="189" t="s">
        <v>41</v>
      </c>
      <c r="O325" s="42"/>
      <c r="P325" s="190">
        <f>O325*H325</f>
        <v>0</v>
      </c>
      <c r="Q325" s="190">
        <v>0.01242</v>
      </c>
      <c r="R325" s="190">
        <f>Q325*H325</f>
        <v>0.59616</v>
      </c>
      <c r="S325" s="190">
        <v>0</v>
      </c>
      <c r="T325" s="191">
        <f>S325*H325</f>
        <v>0</v>
      </c>
      <c r="AR325" s="25" t="s">
        <v>168</v>
      </c>
      <c r="AT325" s="25" t="s">
        <v>163</v>
      </c>
      <c r="AU325" s="25" t="s">
        <v>79</v>
      </c>
      <c r="AY325" s="25" t="s">
        <v>161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25" t="s">
        <v>77</v>
      </c>
      <c r="BK325" s="192">
        <f>ROUND(I325*H325,2)</f>
        <v>0</v>
      </c>
      <c r="BL325" s="25" t="s">
        <v>168</v>
      </c>
      <c r="BM325" s="25" t="s">
        <v>1262</v>
      </c>
    </row>
    <row r="326" spans="2:47" s="1" customFormat="1" ht="27">
      <c r="B326" s="41"/>
      <c r="D326" s="193" t="s">
        <v>170</v>
      </c>
      <c r="F326" s="194" t="s">
        <v>1263</v>
      </c>
      <c r="I326" s="195"/>
      <c r="L326" s="41"/>
      <c r="M326" s="196"/>
      <c r="N326" s="42"/>
      <c r="O326" s="42"/>
      <c r="P326" s="42"/>
      <c r="Q326" s="42"/>
      <c r="R326" s="42"/>
      <c r="S326" s="42"/>
      <c r="T326" s="70"/>
      <c r="AT326" s="25" t="s">
        <v>170</v>
      </c>
      <c r="AU326" s="25" t="s">
        <v>79</v>
      </c>
    </row>
    <row r="327" spans="2:65" s="1" customFormat="1" ht="25.5" customHeight="1">
      <c r="B327" s="180"/>
      <c r="C327" s="181" t="s">
        <v>585</v>
      </c>
      <c r="D327" s="181" t="s">
        <v>163</v>
      </c>
      <c r="E327" s="182" t="s">
        <v>1264</v>
      </c>
      <c r="F327" s="183" t="s">
        <v>1265</v>
      </c>
      <c r="G327" s="184" t="s">
        <v>623</v>
      </c>
      <c r="H327" s="185">
        <v>48</v>
      </c>
      <c r="I327" s="186"/>
      <c r="J327" s="187">
        <f>ROUND(I327*H327,2)</f>
        <v>0</v>
      </c>
      <c r="K327" s="183" t="s">
        <v>167</v>
      </c>
      <c r="L327" s="41"/>
      <c r="M327" s="188" t="s">
        <v>5</v>
      </c>
      <c r="N327" s="189" t="s">
        <v>41</v>
      </c>
      <c r="O327" s="42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AR327" s="25" t="s">
        <v>168</v>
      </c>
      <c r="AT327" s="25" t="s">
        <v>163</v>
      </c>
      <c r="AU327" s="25" t="s">
        <v>79</v>
      </c>
      <c r="AY327" s="25" t="s">
        <v>161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25" t="s">
        <v>77</v>
      </c>
      <c r="BK327" s="192">
        <f>ROUND(I327*H327,2)</f>
        <v>0</v>
      </c>
      <c r="BL327" s="25" t="s">
        <v>168</v>
      </c>
      <c r="BM327" s="25" t="s">
        <v>1266</v>
      </c>
    </row>
    <row r="328" spans="2:47" s="1" customFormat="1" ht="27">
      <c r="B328" s="41"/>
      <c r="D328" s="193" t="s">
        <v>170</v>
      </c>
      <c r="F328" s="194" t="s">
        <v>1267</v>
      </c>
      <c r="I328" s="195"/>
      <c r="L328" s="41"/>
      <c r="M328" s="196"/>
      <c r="N328" s="42"/>
      <c r="O328" s="42"/>
      <c r="P328" s="42"/>
      <c r="Q328" s="42"/>
      <c r="R328" s="42"/>
      <c r="S328" s="42"/>
      <c r="T328" s="70"/>
      <c r="AT328" s="25" t="s">
        <v>170</v>
      </c>
      <c r="AU328" s="25" t="s">
        <v>79</v>
      </c>
    </row>
    <row r="329" spans="2:65" s="1" customFormat="1" ht="16.5" customHeight="1">
      <c r="B329" s="180"/>
      <c r="C329" s="181" t="s">
        <v>591</v>
      </c>
      <c r="D329" s="181" t="s">
        <v>163</v>
      </c>
      <c r="E329" s="182" t="s">
        <v>1268</v>
      </c>
      <c r="F329" s="183" t="s">
        <v>1269</v>
      </c>
      <c r="G329" s="184" t="s">
        <v>623</v>
      </c>
      <c r="H329" s="185">
        <v>24</v>
      </c>
      <c r="I329" s="186"/>
      <c r="J329" s="187">
        <f>ROUND(I329*H329,2)</f>
        <v>0</v>
      </c>
      <c r="K329" s="183" t="s">
        <v>5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0.03636</v>
      </c>
      <c r="R329" s="190">
        <f>Q329*H329</f>
        <v>0.8726400000000001</v>
      </c>
      <c r="S329" s="190">
        <v>0</v>
      </c>
      <c r="T329" s="191">
        <f>S329*H329</f>
        <v>0</v>
      </c>
      <c r="AR329" s="25" t="s">
        <v>168</v>
      </c>
      <c r="AT329" s="25" t="s">
        <v>163</v>
      </c>
      <c r="AU329" s="25" t="s">
        <v>79</v>
      </c>
      <c r="AY329" s="25" t="s">
        <v>161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168</v>
      </c>
      <c r="BM329" s="25" t="s">
        <v>1270</v>
      </c>
    </row>
    <row r="330" spans="2:47" s="1" customFormat="1" ht="13.5">
      <c r="B330" s="41"/>
      <c r="D330" s="193" t="s">
        <v>170</v>
      </c>
      <c r="F330" s="194" t="s">
        <v>1269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170</v>
      </c>
      <c r="AU330" s="25" t="s">
        <v>79</v>
      </c>
    </row>
    <row r="331" spans="2:51" s="13" customFormat="1" ht="13.5">
      <c r="B331" s="206"/>
      <c r="D331" s="193" t="s">
        <v>174</v>
      </c>
      <c r="E331" s="207" t="s">
        <v>5</v>
      </c>
      <c r="F331" s="208" t="s">
        <v>1271</v>
      </c>
      <c r="H331" s="207" t="s">
        <v>5</v>
      </c>
      <c r="I331" s="209"/>
      <c r="L331" s="206"/>
      <c r="M331" s="210"/>
      <c r="N331" s="211"/>
      <c r="O331" s="211"/>
      <c r="P331" s="211"/>
      <c r="Q331" s="211"/>
      <c r="R331" s="211"/>
      <c r="S331" s="211"/>
      <c r="T331" s="212"/>
      <c r="AT331" s="207" t="s">
        <v>174</v>
      </c>
      <c r="AU331" s="207" t="s">
        <v>79</v>
      </c>
      <c r="AV331" s="13" t="s">
        <v>77</v>
      </c>
      <c r="AW331" s="13" t="s">
        <v>34</v>
      </c>
      <c r="AX331" s="13" t="s">
        <v>70</v>
      </c>
      <c r="AY331" s="207" t="s">
        <v>161</v>
      </c>
    </row>
    <row r="332" spans="2:51" s="12" customFormat="1" ht="13.5">
      <c r="B332" s="198"/>
      <c r="D332" s="193" t="s">
        <v>174</v>
      </c>
      <c r="E332" s="199" t="s">
        <v>5</v>
      </c>
      <c r="F332" s="200" t="s">
        <v>334</v>
      </c>
      <c r="H332" s="201">
        <v>24</v>
      </c>
      <c r="I332" s="202"/>
      <c r="L332" s="198"/>
      <c r="M332" s="203"/>
      <c r="N332" s="204"/>
      <c r="O332" s="204"/>
      <c r="P332" s="204"/>
      <c r="Q332" s="204"/>
      <c r="R332" s="204"/>
      <c r="S332" s="204"/>
      <c r="T332" s="205"/>
      <c r="AT332" s="199" t="s">
        <v>174</v>
      </c>
      <c r="AU332" s="199" t="s">
        <v>79</v>
      </c>
      <c r="AV332" s="12" t="s">
        <v>79</v>
      </c>
      <c r="AW332" s="12" t="s">
        <v>34</v>
      </c>
      <c r="AX332" s="12" t="s">
        <v>77</v>
      </c>
      <c r="AY332" s="199" t="s">
        <v>161</v>
      </c>
    </row>
    <row r="333" spans="2:65" s="1" customFormat="1" ht="25.5" customHeight="1">
      <c r="B333" s="180"/>
      <c r="C333" s="181" t="s">
        <v>598</v>
      </c>
      <c r="D333" s="181" t="s">
        <v>163</v>
      </c>
      <c r="E333" s="182" t="s">
        <v>1272</v>
      </c>
      <c r="F333" s="183" t="s">
        <v>1273</v>
      </c>
      <c r="G333" s="184" t="s">
        <v>623</v>
      </c>
      <c r="H333" s="185">
        <v>24</v>
      </c>
      <c r="I333" s="186"/>
      <c r="J333" s="187">
        <f>ROUND(I333*H333,2)</f>
        <v>0</v>
      </c>
      <c r="K333" s="183" t="s">
        <v>167</v>
      </c>
      <c r="L333" s="41"/>
      <c r="M333" s="188" t="s">
        <v>5</v>
      </c>
      <c r="N333" s="189" t="s">
        <v>41</v>
      </c>
      <c r="O333" s="42"/>
      <c r="P333" s="190">
        <f>O333*H333</f>
        <v>0</v>
      </c>
      <c r="Q333" s="190">
        <v>0.03535</v>
      </c>
      <c r="R333" s="190">
        <f>Q333*H333</f>
        <v>0.8484</v>
      </c>
      <c r="S333" s="190">
        <v>0</v>
      </c>
      <c r="T333" s="191">
        <f>S333*H333</f>
        <v>0</v>
      </c>
      <c r="AR333" s="25" t="s">
        <v>168</v>
      </c>
      <c r="AT333" s="25" t="s">
        <v>163</v>
      </c>
      <c r="AU333" s="25" t="s">
        <v>79</v>
      </c>
      <c r="AY333" s="25" t="s">
        <v>161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25" t="s">
        <v>77</v>
      </c>
      <c r="BK333" s="192">
        <f>ROUND(I333*H333,2)</f>
        <v>0</v>
      </c>
      <c r="BL333" s="25" t="s">
        <v>168</v>
      </c>
      <c r="BM333" s="25" t="s">
        <v>1274</v>
      </c>
    </row>
    <row r="334" spans="2:47" s="1" customFormat="1" ht="27">
      <c r="B334" s="41"/>
      <c r="D334" s="193" t="s">
        <v>170</v>
      </c>
      <c r="F334" s="194" t="s">
        <v>1275</v>
      </c>
      <c r="I334" s="195"/>
      <c r="L334" s="41"/>
      <c r="M334" s="196"/>
      <c r="N334" s="42"/>
      <c r="O334" s="42"/>
      <c r="P334" s="42"/>
      <c r="Q334" s="42"/>
      <c r="R334" s="42"/>
      <c r="S334" s="42"/>
      <c r="T334" s="70"/>
      <c r="AT334" s="25" t="s">
        <v>170</v>
      </c>
      <c r="AU334" s="25" t="s">
        <v>79</v>
      </c>
    </row>
    <row r="335" spans="2:51" s="13" customFormat="1" ht="13.5">
      <c r="B335" s="206"/>
      <c r="D335" s="193" t="s">
        <v>174</v>
      </c>
      <c r="E335" s="207" t="s">
        <v>5</v>
      </c>
      <c r="F335" s="208" t="s">
        <v>1276</v>
      </c>
      <c r="H335" s="207" t="s">
        <v>5</v>
      </c>
      <c r="I335" s="209"/>
      <c r="L335" s="206"/>
      <c r="M335" s="210"/>
      <c r="N335" s="211"/>
      <c r="O335" s="211"/>
      <c r="P335" s="211"/>
      <c r="Q335" s="211"/>
      <c r="R335" s="211"/>
      <c r="S335" s="211"/>
      <c r="T335" s="212"/>
      <c r="AT335" s="207" t="s">
        <v>174</v>
      </c>
      <c r="AU335" s="207" t="s">
        <v>79</v>
      </c>
      <c r="AV335" s="13" t="s">
        <v>77</v>
      </c>
      <c r="AW335" s="13" t="s">
        <v>34</v>
      </c>
      <c r="AX335" s="13" t="s">
        <v>70</v>
      </c>
      <c r="AY335" s="207" t="s">
        <v>161</v>
      </c>
    </row>
    <row r="336" spans="2:51" s="12" customFormat="1" ht="13.5">
      <c r="B336" s="198"/>
      <c r="D336" s="193" t="s">
        <v>174</v>
      </c>
      <c r="E336" s="199" t="s">
        <v>5</v>
      </c>
      <c r="F336" s="200" t="s">
        <v>334</v>
      </c>
      <c r="H336" s="201">
        <v>24</v>
      </c>
      <c r="I336" s="202"/>
      <c r="L336" s="198"/>
      <c r="M336" s="203"/>
      <c r="N336" s="204"/>
      <c r="O336" s="204"/>
      <c r="P336" s="204"/>
      <c r="Q336" s="204"/>
      <c r="R336" s="204"/>
      <c r="S336" s="204"/>
      <c r="T336" s="205"/>
      <c r="AT336" s="199" t="s">
        <v>174</v>
      </c>
      <c r="AU336" s="199" t="s">
        <v>79</v>
      </c>
      <c r="AV336" s="12" t="s">
        <v>79</v>
      </c>
      <c r="AW336" s="12" t="s">
        <v>34</v>
      </c>
      <c r="AX336" s="12" t="s">
        <v>77</v>
      </c>
      <c r="AY336" s="199" t="s">
        <v>161</v>
      </c>
    </row>
    <row r="337" spans="2:63" s="11" customFormat="1" ht="29.85" customHeight="1">
      <c r="B337" s="167"/>
      <c r="D337" s="168" t="s">
        <v>69</v>
      </c>
      <c r="E337" s="178" t="s">
        <v>228</v>
      </c>
      <c r="F337" s="178" t="s">
        <v>988</v>
      </c>
      <c r="I337" s="170"/>
      <c r="J337" s="179">
        <f>BK337</f>
        <v>0</v>
      </c>
      <c r="L337" s="167"/>
      <c r="M337" s="172"/>
      <c r="N337" s="173"/>
      <c r="O337" s="173"/>
      <c r="P337" s="174">
        <f>SUM(P338:P349)</f>
        <v>0</v>
      </c>
      <c r="Q337" s="173"/>
      <c r="R337" s="174">
        <f>SUM(R338:R349)</f>
        <v>0.006900000000000001</v>
      </c>
      <c r="S337" s="173"/>
      <c r="T337" s="175">
        <f>SUM(T338:T349)</f>
        <v>0</v>
      </c>
      <c r="AR337" s="168" t="s">
        <v>77</v>
      </c>
      <c r="AT337" s="176" t="s">
        <v>69</v>
      </c>
      <c r="AU337" s="176" t="s">
        <v>77</v>
      </c>
      <c r="AY337" s="168" t="s">
        <v>161</v>
      </c>
      <c r="BK337" s="177">
        <f>SUM(BK338:BK349)</f>
        <v>0</v>
      </c>
    </row>
    <row r="338" spans="2:65" s="1" customFormat="1" ht="25.5" customHeight="1">
      <c r="B338" s="180"/>
      <c r="C338" s="181" t="s">
        <v>607</v>
      </c>
      <c r="D338" s="181" t="s">
        <v>163</v>
      </c>
      <c r="E338" s="182" t="s">
        <v>995</v>
      </c>
      <c r="F338" s="183" t="s">
        <v>996</v>
      </c>
      <c r="G338" s="184" t="s">
        <v>224</v>
      </c>
      <c r="H338" s="185">
        <v>138</v>
      </c>
      <c r="I338" s="186"/>
      <c r="J338" s="187">
        <f>ROUND(I338*H338,2)</f>
        <v>0</v>
      </c>
      <c r="K338" s="183" t="s">
        <v>167</v>
      </c>
      <c r="L338" s="41"/>
      <c r="M338" s="188" t="s">
        <v>5</v>
      </c>
      <c r="N338" s="189" t="s">
        <v>41</v>
      </c>
      <c r="O338" s="42"/>
      <c r="P338" s="190">
        <f>O338*H338</f>
        <v>0</v>
      </c>
      <c r="Q338" s="190">
        <v>5E-05</v>
      </c>
      <c r="R338" s="190">
        <f>Q338*H338</f>
        <v>0.006900000000000001</v>
      </c>
      <c r="S338" s="190">
        <v>0</v>
      </c>
      <c r="T338" s="191">
        <f>S338*H338</f>
        <v>0</v>
      </c>
      <c r="AR338" s="25" t="s">
        <v>168</v>
      </c>
      <c r="AT338" s="25" t="s">
        <v>163</v>
      </c>
      <c r="AU338" s="25" t="s">
        <v>79</v>
      </c>
      <c r="AY338" s="25" t="s">
        <v>161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25" t="s">
        <v>77</v>
      </c>
      <c r="BK338" s="192">
        <f>ROUND(I338*H338,2)</f>
        <v>0</v>
      </c>
      <c r="BL338" s="25" t="s">
        <v>168</v>
      </c>
      <c r="BM338" s="25" t="s">
        <v>1277</v>
      </c>
    </row>
    <row r="339" spans="2:47" s="1" customFormat="1" ht="27">
      <c r="B339" s="41"/>
      <c r="D339" s="193" t="s">
        <v>170</v>
      </c>
      <c r="F339" s="194" t="s">
        <v>998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5" t="s">
        <v>170</v>
      </c>
      <c r="AU339" s="25" t="s">
        <v>79</v>
      </c>
    </row>
    <row r="340" spans="2:51" s="13" customFormat="1" ht="13.5">
      <c r="B340" s="206"/>
      <c r="D340" s="193" t="s">
        <v>174</v>
      </c>
      <c r="E340" s="207" t="s">
        <v>5</v>
      </c>
      <c r="F340" s="208" t="s">
        <v>999</v>
      </c>
      <c r="H340" s="207" t="s">
        <v>5</v>
      </c>
      <c r="I340" s="209"/>
      <c r="L340" s="206"/>
      <c r="M340" s="210"/>
      <c r="N340" s="211"/>
      <c r="O340" s="211"/>
      <c r="P340" s="211"/>
      <c r="Q340" s="211"/>
      <c r="R340" s="211"/>
      <c r="S340" s="211"/>
      <c r="T340" s="212"/>
      <c r="AT340" s="207" t="s">
        <v>174</v>
      </c>
      <c r="AU340" s="207" t="s">
        <v>79</v>
      </c>
      <c r="AV340" s="13" t="s">
        <v>77</v>
      </c>
      <c r="AW340" s="13" t="s">
        <v>34</v>
      </c>
      <c r="AX340" s="13" t="s">
        <v>70</v>
      </c>
      <c r="AY340" s="207" t="s">
        <v>161</v>
      </c>
    </row>
    <row r="341" spans="2:51" s="12" customFormat="1" ht="13.5">
      <c r="B341" s="198"/>
      <c r="D341" s="193" t="s">
        <v>174</v>
      </c>
      <c r="E341" s="199" t="s">
        <v>5</v>
      </c>
      <c r="F341" s="200" t="s">
        <v>1086</v>
      </c>
      <c r="H341" s="201">
        <v>138</v>
      </c>
      <c r="I341" s="202"/>
      <c r="L341" s="198"/>
      <c r="M341" s="203"/>
      <c r="N341" s="204"/>
      <c r="O341" s="204"/>
      <c r="P341" s="204"/>
      <c r="Q341" s="204"/>
      <c r="R341" s="204"/>
      <c r="S341" s="204"/>
      <c r="T341" s="205"/>
      <c r="AT341" s="199" t="s">
        <v>174</v>
      </c>
      <c r="AU341" s="199" t="s">
        <v>79</v>
      </c>
      <c r="AV341" s="12" t="s">
        <v>79</v>
      </c>
      <c r="AW341" s="12" t="s">
        <v>34</v>
      </c>
      <c r="AX341" s="12" t="s">
        <v>77</v>
      </c>
      <c r="AY341" s="199" t="s">
        <v>161</v>
      </c>
    </row>
    <row r="342" spans="2:65" s="1" customFormat="1" ht="16.5" customHeight="1">
      <c r="B342" s="180"/>
      <c r="C342" s="181" t="s">
        <v>614</v>
      </c>
      <c r="D342" s="181" t="s">
        <v>163</v>
      </c>
      <c r="E342" s="182" t="s">
        <v>1002</v>
      </c>
      <c r="F342" s="183" t="s">
        <v>1278</v>
      </c>
      <c r="G342" s="184" t="s">
        <v>224</v>
      </c>
      <c r="H342" s="185">
        <v>138</v>
      </c>
      <c r="I342" s="186"/>
      <c r="J342" s="187">
        <f>ROUND(I342*H342,2)</f>
        <v>0</v>
      </c>
      <c r="K342" s="183" t="s">
        <v>167</v>
      </c>
      <c r="L342" s="41"/>
      <c r="M342" s="188" t="s">
        <v>5</v>
      </c>
      <c r="N342" s="189" t="s">
        <v>41</v>
      </c>
      <c r="O342" s="42"/>
      <c r="P342" s="190">
        <f>O342*H342</f>
        <v>0</v>
      </c>
      <c r="Q342" s="190">
        <v>0</v>
      </c>
      <c r="R342" s="190">
        <f>Q342*H342</f>
        <v>0</v>
      </c>
      <c r="S342" s="190">
        <v>0</v>
      </c>
      <c r="T342" s="191">
        <f>S342*H342</f>
        <v>0</v>
      </c>
      <c r="AR342" s="25" t="s">
        <v>168</v>
      </c>
      <c r="AT342" s="25" t="s">
        <v>163</v>
      </c>
      <c r="AU342" s="25" t="s">
        <v>79</v>
      </c>
      <c r="AY342" s="25" t="s">
        <v>161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25" t="s">
        <v>77</v>
      </c>
      <c r="BK342" s="192">
        <f>ROUND(I342*H342,2)</f>
        <v>0</v>
      </c>
      <c r="BL342" s="25" t="s">
        <v>168</v>
      </c>
      <c r="BM342" s="25" t="s">
        <v>1279</v>
      </c>
    </row>
    <row r="343" spans="2:47" s="1" customFormat="1" ht="13.5">
      <c r="B343" s="41"/>
      <c r="D343" s="193" t="s">
        <v>170</v>
      </c>
      <c r="F343" s="194" t="s">
        <v>1005</v>
      </c>
      <c r="I343" s="195"/>
      <c r="L343" s="41"/>
      <c r="M343" s="196"/>
      <c r="N343" s="42"/>
      <c r="O343" s="42"/>
      <c r="P343" s="42"/>
      <c r="Q343" s="42"/>
      <c r="R343" s="42"/>
      <c r="S343" s="42"/>
      <c r="T343" s="70"/>
      <c r="AT343" s="25" t="s">
        <v>170</v>
      </c>
      <c r="AU343" s="25" t="s">
        <v>79</v>
      </c>
    </row>
    <row r="344" spans="2:47" s="1" customFormat="1" ht="27">
      <c r="B344" s="41"/>
      <c r="D344" s="193" t="s">
        <v>172</v>
      </c>
      <c r="F344" s="197" t="s">
        <v>1095</v>
      </c>
      <c r="I344" s="195"/>
      <c r="L344" s="41"/>
      <c r="M344" s="196"/>
      <c r="N344" s="42"/>
      <c r="O344" s="42"/>
      <c r="P344" s="42"/>
      <c r="Q344" s="42"/>
      <c r="R344" s="42"/>
      <c r="S344" s="42"/>
      <c r="T344" s="70"/>
      <c r="AT344" s="25" t="s">
        <v>172</v>
      </c>
      <c r="AU344" s="25" t="s">
        <v>79</v>
      </c>
    </row>
    <row r="345" spans="2:51" s="13" customFormat="1" ht="13.5">
      <c r="B345" s="206"/>
      <c r="D345" s="193" t="s">
        <v>174</v>
      </c>
      <c r="E345" s="207" t="s">
        <v>5</v>
      </c>
      <c r="F345" s="208" t="s">
        <v>1280</v>
      </c>
      <c r="H345" s="207" t="s">
        <v>5</v>
      </c>
      <c r="I345" s="209"/>
      <c r="L345" s="206"/>
      <c r="M345" s="210"/>
      <c r="N345" s="211"/>
      <c r="O345" s="211"/>
      <c r="P345" s="211"/>
      <c r="Q345" s="211"/>
      <c r="R345" s="211"/>
      <c r="S345" s="211"/>
      <c r="T345" s="212"/>
      <c r="AT345" s="207" t="s">
        <v>174</v>
      </c>
      <c r="AU345" s="207" t="s">
        <v>79</v>
      </c>
      <c r="AV345" s="13" t="s">
        <v>77</v>
      </c>
      <c r="AW345" s="13" t="s">
        <v>34</v>
      </c>
      <c r="AX345" s="13" t="s">
        <v>70</v>
      </c>
      <c r="AY345" s="207" t="s">
        <v>161</v>
      </c>
    </row>
    <row r="346" spans="2:51" s="12" customFormat="1" ht="13.5">
      <c r="B346" s="198"/>
      <c r="D346" s="193" t="s">
        <v>174</v>
      </c>
      <c r="E346" s="199" t="s">
        <v>5</v>
      </c>
      <c r="F346" s="200" t="s">
        <v>1102</v>
      </c>
      <c r="H346" s="201">
        <v>138</v>
      </c>
      <c r="I346" s="202"/>
      <c r="L346" s="198"/>
      <c r="M346" s="203"/>
      <c r="N346" s="204"/>
      <c r="O346" s="204"/>
      <c r="P346" s="204"/>
      <c r="Q346" s="204"/>
      <c r="R346" s="204"/>
      <c r="S346" s="204"/>
      <c r="T346" s="205"/>
      <c r="AT346" s="199" t="s">
        <v>174</v>
      </c>
      <c r="AU346" s="199" t="s">
        <v>79</v>
      </c>
      <c r="AV346" s="12" t="s">
        <v>79</v>
      </c>
      <c r="AW346" s="12" t="s">
        <v>34</v>
      </c>
      <c r="AX346" s="12" t="s">
        <v>77</v>
      </c>
      <c r="AY346" s="199" t="s">
        <v>161</v>
      </c>
    </row>
    <row r="347" spans="2:65" s="1" customFormat="1" ht="16.5" customHeight="1">
      <c r="B347" s="180"/>
      <c r="C347" s="181" t="s">
        <v>620</v>
      </c>
      <c r="D347" s="181" t="s">
        <v>163</v>
      </c>
      <c r="E347" s="182" t="s">
        <v>1032</v>
      </c>
      <c r="F347" s="183" t="s">
        <v>1033</v>
      </c>
      <c r="G347" s="184" t="s">
        <v>231</v>
      </c>
      <c r="H347" s="185">
        <v>25</v>
      </c>
      <c r="I347" s="186"/>
      <c r="J347" s="187">
        <f>ROUND(I347*H347,2)</f>
        <v>0</v>
      </c>
      <c r="K347" s="183" t="s">
        <v>5</v>
      </c>
      <c r="L347" s="41"/>
      <c r="M347" s="188" t="s">
        <v>5</v>
      </c>
      <c r="N347" s="189" t="s">
        <v>41</v>
      </c>
      <c r="O347" s="42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AR347" s="25" t="s">
        <v>168</v>
      </c>
      <c r="AT347" s="25" t="s">
        <v>163</v>
      </c>
      <c r="AU347" s="25" t="s">
        <v>79</v>
      </c>
      <c r="AY347" s="25" t="s">
        <v>161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25" t="s">
        <v>77</v>
      </c>
      <c r="BK347" s="192">
        <f>ROUND(I347*H347,2)</f>
        <v>0</v>
      </c>
      <c r="BL347" s="25" t="s">
        <v>168</v>
      </c>
      <c r="BM347" s="25" t="s">
        <v>1281</v>
      </c>
    </row>
    <row r="348" spans="2:47" s="1" customFormat="1" ht="13.5">
      <c r="B348" s="41"/>
      <c r="D348" s="193" t="s">
        <v>170</v>
      </c>
      <c r="F348" s="194" t="s">
        <v>1033</v>
      </c>
      <c r="I348" s="195"/>
      <c r="L348" s="41"/>
      <c r="M348" s="196"/>
      <c r="N348" s="42"/>
      <c r="O348" s="42"/>
      <c r="P348" s="42"/>
      <c r="Q348" s="42"/>
      <c r="R348" s="42"/>
      <c r="S348" s="42"/>
      <c r="T348" s="70"/>
      <c r="AT348" s="25" t="s">
        <v>170</v>
      </c>
      <c r="AU348" s="25" t="s">
        <v>79</v>
      </c>
    </row>
    <row r="349" spans="2:47" s="1" customFormat="1" ht="67.5">
      <c r="B349" s="41"/>
      <c r="D349" s="193" t="s">
        <v>172</v>
      </c>
      <c r="F349" s="197" t="s">
        <v>1282</v>
      </c>
      <c r="I349" s="195"/>
      <c r="L349" s="41"/>
      <c r="M349" s="196"/>
      <c r="N349" s="42"/>
      <c r="O349" s="42"/>
      <c r="P349" s="42"/>
      <c r="Q349" s="42"/>
      <c r="R349" s="42"/>
      <c r="S349" s="42"/>
      <c r="T349" s="70"/>
      <c r="AT349" s="25" t="s">
        <v>172</v>
      </c>
      <c r="AU349" s="25" t="s">
        <v>79</v>
      </c>
    </row>
    <row r="350" spans="2:63" s="11" customFormat="1" ht="29.85" customHeight="1">
      <c r="B350" s="167"/>
      <c r="D350" s="168" t="s">
        <v>69</v>
      </c>
      <c r="E350" s="178" t="s">
        <v>1036</v>
      </c>
      <c r="F350" s="178" t="s">
        <v>1037</v>
      </c>
      <c r="I350" s="170"/>
      <c r="J350" s="179">
        <f>BK350</f>
        <v>0</v>
      </c>
      <c r="L350" s="167"/>
      <c r="M350" s="172"/>
      <c r="N350" s="173"/>
      <c r="O350" s="173"/>
      <c r="P350" s="174">
        <f>SUM(P351:P363)</f>
        <v>0</v>
      </c>
      <c r="Q350" s="173"/>
      <c r="R350" s="174">
        <f>SUM(R351:R363)</f>
        <v>0</v>
      </c>
      <c r="S350" s="173"/>
      <c r="T350" s="175">
        <f>SUM(T351:T363)</f>
        <v>0</v>
      </c>
      <c r="AR350" s="168" t="s">
        <v>77</v>
      </c>
      <c r="AT350" s="176" t="s">
        <v>69</v>
      </c>
      <c r="AU350" s="176" t="s">
        <v>77</v>
      </c>
      <c r="AY350" s="168" t="s">
        <v>161</v>
      </c>
      <c r="BK350" s="177">
        <f>SUM(BK351:BK363)</f>
        <v>0</v>
      </c>
    </row>
    <row r="351" spans="2:65" s="1" customFormat="1" ht="16.5" customHeight="1">
      <c r="B351" s="180"/>
      <c r="C351" s="181" t="s">
        <v>626</v>
      </c>
      <c r="D351" s="181" t="s">
        <v>163</v>
      </c>
      <c r="E351" s="182" t="s">
        <v>1039</v>
      </c>
      <c r="F351" s="183" t="s">
        <v>1040</v>
      </c>
      <c r="G351" s="184" t="s">
        <v>508</v>
      </c>
      <c r="H351" s="185">
        <v>59.754</v>
      </c>
      <c r="I351" s="186"/>
      <c r="J351" s="187">
        <f>ROUND(I351*H351,2)</f>
        <v>0</v>
      </c>
      <c r="K351" s="183" t="s">
        <v>167</v>
      </c>
      <c r="L351" s="41"/>
      <c r="M351" s="188" t="s">
        <v>5</v>
      </c>
      <c r="N351" s="189" t="s">
        <v>41</v>
      </c>
      <c r="O351" s="42"/>
      <c r="P351" s="190">
        <f>O351*H351</f>
        <v>0</v>
      </c>
      <c r="Q351" s="190">
        <v>0</v>
      </c>
      <c r="R351" s="190">
        <f>Q351*H351</f>
        <v>0</v>
      </c>
      <c r="S351" s="190">
        <v>0</v>
      </c>
      <c r="T351" s="191">
        <f>S351*H351</f>
        <v>0</v>
      </c>
      <c r="AR351" s="25" t="s">
        <v>168</v>
      </c>
      <c r="AT351" s="25" t="s">
        <v>163</v>
      </c>
      <c r="AU351" s="25" t="s">
        <v>79</v>
      </c>
      <c r="AY351" s="25" t="s">
        <v>161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25" t="s">
        <v>77</v>
      </c>
      <c r="BK351" s="192">
        <f>ROUND(I351*H351,2)</f>
        <v>0</v>
      </c>
      <c r="BL351" s="25" t="s">
        <v>168</v>
      </c>
      <c r="BM351" s="25" t="s">
        <v>1283</v>
      </c>
    </row>
    <row r="352" spans="2:47" s="1" customFormat="1" ht="27">
      <c r="B352" s="41"/>
      <c r="D352" s="193" t="s">
        <v>170</v>
      </c>
      <c r="F352" s="194" t="s">
        <v>1042</v>
      </c>
      <c r="I352" s="195"/>
      <c r="L352" s="41"/>
      <c r="M352" s="196"/>
      <c r="N352" s="42"/>
      <c r="O352" s="42"/>
      <c r="P352" s="42"/>
      <c r="Q352" s="42"/>
      <c r="R352" s="42"/>
      <c r="S352" s="42"/>
      <c r="T352" s="70"/>
      <c r="AT352" s="25" t="s">
        <v>170</v>
      </c>
      <c r="AU352" s="25" t="s">
        <v>79</v>
      </c>
    </row>
    <row r="353" spans="2:65" s="1" customFormat="1" ht="16.5" customHeight="1">
      <c r="B353" s="180"/>
      <c r="C353" s="181" t="s">
        <v>631</v>
      </c>
      <c r="D353" s="181" t="s">
        <v>163</v>
      </c>
      <c r="E353" s="182" t="s">
        <v>1046</v>
      </c>
      <c r="F353" s="183" t="s">
        <v>1047</v>
      </c>
      <c r="G353" s="184" t="s">
        <v>508</v>
      </c>
      <c r="H353" s="185">
        <v>537.786</v>
      </c>
      <c r="I353" s="186"/>
      <c r="J353" s="187">
        <f>ROUND(I353*H353,2)</f>
        <v>0</v>
      </c>
      <c r="K353" s="183" t="s">
        <v>167</v>
      </c>
      <c r="L353" s="41"/>
      <c r="M353" s="188" t="s">
        <v>5</v>
      </c>
      <c r="N353" s="189" t="s">
        <v>41</v>
      </c>
      <c r="O353" s="42"/>
      <c r="P353" s="190">
        <f>O353*H353</f>
        <v>0</v>
      </c>
      <c r="Q353" s="190">
        <v>0</v>
      </c>
      <c r="R353" s="190">
        <f>Q353*H353</f>
        <v>0</v>
      </c>
      <c r="S353" s="190">
        <v>0</v>
      </c>
      <c r="T353" s="191">
        <f>S353*H353</f>
        <v>0</v>
      </c>
      <c r="AR353" s="25" t="s">
        <v>168</v>
      </c>
      <c r="AT353" s="25" t="s">
        <v>163</v>
      </c>
      <c r="AU353" s="25" t="s">
        <v>79</v>
      </c>
      <c r="AY353" s="25" t="s">
        <v>161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25" t="s">
        <v>77</v>
      </c>
      <c r="BK353" s="192">
        <f>ROUND(I353*H353,2)</f>
        <v>0</v>
      </c>
      <c r="BL353" s="25" t="s">
        <v>168</v>
      </c>
      <c r="BM353" s="25" t="s">
        <v>1284</v>
      </c>
    </row>
    <row r="354" spans="2:47" s="1" customFormat="1" ht="27">
      <c r="B354" s="41"/>
      <c r="D354" s="193" t="s">
        <v>170</v>
      </c>
      <c r="F354" s="194" t="s">
        <v>1049</v>
      </c>
      <c r="I354" s="195"/>
      <c r="L354" s="41"/>
      <c r="M354" s="196"/>
      <c r="N354" s="42"/>
      <c r="O354" s="42"/>
      <c r="P354" s="42"/>
      <c r="Q354" s="42"/>
      <c r="R354" s="42"/>
      <c r="S354" s="42"/>
      <c r="T354" s="70"/>
      <c r="AT354" s="25" t="s">
        <v>170</v>
      </c>
      <c r="AU354" s="25" t="s">
        <v>79</v>
      </c>
    </row>
    <row r="355" spans="2:51" s="12" customFormat="1" ht="13.5">
      <c r="B355" s="198"/>
      <c r="D355" s="193" t="s">
        <v>174</v>
      </c>
      <c r="F355" s="200" t="s">
        <v>1285</v>
      </c>
      <c r="H355" s="201">
        <v>537.786</v>
      </c>
      <c r="I355" s="202"/>
      <c r="L355" s="198"/>
      <c r="M355" s="203"/>
      <c r="N355" s="204"/>
      <c r="O355" s="204"/>
      <c r="P355" s="204"/>
      <c r="Q355" s="204"/>
      <c r="R355" s="204"/>
      <c r="S355" s="204"/>
      <c r="T355" s="205"/>
      <c r="AT355" s="199" t="s">
        <v>174</v>
      </c>
      <c r="AU355" s="199" t="s">
        <v>79</v>
      </c>
      <c r="AV355" s="12" t="s">
        <v>79</v>
      </c>
      <c r="AW355" s="12" t="s">
        <v>6</v>
      </c>
      <c r="AX355" s="12" t="s">
        <v>77</v>
      </c>
      <c r="AY355" s="199" t="s">
        <v>161</v>
      </c>
    </row>
    <row r="356" spans="2:65" s="1" customFormat="1" ht="16.5" customHeight="1">
      <c r="B356" s="180"/>
      <c r="C356" s="181" t="s">
        <v>644</v>
      </c>
      <c r="D356" s="181" t="s">
        <v>163</v>
      </c>
      <c r="E356" s="182" t="s">
        <v>1052</v>
      </c>
      <c r="F356" s="183" t="s">
        <v>1053</v>
      </c>
      <c r="G356" s="184" t="s">
        <v>508</v>
      </c>
      <c r="H356" s="185">
        <v>59.754</v>
      </c>
      <c r="I356" s="186"/>
      <c r="J356" s="187">
        <f>ROUND(I356*H356,2)</f>
        <v>0</v>
      </c>
      <c r="K356" s="183" t="s">
        <v>167</v>
      </c>
      <c r="L356" s="41"/>
      <c r="M356" s="188" t="s">
        <v>5</v>
      </c>
      <c r="N356" s="189" t="s">
        <v>41</v>
      </c>
      <c r="O356" s="42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AR356" s="25" t="s">
        <v>168</v>
      </c>
      <c r="AT356" s="25" t="s">
        <v>163</v>
      </c>
      <c r="AU356" s="25" t="s">
        <v>79</v>
      </c>
      <c r="AY356" s="25" t="s">
        <v>161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25" t="s">
        <v>77</v>
      </c>
      <c r="BK356" s="192">
        <f>ROUND(I356*H356,2)</f>
        <v>0</v>
      </c>
      <c r="BL356" s="25" t="s">
        <v>168</v>
      </c>
      <c r="BM356" s="25" t="s">
        <v>1286</v>
      </c>
    </row>
    <row r="357" spans="2:47" s="1" customFormat="1" ht="13.5">
      <c r="B357" s="41"/>
      <c r="D357" s="193" t="s">
        <v>170</v>
      </c>
      <c r="F357" s="194" t="s">
        <v>1055</v>
      </c>
      <c r="I357" s="195"/>
      <c r="L357" s="41"/>
      <c r="M357" s="196"/>
      <c r="N357" s="42"/>
      <c r="O357" s="42"/>
      <c r="P357" s="42"/>
      <c r="Q357" s="42"/>
      <c r="R357" s="42"/>
      <c r="S357" s="42"/>
      <c r="T357" s="70"/>
      <c r="AT357" s="25" t="s">
        <v>170</v>
      </c>
      <c r="AU357" s="25" t="s">
        <v>79</v>
      </c>
    </row>
    <row r="358" spans="2:65" s="1" customFormat="1" ht="25.5" customHeight="1">
      <c r="B358" s="180"/>
      <c r="C358" s="181" t="s">
        <v>656</v>
      </c>
      <c r="D358" s="181" t="s">
        <v>163</v>
      </c>
      <c r="E358" s="182" t="s">
        <v>1073</v>
      </c>
      <c r="F358" s="183" t="s">
        <v>1074</v>
      </c>
      <c r="G358" s="184" t="s">
        <v>508</v>
      </c>
      <c r="H358" s="185">
        <v>29.42</v>
      </c>
      <c r="I358" s="186"/>
      <c r="J358" s="187">
        <f>ROUND(I358*H358,2)</f>
        <v>0</v>
      </c>
      <c r="K358" s="183" t="s">
        <v>167</v>
      </c>
      <c r="L358" s="41"/>
      <c r="M358" s="188" t="s">
        <v>5</v>
      </c>
      <c r="N358" s="189" t="s">
        <v>41</v>
      </c>
      <c r="O358" s="42"/>
      <c r="P358" s="190">
        <f>O358*H358</f>
        <v>0</v>
      </c>
      <c r="Q358" s="190">
        <v>0</v>
      </c>
      <c r="R358" s="190">
        <f>Q358*H358</f>
        <v>0</v>
      </c>
      <c r="S358" s="190">
        <v>0</v>
      </c>
      <c r="T358" s="191">
        <f>S358*H358</f>
        <v>0</v>
      </c>
      <c r="AR358" s="25" t="s">
        <v>168</v>
      </c>
      <c r="AT358" s="25" t="s">
        <v>163</v>
      </c>
      <c r="AU358" s="25" t="s">
        <v>79</v>
      </c>
      <c r="AY358" s="25" t="s">
        <v>161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25" t="s">
        <v>77</v>
      </c>
      <c r="BK358" s="192">
        <f>ROUND(I358*H358,2)</f>
        <v>0</v>
      </c>
      <c r="BL358" s="25" t="s">
        <v>168</v>
      </c>
      <c r="BM358" s="25" t="s">
        <v>1287</v>
      </c>
    </row>
    <row r="359" spans="2:47" s="1" customFormat="1" ht="13.5">
      <c r="B359" s="41"/>
      <c r="D359" s="193" t="s">
        <v>170</v>
      </c>
      <c r="F359" s="194" t="s">
        <v>1076</v>
      </c>
      <c r="I359" s="195"/>
      <c r="L359" s="41"/>
      <c r="M359" s="196"/>
      <c r="N359" s="42"/>
      <c r="O359" s="42"/>
      <c r="P359" s="42"/>
      <c r="Q359" s="42"/>
      <c r="R359" s="42"/>
      <c r="S359" s="42"/>
      <c r="T359" s="70"/>
      <c r="AT359" s="25" t="s">
        <v>170</v>
      </c>
      <c r="AU359" s="25" t="s">
        <v>79</v>
      </c>
    </row>
    <row r="360" spans="2:51" s="12" customFormat="1" ht="13.5">
      <c r="B360" s="198"/>
      <c r="D360" s="193" t="s">
        <v>174</v>
      </c>
      <c r="E360" s="199" t="s">
        <v>5</v>
      </c>
      <c r="F360" s="200" t="s">
        <v>1288</v>
      </c>
      <c r="H360" s="201">
        <v>29.42</v>
      </c>
      <c r="I360" s="202"/>
      <c r="L360" s="198"/>
      <c r="M360" s="203"/>
      <c r="N360" s="204"/>
      <c r="O360" s="204"/>
      <c r="P360" s="204"/>
      <c r="Q360" s="204"/>
      <c r="R360" s="204"/>
      <c r="S360" s="204"/>
      <c r="T360" s="205"/>
      <c r="AT360" s="199" t="s">
        <v>174</v>
      </c>
      <c r="AU360" s="199" t="s">
        <v>79</v>
      </c>
      <c r="AV360" s="12" t="s">
        <v>79</v>
      </c>
      <c r="AW360" s="12" t="s">
        <v>34</v>
      </c>
      <c r="AX360" s="12" t="s">
        <v>77</v>
      </c>
      <c r="AY360" s="199" t="s">
        <v>161</v>
      </c>
    </row>
    <row r="361" spans="2:65" s="1" customFormat="1" ht="16.5" customHeight="1">
      <c r="B361" s="180"/>
      <c r="C361" s="181" t="s">
        <v>662</v>
      </c>
      <c r="D361" s="181" t="s">
        <v>163</v>
      </c>
      <c r="E361" s="182" t="s">
        <v>1079</v>
      </c>
      <c r="F361" s="183" t="s">
        <v>1080</v>
      </c>
      <c r="G361" s="184" t="s">
        <v>508</v>
      </c>
      <c r="H361" s="185">
        <v>30.36</v>
      </c>
      <c r="I361" s="186"/>
      <c r="J361" s="187">
        <f>ROUND(I361*H361,2)</f>
        <v>0</v>
      </c>
      <c r="K361" s="183" t="s">
        <v>167</v>
      </c>
      <c r="L361" s="41"/>
      <c r="M361" s="188" t="s">
        <v>5</v>
      </c>
      <c r="N361" s="189" t="s">
        <v>41</v>
      </c>
      <c r="O361" s="42"/>
      <c r="P361" s="190">
        <f>O361*H361</f>
        <v>0</v>
      </c>
      <c r="Q361" s="190">
        <v>0</v>
      </c>
      <c r="R361" s="190">
        <f>Q361*H361</f>
        <v>0</v>
      </c>
      <c r="S361" s="190">
        <v>0</v>
      </c>
      <c r="T361" s="191">
        <f>S361*H361</f>
        <v>0</v>
      </c>
      <c r="AR361" s="25" t="s">
        <v>168</v>
      </c>
      <c r="AT361" s="25" t="s">
        <v>163</v>
      </c>
      <c r="AU361" s="25" t="s">
        <v>79</v>
      </c>
      <c r="AY361" s="25" t="s">
        <v>161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25" t="s">
        <v>77</v>
      </c>
      <c r="BK361" s="192">
        <f>ROUND(I361*H361,2)</f>
        <v>0</v>
      </c>
      <c r="BL361" s="25" t="s">
        <v>168</v>
      </c>
      <c r="BM361" s="25" t="s">
        <v>1289</v>
      </c>
    </row>
    <row r="362" spans="2:47" s="1" customFormat="1" ht="13.5">
      <c r="B362" s="41"/>
      <c r="D362" s="193" t="s">
        <v>170</v>
      </c>
      <c r="F362" s="194" t="s">
        <v>1082</v>
      </c>
      <c r="I362" s="195"/>
      <c r="L362" s="41"/>
      <c r="M362" s="196"/>
      <c r="N362" s="42"/>
      <c r="O362" s="42"/>
      <c r="P362" s="42"/>
      <c r="Q362" s="42"/>
      <c r="R362" s="42"/>
      <c r="S362" s="42"/>
      <c r="T362" s="70"/>
      <c r="AT362" s="25" t="s">
        <v>170</v>
      </c>
      <c r="AU362" s="25" t="s">
        <v>79</v>
      </c>
    </row>
    <row r="363" spans="2:51" s="12" customFormat="1" ht="13.5">
      <c r="B363" s="198"/>
      <c r="D363" s="193" t="s">
        <v>174</v>
      </c>
      <c r="E363" s="199" t="s">
        <v>5</v>
      </c>
      <c r="F363" s="200" t="s">
        <v>1290</v>
      </c>
      <c r="H363" s="201">
        <v>30.36</v>
      </c>
      <c r="I363" s="202"/>
      <c r="L363" s="198"/>
      <c r="M363" s="203"/>
      <c r="N363" s="204"/>
      <c r="O363" s="204"/>
      <c r="P363" s="204"/>
      <c r="Q363" s="204"/>
      <c r="R363" s="204"/>
      <c r="S363" s="204"/>
      <c r="T363" s="205"/>
      <c r="AT363" s="199" t="s">
        <v>174</v>
      </c>
      <c r="AU363" s="199" t="s">
        <v>79</v>
      </c>
      <c r="AV363" s="12" t="s">
        <v>79</v>
      </c>
      <c r="AW363" s="12" t="s">
        <v>34</v>
      </c>
      <c r="AX363" s="12" t="s">
        <v>77</v>
      </c>
      <c r="AY363" s="199" t="s">
        <v>161</v>
      </c>
    </row>
    <row r="364" spans="2:63" s="11" customFormat="1" ht="29.85" customHeight="1">
      <c r="B364" s="167"/>
      <c r="D364" s="168" t="s">
        <v>69</v>
      </c>
      <c r="E364" s="178" t="s">
        <v>1084</v>
      </c>
      <c r="F364" s="178" t="s">
        <v>1085</v>
      </c>
      <c r="I364" s="170"/>
      <c r="J364" s="179">
        <f>BK364</f>
        <v>0</v>
      </c>
      <c r="L364" s="167"/>
      <c r="M364" s="172"/>
      <c r="N364" s="173"/>
      <c r="O364" s="173"/>
      <c r="P364" s="174">
        <f>SUM(P365:P366)</f>
        <v>0</v>
      </c>
      <c r="Q364" s="173"/>
      <c r="R364" s="174">
        <f>SUM(R365:R366)</f>
        <v>0</v>
      </c>
      <c r="S364" s="173"/>
      <c r="T364" s="175">
        <f>SUM(T365:T366)</f>
        <v>0</v>
      </c>
      <c r="AR364" s="168" t="s">
        <v>77</v>
      </c>
      <c r="AT364" s="176" t="s">
        <v>69</v>
      </c>
      <c r="AU364" s="176" t="s">
        <v>77</v>
      </c>
      <c r="AY364" s="168" t="s">
        <v>161</v>
      </c>
      <c r="BK364" s="177">
        <f>SUM(BK365:BK366)</f>
        <v>0</v>
      </c>
    </row>
    <row r="365" spans="2:65" s="1" customFormat="1" ht="16.5" customHeight="1">
      <c r="B365" s="180"/>
      <c r="C365" s="181" t="s">
        <v>667</v>
      </c>
      <c r="D365" s="181" t="s">
        <v>163</v>
      </c>
      <c r="E365" s="182" t="s">
        <v>1087</v>
      </c>
      <c r="F365" s="183" t="s">
        <v>1088</v>
      </c>
      <c r="G365" s="184" t="s">
        <v>508</v>
      </c>
      <c r="H365" s="185">
        <v>140.584</v>
      </c>
      <c r="I365" s="186"/>
      <c r="J365" s="187">
        <f>ROUND(I365*H365,2)</f>
        <v>0</v>
      </c>
      <c r="K365" s="183" t="s">
        <v>167</v>
      </c>
      <c r="L365" s="41"/>
      <c r="M365" s="188" t="s">
        <v>5</v>
      </c>
      <c r="N365" s="189" t="s">
        <v>41</v>
      </c>
      <c r="O365" s="42"/>
      <c r="P365" s="190">
        <f>O365*H365</f>
        <v>0</v>
      </c>
      <c r="Q365" s="190">
        <v>0</v>
      </c>
      <c r="R365" s="190">
        <f>Q365*H365</f>
        <v>0</v>
      </c>
      <c r="S365" s="190">
        <v>0</v>
      </c>
      <c r="T365" s="191">
        <f>S365*H365</f>
        <v>0</v>
      </c>
      <c r="AR365" s="25" t="s">
        <v>168</v>
      </c>
      <c r="AT365" s="25" t="s">
        <v>163</v>
      </c>
      <c r="AU365" s="25" t="s">
        <v>79</v>
      </c>
      <c r="AY365" s="25" t="s">
        <v>161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25" t="s">
        <v>77</v>
      </c>
      <c r="BK365" s="192">
        <f>ROUND(I365*H365,2)</f>
        <v>0</v>
      </c>
      <c r="BL365" s="25" t="s">
        <v>168</v>
      </c>
      <c r="BM365" s="25" t="s">
        <v>1291</v>
      </c>
    </row>
    <row r="366" spans="2:47" s="1" customFormat="1" ht="27">
      <c r="B366" s="41"/>
      <c r="D366" s="193" t="s">
        <v>170</v>
      </c>
      <c r="F366" s="194" t="s">
        <v>1090</v>
      </c>
      <c r="I366" s="195"/>
      <c r="L366" s="41"/>
      <c r="M366" s="239"/>
      <c r="N366" s="240"/>
      <c r="O366" s="240"/>
      <c r="P366" s="240"/>
      <c r="Q366" s="240"/>
      <c r="R366" s="240"/>
      <c r="S366" s="240"/>
      <c r="T366" s="241"/>
      <c r="AT366" s="25" t="s">
        <v>170</v>
      </c>
      <c r="AU366" s="25" t="s">
        <v>79</v>
      </c>
    </row>
    <row r="367" spans="2:12" s="1" customFormat="1" ht="6.95" customHeight="1">
      <c r="B367" s="56"/>
      <c r="C367" s="57"/>
      <c r="D367" s="57"/>
      <c r="E367" s="57"/>
      <c r="F367" s="57"/>
      <c r="G367" s="57"/>
      <c r="H367" s="57"/>
      <c r="I367" s="134"/>
      <c r="J367" s="57"/>
      <c r="K367" s="57"/>
      <c r="L367" s="41"/>
    </row>
  </sheetData>
  <autoFilter ref="C90:K366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119</v>
      </c>
      <c r="G1" s="714" t="s">
        <v>120</v>
      </c>
      <c r="H1" s="714"/>
      <c r="I1" s="110"/>
      <c r="J1" s="109" t="s">
        <v>121</v>
      </c>
      <c r="K1" s="108" t="s">
        <v>122</v>
      </c>
      <c r="L1" s="109" t="s">
        <v>123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67" t="s">
        <v>8</v>
      </c>
      <c r="M2" s="668"/>
      <c r="N2" s="668"/>
      <c r="O2" s="668"/>
      <c r="P2" s="668"/>
      <c r="Q2" s="668"/>
      <c r="R2" s="668"/>
      <c r="S2" s="668"/>
      <c r="T2" s="668"/>
      <c r="U2" s="668"/>
      <c r="V2" s="668"/>
      <c r="AT2" s="25" t="s">
        <v>97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15" t="str">
        <f>'Rekapitulace stavby'!K6</f>
        <v>Odkanalizování oblasti povodí Olešná, místní části Zelinkovice a Lysůvky, Frýdek - Místek</v>
      </c>
      <c r="F7" s="716"/>
      <c r="G7" s="716"/>
      <c r="H7" s="716"/>
      <c r="I7" s="112"/>
      <c r="J7" s="30"/>
      <c r="K7" s="32"/>
    </row>
    <row r="8" spans="2:11" ht="15">
      <c r="B8" s="29"/>
      <c r="C8" s="30"/>
      <c r="D8" s="38" t="s">
        <v>125</v>
      </c>
      <c r="E8" s="30"/>
      <c r="F8" s="30"/>
      <c r="G8" s="30"/>
      <c r="H8" s="30"/>
      <c r="I8" s="112"/>
      <c r="J8" s="30"/>
      <c r="K8" s="32"/>
    </row>
    <row r="9" spans="2:11" s="1" customFormat="1" ht="28.5" customHeight="1">
      <c r="B9" s="41"/>
      <c r="C9" s="42"/>
      <c r="D9" s="42"/>
      <c r="E9" s="715" t="s">
        <v>126</v>
      </c>
      <c r="F9" s="717"/>
      <c r="G9" s="717"/>
      <c r="H9" s="717"/>
      <c r="I9" s="113"/>
      <c r="J9" s="42"/>
      <c r="K9" s="45"/>
    </row>
    <row r="10" spans="2:11" s="1" customFormat="1" ht="15">
      <c r="B10" s="41"/>
      <c r="C10" s="42"/>
      <c r="D10" s="38" t="s">
        <v>127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18" t="s">
        <v>1292</v>
      </c>
      <c r="F11" s="717"/>
      <c r="G11" s="717"/>
      <c r="H11" s="717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5" t="s">
        <v>5</v>
      </c>
      <c r="F26" s="705"/>
      <c r="G26" s="705"/>
      <c r="H26" s="705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ROUND(SUM(BE94:BE408),2)</f>
        <v>0</v>
      </c>
      <c r="G32" s="42"/>
      <c r="H32" s="42"/>
      <c r="I32" s="126">
        <v>0.21</v>
      </c>
      <c r="J32" s="125">
        <f>ROUND(ROUND((SUM(BE94:BE408)),2)*I32,2)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ROUND(SUM(BF94:BF408),2)</f>
        <v>0</v>
      </c>
      <c r="G33" s="42"/>
      <c r="H33" s="42"/>
      <c r="I33" s="126">
        <v>0.15</v>
      </c>
      <c r="J33" s="125">
        <f>ROUND(ROUND((SUM(BF94:BF408)),2)*I33,2)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ROUND(SUM(BG94:BG408),2)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ROUND(SUM(BH94:BH408),2)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ROUND(SUM(BI94:BI408),2)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131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15" t="str">
        <f>E7</f>
        <v>Odkanalizování oblasti povodí Olešná, místní části Zelinkovice a Lysůvky, Frýdek - Místek</v>
      </c>
      <c r="F47" s="716"/>
      <c r="G47" s="716"/>
      <c r="H47" s="716"/>
      <c r="I47" s="113"/>
      <c r="J47" s="42"/>
      <c r="K47" s="45"/>
    </row>
    <row r="48" spans="2:11" ht="15">
      <c r="B48" s="29"/>
      <c r="C48" s="38" t="s">
        <v>125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28.5" customHeight="1">
      <c r="B49" s="41"/>
      <c r="C49" s="42"/>
      <c r="D49" s="42"/>
      <c r="E49" s="715" t="s">
        <v>126</v>
      </c>
      <c r="F49" s="717"/>
      <c r="G49" s="717"/>
      <c r="H49" s="717"/>
      <c r="I49" s="113"/>
      <c r="J49" s="42"/>
      <c r="K49" s="45"/>
    </row>
    <row r="50" spans="2:11" s="1" customFormat="1" ht="14.45" customHeight="1">
      <c r="B50" s="41"/>
      <c r="C50" s="38" t="s">
        <v>127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18" t="str">
        <f>E11</f>
        <v>003 - SO 03 Čerpací stanice ČS1</v>
      </c>
      <c r="F51" s="717"/>
      <c r="G51" s="717"/>
      <c r="H51" s="717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5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13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132</v>
      </c>
      <c r="D58" s="127"/>
      <c r="E58" s="127"/>
      <c r="F58" s="127"/>
      <c r="G58" s="127"/>
      <c r="H58" s="127"/>
      <c r="I58" s="138"/>
      <c r="J58" s="139" t="s">
        <v>133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134</v>
      </c>
      <c r="D60" s="42"/>
      <c r="E60" s="42"/>
      <c r="F60" s="42"/>
      <c r="G60" s="42"/>
      <c r="H60" s="42"/>
      <c r="I60" s="113"/>
      <c r="J60" s="123">
        <f>J94</f>
        <v>0</v>
      </c>
      <c r="K60" s="45"/>
      <c r="AU60" s="25" t="s">
        <v>135</v>
      </c>
    </row>
    <row r="61" spans="2:11" s="8" customFormat="1" ht="24.95" customHeight="1">
      <c r="B61" s="142"/>
      <c r="C61" s="143"/>
      <c r="D61" s="144" t="s">
        <v>136</v>
      </c>
      <c r="E61" s="145"/>
      <c r="F61" s="145"/>
      <c r="G61" s="145"/>
      <c r="H61" s="145"/>
      <c r="I61" s="146"/>
      <c r="J61" s="147">
        <f>J95</f>
        <v>0</v>
      </c>
      <c r="K61" s="148"/>
    </row>
    <row r="62" spans="2:11" s="9" customFormat="1" ht="19.9" customHeight="1">
      <c r="B62" s="149"/>
      <c r="C62" s="150"/>
      <c r="D62" s="151" t="s">
        <v>137</v>
      </c>
      <c r="E62" s="152"/>
      <c r="F62" s="152"/>
      <c r="G62" s="152"/>
      <c r="H62" s="152"/>
      <c r="I62" s="153"/>
      <c r="J62" s="154">
        <f>J96</f>
        <v>0</v>
      </c>
      <c r="K62" s="155"/>
    </row>
    <row r="63" spans="2:11" s="9" customFormat="1" ht="19.9" customHeight="1">
      <c r="B63" s="149"/>
      <c r="C63" s="150"/>
      <c r="D63" s="151" t="s">
        <v>138</v>
      </c>
      <c r="E63" s="152"/>
      <c r="F63" s="152"/>
      <c r="G63" s="152"/>
      <c r="H63" s="152"/>
      <c r="I63" s="153"/>
      <c r="J63" s="154">
        <f>J205</f>
        <v>0</v>
      </c>
      <c r="K63" s="155"/>
    </row>
    <row r="64" spans="2:11" s="9" customFormat="1" ht="19.9" customHeight="1">
      <c r="B64" s="149"/>
      <c r="C64" s="150"/>
      <c r="D64" s="151" t="s">
        <v>1293</v>
      </c>
      <c r="E64" s="152"/>
      <c r="F64" s="152"/>
      <c r="G64" s="152"/>
      <c r="H64" s="152"/>
      <c r="I64" s="153"/>
      <c r="J64" s="154">
        <f>J244</f>
        <v>0</v>
      </c>
      <c r="K64" s="155"/>
    </row>
    <row r="65" spans="2:11" s="9" customFormat="1" ht="19.9" customHeight="1">
      <c r="B65" s="149"/>
      <c r="C65" s="150"/>
      <c r="D65" s="151" t="s">
        <v>140</v>
      </c>
      <c r="E65" s="152"/>
      <c r="F65" s="152"/>
      <c r="G65" s="152"/>
      <c r="H65" s="152"/>
      <c r="I65" s="153"/>
      <c r="J65" s="154">
        <f>J303</f>
        <v>0</v>
      </c>
      <c r="K65" s="155"/>
    </row>
    <row r="66" spans="2:11" s="9" customFormat="1" ht="19.9" customHeight="1">
      <c r="B66" s="149"/>
      <c r="C66" s="150"/>
      <c r="D66" s="151" t="s">
        <v>141</v>
      </c>
      <c r="E66" s="152"/>
      <c r="F66" s="152"/>
      <c r="G66" s="152"/>
      <c r="H66" s="152"/>
      <c r="I66" s="153"/>
      <c r="J66" s="154">
        <f>J333</f>
        <v>0</v>
      </c>
      <c r="K66" s="155"/>
    </row>
    <row r="67" spans="2:11" s="9" customFormat="1" ht="19.9" customHeight="1">
      <c r="B67" s="149"/>
      <c r="C67" s="150"/>
      <c r="D67" s="151" t="s">
        <v>142</v>
      </c>
      <c r="E67" s="152"/>
      <c r="F67" s="152"/>
      <c r="G67" s="152"/>
      <c r="H67" s="152"/>
      <c r="I67" s="153"/>
      <c r="J67" s="154">
        <f>J348</f>
        <v>0</v>
      </c>
      <c r="K67" s="155"/>
    </row>
    <row r="68" spans="2:11" s="9" customFormat="1" ht="19.9" customHeight="1">
      <c r="B68" s="149"/>
      <c r="C68" s="150"/>
      <c r="D68" s="151" t="s">
        <v>144</v>
      </c>
      <c r="E68" s="152"/>
      <c r="F68" s="152"/>
      <c r="G68" s="152"/>
      <c r="H68" s="152"/>
      <c r="I68" s="153"/>
      <c r="J68" s="154">
        <f>J383</f>
        <v>0</v>
      </c>
      <c r="K68" s="155"/>
    </row>
    <row r="69" spans="2:11" s="8" customFormat="1" ht="24.95" customHeight="1">
      <c r="B69" s="142"/>
      <c r="C69" s="143"/>
      <c r="D69" s="144" t="s">
        <v>1294</v>
      </c>
      <c r="E69" s="145"/>
      <c r="F69" s="145"/>
      <c r="G69" s="145"/>
      <c r="H69" s="145"/>
      <c r="I69" s="146"/>
      <c r="J69" s="147">
        <f>J386</f>
        <v>0</v>
      </c>
      <c r="K69" s="148"/>
    </row>
    <row r="70" spans="2:11" s="9" customFormat="1" ht="19.9" customHeight="1">
      <c r="B70" s="149"/>
      <c r="C70" s="150"/>
      <c r="D70" s="151" t="s">
        <v>1295</v>
      </c>
      <c r="E70" s="152"/>
      <c r="F70" s="152"/>
      <c r="G70" s="152"/>
      <c r="H70" s="152"/>
      <c r="I70" s="153"/>
      <c r="J70" s="154">
        <f>J387</f>
        <v>0</v>
      </c>
      <c r="K70" s="155"/>
    </row>
    <row r="71" spans="2:11" s="8" customFormat="1" ht="24.95" customHeight="1">
      <c r="B71" s="142"/>
      <c r="C71" s="143"/>
      <c r="D71" s="144" t="s">
        <v>1091</v>
      </c>
      <c r="E71" s="145"/>
      <c r="F71" s="145"/>
      <c r="G71" s="145"/>
      <c r="H71" s="145"/>
      <c r="I71" s="146"/>
      <c r="J71" s="147">
        <f>J400</f>
        <v>0</v>
      </c>
      <c r="K71" s="148"/>
    </row>
    <row r="72" spans="2:11" s="9" customFormat="1" ht="19.9" customHeight="1">
      <c r="B72" s="149"/>
      <c r="C72" s="150"/>
      <c r="D72" s="151" t="s">
        <v>1296</v>
      </c>
      <c r="E72" s="152"/>
      <c r="F72" s="152"/>
      <c r="G72" s="152"/>
      <c r="H72" s="152"/>
      <c r="I72" s="153"/>
      <c r="J72" s="154">
        <f>J401</f>
        <v>0</v>
      </c>
      <c r="K72" s="155"/>
    </row>
    <row r="73" spans="2:11" s="1" customFormat="1" ht="21.75" customHeight="1">
      <c r="B73" s="41"/>
      <c r="C73" s="42"/>
      <c r="D73" s="42"/>
      <c r="E73" s="42"/>
      <c r="F73" s="42"/>
      <c r="G73" s="42"/>
      <c r="H73" s="42"/>
      <c r="I73" s="113"/>
      <c r="J73" s="42"/>
      <c r="K73" s="45"/>
    </row>
    <row r="74" spans="2:11" s="1" customFormat="1" ht="6.95" customHeight="1">
      <c r="B74" s="56"/>
      <c r="C74" s="57"/>
      <c r="D74" s="57"/>
      <c r="E74" s="57"/>
      <c r="F74" s="57"/>
      <c r="G74" s="57"/>
      <c r="H74" s="57"/>
      <c r="I74" s="134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35"/>
      <c r="J78" s="60"/>
      <c r="K78" s="60"/>
      <c r="L78" s="41"/>
    </row>
    <row r="79" spans="2:12" s="1" customFormat="1" ht="36.95" customHeight="1">
      <c r="B79" s="41"/>
      <c r="C79" s="61" t="s">
        <v>145</v>
      </c>
      <c r="L79" s="41"/>
    </row>
    <row r="80" spans="2:12" s="1" customFormat="1" ht="6.95" customHeight="1">
      <c r="B80" s="41"/>
      <c r="L80" s="41"/>
    </row>
    <row r="81" spans="2:12" s="1" customFormat="1" ht="14.45" customHeight="1">
      <c r="B81" s="41"/>
      <c r="C81" s="63" t="s">
        <v>19</v>
      </c>
      <c r="L81" s="41"/>
    </row>
    <row r="82" spans="2:12" s="1" customFormat="1" ht="16.5" customHeight="1">
      <c r="B82" s="41"/>
      <c r="E82" s="709" t="str">
        <f>E7</f>
        <v>Odkanalizování oblasti povodí Olešná, místní části Zelinkovice a Lysůvky, Frýdek - Místek</v>
      </c>
      <c r="F82" s="710"/>
      <c r="G82" s="710"/>
      <c r="H82" s="710"/>
      <c r="L82" s="41"/>
    </row>
    <row r="83" spans="2:12" ht="15">
      <c r="B83" s="29"/>
      <c r="C83" s="63" t="s">
        <v>125</v>
      </c>
      <c r="L83" s="29"/>
    </row>
    <row r="84" spans="2:12" s="1" customFormat="1" ht="28.5" customHeight="1">
      <c r="B84" s="41"/>
      <c r="E84" s="709" t="s">
        <v>126</v>
      </c>
      <c r="F84" s="712"/>
      <c r="G84" s="712"/>
      <c r="H84" s="712"/>
      <c r="L84" s="41"/>
    </row>
    <row r="85" spans="2:12" s="1" customFormat="1" ht="14.45" customHeight="1">
      <c r="B85" s="41"/>
      <c r="C85" s="63" t="s">
        <v>127</v>
      </c>
      <c r="L85" s="41"/>
    </row>
    <row r="86" spans="2:12" s="1" customFormat="1" ht="17.25" customHeight="1">
      <c r="B86" s="41"/>
      <c r="E86" s="679" t="str">
        <f>E11</f>
        <v>003 - SO 03 Čerpací stanice ČS1</v>
      </c>
      <c r="F86" s="712"/>
      <c r="G86" s="712"/>
      <c r="H86" s="712"/>
      <c r="L86" s="41"/>
    </row>
    <row r="87" spans="2:12" s="1" customFormat="1" ht="6.95" customHeight="1">
      <c r="B87" s="41"/>
      <c r="L87" s="41"/>
    </row>
    <row r="88" spans="2:12" s="1" customFormat="1" ht="18" customHeight="1">
      <c r="B88" s="41"/>
      <c r="C88" s="63" t="s">
        <v>23</v>
      </c>
      <c r="F88" s="156" t="str">
        <f>F14</f>
        <v xml:space="preserve"> </v>
      </c>
      <c r="I88" s="157" t="s">
        <v>25</v>
      </c>
      <c r="J88" s="67">
        <f>IF(J14="","",J14)</f>
        <v>43069</v>
      </c>
      <c r="L88" s="41"/>
    </row>
    <row r="89" spans="2:12" s="1" customFormat="1" ht="6.95" customHeight="1">
      <c r="B89" s="41"/>
      <c r="L89" s="41"/>
    </row>
    <row r="90" spans="2:12" s="1" customFormat="1" ht="15">
      <c r="B90" s="41"/>
      <c r="C90" s="63" t="s">
        <v>26</v>
      </c>
      <c r="F90" s="156" t="str">
        <f>E17</f>
        <v>Město Frýdek-Místek</v>
      </c>
      <c r="I90" s="157" t="s">
        <v>32</v>
      </c>
      <c r="J90" s="156" t="str">
        <f>E23</f>
        <v>Sweco Hydroprojekt a.s., divize Morava</v>
      </c>
      <c r="L90" s="41"/>
    </row>
    <row r="91" spans="2:12" s="1" customFormat="1" ht="14.45" customHeight="1">
      <c r="B91" s="41"/>
      <c r="C91" s="63" t="s">
        <v>30</v>
      </c>
      <c r="F91" s="156" t="str">
        <f>IF(E20="","",E20)</f>
        <v/>
      </c>
      <c r="L91" s="41"/>
    </row>
    <row r="92" spans="2:12" s="1" customFormat="1" ht="10.35" customHeight="1">
      <c r="B92" s="41"/>
      <c r="L92" s="41"/>
    </row>
    <row r="93" spans="2:20" s="10" customFormat="1" ht="29.25" customHeight="1">
      <c r="B93" s="158"/>
      <c r="C93" s="159" t="s">
        <v>146</v>
      </c>
      <c r="D93" s="160" t="s">
        <v>55</v>
      </c>
      <c r="E93" s="160" t="s">
        <v>51</v>
      </c>
      <c r="F93" s="160" t="s">
        <v>147</v>
      </c>
      <c r="G93" s="160" t="s">
        <v>148</v>
      </c>
      <c r="H93" s="160" t="s">
        <v>149</v>
      </c>
      <c r="I93" s="161" t="s">
        <v>150</v>
      </c>
      <c r="J93" s="160" t="s">
        <v>133</v>
      </c>
      <c r="K93" s="162" t="s">
        <v>151</v>
      </c>
      <c r="L93" s="158"/>
      <c r="M93" s="73" t="s">
        <v>152</v>
      </c>
      <c r="N93" s="74" t="s">
        <v>40</v>
      </c>
      <c r="O93" s="74" t="s">
        <v>153</v>
      </c>
      <c r="P93" s="74" t="s">
        <v>154</v>
      </c>
      <c r="Q93" s="74" t="s">
        <v>155</v>
      </c>
      <c r="R93" s="74" t="s">
        <v>156</v>
      </c>
      <c r="S93" s="74" t="s">
        <v>157</v>
      </c>
      <c r="T93" s="75" t="s">
        <v>158</v>
      </c>
    </row>
    <row r="94" spans="2:63" s="1" customFormat="1" ht="29.25" customHeight="1">
      <c r="B94" s="41"/>
      <c r="C94" s="77" t="s">
        <v>134</v>
      </c>
      <c r="J94" s="163">
        <f>BK94</f>
        <v>0</v>
      </c>
      <c r="L94" s="41"/>
      <c r="M94" s="76"/>
      <c r="N94" s="68"/>
      <c r="O94" s="68"/>
      <c r="P94" s="164">
        <f>P95+P386+P400</f>
        <v>0</v>
      </c>
      <c r="Q94" s="68"/>
      <c r="R94" s="164">
        <f>R95+R386+R400</f>
        <v>70.84516744000001</v>
      </c>
      <c r="S94" s="68"/>
      <c r="T94" s="165">
        <f>T95+T386+T400</f>
        <v>0.036000000000000004</v>
      </c>
      <c r="AT94" s="25" t="s">
        <v>69</v>
      </c>
      <c r="AU94" s="25" t="s">
        <v>135</v>
      </c>
      <c r="BK94" s="166">
        <f>BK95+BK386+BK400</f>
        <v>0</v>
      </c>
    </row>
    <row r="95" spans="2:63" s="11" customFormat="1" ht="37.35" customHeight="1">
      <c r="B95" s="167"/>
      <c r="D95" s="168" t="s">
        <v>69</v>
      </c>
      <c r="E95" s="169" t="s">
        <v>159</v>
      </c>
      <c r="F95" s="169" t="s">
        <v>160</v>
      </c>
      <c r="I95" s="170"/>
      <c r="J95" s="171">
        <f>BK95</f>
        <v>0</v>
      </c>
      <c r="L95" s="167"/>
      <c r="M95" s="172"/>
      <c r="N95" s="173"/>
      <c r="O95" s="173"/>
      <c r="P95" s="174">
        <f>P96+P205+P244+P303+P333+P348+P383</f>
        <v>0</v>
      </c>
      <c r="Q95" s="173"/>
      <c r="R95" s="174">
        <f>R96+R205+R244+R303+R333+R348+R383</f>
        <v>70.80731764000001</v>
      </c>
      <c r="S95" s="173"/>
      <c r="T95" s="175">
        <f>T96+T205+T244+T303+T333+T348+T383</f>
        <v>0.036000000000000004</v>
      </c>
      <c r="AR95" s="168" t="s">
        <v>77</v>
      </c>
      <c r="AT95" s="176" t="s">
        <v>69</v>
      </c>
      <c r="AU95" s="176" t="s">
        <v>70</v>
      </c>
      <c r="AY95" s="168" t="s">
        <v>161</v>
      </c>
      <c r="BK95" s="177">
        <f>BK96+BK205+BK244+BK303+BK333+BK348+BK383</f>
        <v>0</v>
      </c>
    </row>
    <row r="96" spans="2:63" s="11" customFormat="1" ht="19.9" customHeight="1">
      <c r="B96" s="167"/>
      <c r="D96" s="168" t="s">
        <v>69</v>
      </c>
      <c r="E96" s="178" t="s">
        <v>77</v>
      </c>
      <c r="F96" s="178" t="s">
        <v>162</v>
      </c>
      <c r="I96" s="170"/>
      <c r="J96" s="179">
        <f>BK96</f>
        <v>0</v>
      </c>
      <c r="L96" s="167"/>
      <c r="M96" s="172"/>
      <c r="N96" s="173"/>
      <c r="O96" s="173"/>
      <c r="P96" s="174">
        <f>SUM(P97:P204)</f>
        <v>0</v>
      </c>
      <c r="Q96" s="173"/>
      <c r="R96" s="174">
        <f>SUM(R97:R204)</f>
        <v>0.44532879999999997</v>
      </c>
      <c r="S96" s="173"/>
      <c r="T96" s="175">
        <f>SUM(T97:T204)</f>
        <v>0</v>
      </c>
      <c r="AR96" s="168" t="s">
        <v>77</v>
      </c>
      <c r="AT96" s="176" t="s">
        <v>69</v>
      </c>
      <c r="AU96" s="176" t="s">
        <v>77</v>
      </c>
      <c r="AY96" s="168" t="s">
        <v>161</v>
      </c>
      <c r="BK96" s="177">
        <f>SUM(BK97:BK204)</f>
        <v>0</v>
      </c>
    </row>
    <row r="97" spans="2:65" s="1" customFormat="1" ht="25.5" customHeight="1">
      <c r="B97" s="180"/>
      <c r="C97" s="181" t="s">
        <v>77</v>
      </c>
      <c r="D97" s="181" t="s">
        <v>163</v>
      </c>
      <c r="E97" s="182" t="s">
        <v>229</v>
      </c>
      <c r="F97" s="183" t="s">
        <v>230</v>
      </c>
      <c r="G97" s="184" t="s">
        <v>231</v>
      </c>
      <c r="H97" s="185">
        <v>1</v>
      </c>
      <c r="I97" s="186"/>
      <c r="J97" s="187">
        <f>ROUND(I97*H97,2)</f>
        <v>0</v>
      </c>
      <c r="K97" s="183" t="s">
        <v>5</v>
      </c>
      <c r="L97" s="41"/>
      <c r="M97" s="188" t="s">
        <v>5</v>
      </c>
      <c r="N97" s="189" t="s">
        <v>41</v>
      </c>
      <c r="O97" s="42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25" t="s">
        <v>168</v>
      </c>
      <c r="AT97" s="25" t="s">
        <v>163</v>
      </c>
      <c r="AU97" s="25" t="s">
        <v>79</v>
      </c>
      <c r="AY97" s="25" t="s">
        <v>161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25" t="s">
        <v>77</v>
      </c>
      <c r="BK97" s="192">
        <f>ROUND(I97*H97,2)</f>
        <v>0</v>
      </c>
      <c r="BL97" s="25" t="s">
        <v>168</v>
      </c>
      <c r="BM97" s="25" t="s">
        <v>1297</v>
      </c>
    </row>
    <row r="98" spans="2:47" s="1" customFormat="1" ht="13.5">
      <c r="B98" s="41"/>
      <c r="D98" s="193" t="s">
        <v>170</v>
      </c>
      <c r="F98" s="194" t="s">
        <v>230</v>
      </c>
      <c r="I98" s="195"/>
      <c r="L98" s="41"/>
      <c r="M98" s="196"/>
      <c r="N98" s="42"/>
      <c r="O98" s="42"/>
      <c r="P98" s="42"/>
      <c r="Q98" s="42"/>
      <c r="R98" s="42"/>
      <c r="S98" s="42"/>
      <c r="T98" s="70"/>
      <c r="AT98" s="25" t="s">
        <v>170</v>
      </c>
      <c r="AU98" s="25" t="s">
        <v>79</v>
      </c>
    </row>
    <row r="99" spans="2:47" s="1" customFormat="1" ht="27">
      <c r="B99" s="41"/>
      <c r="D99" s="193" t="s">
        <v>172</v>
      </c>
      <c r="F99" s="197" t="s">
        <v>1298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172</v>
      </c>
      <c r="AU99" s="25" t="s">
        <v>79</v>
      </c>
    </row>
    <row r="100" spans="2:51" s="12" customFormat="1" ht="13.5">
      <c r="B100" s="198"/>
      <c r="D100" s="193" t="s">
        <v>174</v>
      </c>
      <c r="E100" s="199" t="s">
        <v>5</v>
      </c>
      <c r="F100" s="200" t="s">
        <v>77</v>
      </c>
      <c r="H100" s="201">
        <v>1</v>
      </c>
      <c r="I100" s="202"/>
      <c r="L100" s="198"/>
      <c r="M100" s="203"/>
      <c r="N100" s="204"/>
      <c r="O100" s="204"/>
      <c r="P100" s="204"/>
      <c r="Q100" s="204"/>
      <c r="R100" s="204"/>
      <c r="S100" s="204"/>
      <c r="T100" s="205"/>
      <c r="AT100" s="199" t="s">
        <v>174</v>
      </c>
      <c r="AU100" s="199" t="s">
        <v>79</v>
      </c>
      <c r="AV100" s="12" t="s">
        <v>79</v>
      </c>
      <c r="AW100" s="12" t="s">
        <v>34</v>
      </c>
      <c r="AX100" s="12" t="s">
        <v>77</v>
      </c>
      <c r="AY100" s="199" t="s">
        <v>161</v>
      </c>
    </row>
    <row r="101" spans="2:65" s="1" customFormat="1" ht="16.5" customHeight="1">
      <c r="B101" s="180"/>
      <c r="C101" s="181" t="s">
        <v>79</v>
      </c>
      <c r="D101" s="181" t="s">
        <v>163</v>
      </c>
      <c r="E101" s="182" t="s">
        <v>246</v>
      </c>
      <c r="F101" s="183" t="s">
        <v>247</v>
      </c>
      <c r="G101" s="184" t="s">
        <v>248</v>
      </c>
      <c r="H101" s="185">
        <v>120</v>
      </c>
      <c r="I101" s="186"/>
      <c r="J101" s="187">
        <f>ROUND(I101*H101,2)</f>
        <v>0</v>
      </c>
      <c r="K101" s="183" t="s">
        <v>167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168</v>
      </c>
      <c r="AT101" s="25" t="s">
        <v>163</v>
      </c>
      <c r="AU101" s="25" t="s">
        <v>79</v>
      </c>
      <c r="AY101" s="25" t="s">
        <v>161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168</v>
      </c>
      <c r="BM101" s="25" t="s">
        <v>1299</v>
      </c>
    </row>
    <row r="102" spans="2:47" s="1" customFormat="1" ht="13.5">
      <c r="B102" s="41"/>
      <c r="D102" s="193" t="s">
        <v>170</v>
      </c>
      <c r="F102" s="194" t="s">
        <v>250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170</v>
      </c>
      <c r="AU102" s="25" t="s">
        <v>79</v>
      </c>
    </row>
    <row r="103" spans="2:47" s="1" customFormat="1" ht="27">
      <c r="B103" s="41"/>
      <c r="D103" s="193" t="s">
        <v>172</v>
      </c>
      <c r="F103" s="197" t="s">
        <v>1298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172</v>
      </c>
      <c r="AU103" s="25" t="s">
        <v>79</v>
      </c>
    </row>
    <row r="104" spans="2:51" s="12" customFormat="1" ht="13.5">
      <c r="B104" s="198"/>
      <c r="D104" s="193" t="s">
        <v>174</v>
      </c>
      <c r="E104" s="199" t="s">
        <v>5</v>
      </c>
      <c r="F104" s="200" t="s">
        <v>1300</v>
      </c>
      <c r="H104" s="201">
        <v>120</v>
      </c>
      <c r="I104" s="202"/>
      <c r="L104" s="198"/>
      <c r="M104" s="203"/>
      <c r="N104" s="204"/>
      <c r="O104" s="204"/>
      <c r="P104" s="204"/>
      <c r="Q104" s="204"/>
      <c r="R104" s="204"/>
      <c r="S104" s="204"/>
      <c r="T104" s="205"/>
      <c r="AT104" s="199" t="s">
        <v>174</v>
      </c>
      <c r="AU104" s="199" t="s">
        <v>79</v>
      </c>
      <c r="AV104" s="12" t="s">
        <v>79</v>
      </c>
      <c r="AW104" s="12" t="s">
        <v>34</v>
      </c>
      <c r="AX104" s="12" t="s">
        <v>77</v>
      </c>
      <c r="AY104" s="199" t="s">
        <v>161</v>
      </c>
    </row>
    <row r="105" spans="2:65" s="1" customFormat="1" ht="25.5" customHeight="1">
      <c r="B105" s="180"/>
      <c r="C105" s="181" t="s">
        <v>87</v>
      </c>
      <c r="D105" s="181" t="s">
        <v>163</v>
      </c>
      <c r="E105" s="182" t="s">
        <v>253</v>
      </c>
      <c r="F105" s="183" t="s">
        <v>254</v>
      </c>
      <c r="G105" s="184" t="s">
        <v>255</v>
      </c>
      <c r="H105" s="185">
        <v>10</v>
      </c>
      <c r="I105" s="186"/>
      <c r="J105" s="187">
        <f>ROUND(I105*H105,2)</f>
        <v>0</v>
      </c>
      <c r="K105" s="183" t="s">
        <v>167</v>
      </c>
      <c r="L105" s="41"/>
      <c r="M105" s="188" t="s">
        <v>5</v>
      </c>
      <c r="N105" s="189" t="s">
        <v>41</v>
      </c>
      <c r="O105" s="42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25" t="s">
        <v>168</v>
      </c>
      <c r="AT105" s="25" t="s">
        <v>163</v>
      </c>
      <c r="AU105" s="25" t="s">
        <v>79</v>
      </c>
      <c r="AY105" s="25" t="s">
        <v>161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5" t="s">
        <v>77</v>
      </c>
      <c r="BK105" s="192">
        <f>ROUND(I105*H105,2)</f>
        <v>0</v>
      </c>
      <c r="BL105" s="25" t="s">
        <v>168</v>
      </c>
      <c r="BM105" s="25" t="s">
        <v>1301</v>
      </c>
    </row>
    <row r="106" spans="2:47" s="1" customFormat="1" ht="27">
      <c r="B106" s="41"/>
      <c r="D106" s="193" t="s">
        <v>170</v>
      </c>
      <c r="F106" s="194" t="s">
        <v>257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170</v>
      </c>
      <c r="AU106" s="25" t="s">
        <v>79</v>
      </c>
    </row>
    <row r="107" spans="2:65" s="1" customFormat="1" ht="16.5" customHeight="1">
      <c r="B107" s="180"/>
      <c r="C107" s="181" t="s">
        <v>168</v>
      </c>
      <c r="D107" s="181" t="s">
        <v>163</v>
      </c>
      <c r="E107" s="182" t="s">
        <v>299</v>
      </c>
      <c r="F107" s="183" t="s">
        <v>300</v>
      </c>
      <c r="G107" s="184" t="s">
        <v>301</v>
      </c>
      <c r="H107" s="185">
        <v>15</v>
      </c>
      <c r="I107" s="186"/>
      <c r="J107" s="187">
        <f>ROUND(I107*H107,2)</f>
        <v>0</v>
      </c>
      <c r="K107" s="183" t="s">
        <v>167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168</v>
      </c>
      <c r="AT107" s="25" t="s">
        <v>163</v>
      </c>
      <c r="AU107" s="25" t="s">
        <v>79</v>
      </c>
      <c r="AY107" s="25" t="s">
        <v>161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168</v>
      </c>
      <c r="BM107" s="25" t="s">
        <v>1302</v>
      </c>
    </row>
    <row r="108" spans="2:47" s="1" customFormat="1" ht="27">
      <c r="B108" s="41"/>
      <c r="D108" s="193" t="s">
        <v>170</v>
      </c>
      <c r="F108" s="194" t="s">
        <v>303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170</v>
      </c>
      <c r="AU108" s="25" t="s">
        <v>79</v>
      </c>
    </row>
    <row r="109" spans="2:47" s="1" customFormat="1" ht="27">
      <c r="B109" s="41"/>
      <c r="D109" s="193" t="s">
        <v>172</v>
      </c>
      <c r="F109" s="197" t="s">
        <v>1298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172</v>
      </c>
      <c r="AU109" s="25" t="s">
        <v>79</v>
      </c>
    </row>
    <row r="110" spans="2:51" s="12" customFormat="1" ht="13.5">
      <c r="B110" s="198"/>
      <c r="D110" s="193" t="s">
        <v>174</v>
      </c>
      <c r="E110" s="199" t="s">
        <v>5</v>
      </c>
      <c r="F110" s="200" t="s">
        <v>1303</v>
      </c>
      <c r="H110" s="201">
        <v>15</v>
      </c>
      <c r="I110" s="202"/>
      <c r="L110" s="198"/>
      <c r="M110" s="203"/>
      <c r="N110" s="204"/>
      <c r="O110" s="204"/>
      <c r="P110" s="204"/>
      <c r="Q110" s="204"/>
      <c r="R110" s="204"/>
      <c r="S110" s="204"/>
      <c r="T110" s="205"/>
      <c r="AT110" s="199" t="s">
        <v>174</v>
      </c>
      <c r="AU110" s="199" t="s">
        <v>79</v>
      </c>
      <c r="AV110" s="12" t="s">
        <v>79</v>
      </c>
      <c r="AW110" s="12" t="s">
        <v>34</v>
      </c>
      <c r="AX110" s="12" t="s">
        <v>77</v>
      </c>
      <c r="AY110" s="199" t="s">
        <v>161</v>
      </c>
    </row>
    <row r="111" spans="2:65" s="1" customFormat="1" ht="25.5" customHeight="1">
      <c r="B111" s="180"/>
      <c r="C111" s="181" t="s">
        <v>201</v>
      </c>
      <c r="D111" s="181" t="s">
        <v>163</v>
      </c>
      <c r="E111" s="182" t="s">
        <v>1304</v>
      </c>
      <c r="F111" s="183" t="s">
        <v>1305</v>
      </c>
      <c r="G111" s="184" t="s">
        <v>301</v>
      </c>
      <c r="H111" s="185">
        <v>13.511</v>
      </c>
      <c r="I111" s="186"/>
      <c r="J111" s="187">
        <f>ROUND(I111*H111,2)</f>
        <v>0</v>
      </c>
      <c r="K111" s="183" t="s">
        <v>167</v>
      </c>
      <c r="L111" s="41"/>
      <c r="M111" s="188" t="s">
        <v>5</v>
      </c>
      <c r="N111" s="189" t="s">
        <v>41</v>
      </c>
      <c r="O111" s="42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25" t="s">
        <v>168</v>
      </c>
      <c r="AT111" s="25" t="s">
        <v>163</v>
      </c>
      <c r="AU111" s="25" t="s">
        <v>79</v>
      </c>
      <c r="AY111" s="25" t="s">
        <v>161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5" t="s">
        <v>77</v>
      </c>
      <c r="BK111" s="192">
        <f>ROUND(I111*H111,2)</f>
        <v>0</v>
      </c>
      <c r="BL111" s="25" t="s">
        <v>168</v>
      </c>
      <c r="BM111" s="25" t="s">
        <v>1306</v>
      </c>
    </row>
    <row r="112" spans="2:47" s="1" customFormat="1" ht="27">
      <c r="B112" s="41"/>
      <c r="D112" s="193" t="s">
        <v>170</v>
      </c>
      <c r="F112" s="194" t="s">
        <v>1307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170</v>
      </c>
      <c r="AU112" s="25" t="s">
        <v>79</v>
      </c>
    </row>
    <row r="113" spans="2:47" s="1" customFormat="1" ht="40.5">
      <c r="B113" s="41"/>
      <c r="D113" s="193" t="s">
        <v>172</v>
      </c>
      <c r="F113" s="197" t="s">
        <v>1308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172</v>
      </c>
      <c r="AU113" s="25" t="s">
        <v>79</v>
      </c>
    </row>
    <row r="114" spans="2:51" s="13" customFormat="1" ht="13.5">
      <c r="B114" s="206"/>
      <c r="D114" s="193" t="s">
        <v>174</v>
      </c>
      <c r="E114" s="207" t="s">
        <v>5</v>
      </c>
      <c r="F114" s="208" t="s">
        <v>1309</v>
      </c>
      <c r="H114" s="207" t="s">
        <v>5</v>
      </c>
      <c r="I114" s="209"/>
      <c r="L114" s="206"/>
      <c r="M114" s="210"/>
      <c r="N114" s="211"/>
      <c r="O114" s="211"/>
      <c r="P114" s="211"/>
      <c r="Q114" s="211"/>
      <c r="R114" s="211"/>
      <c r="S114" s="211"/>
      <c r="T114" s="212"/>
      <c r="AT114" s="207" t="s">
        <v>174</v>
      </c>
      <c r="AU114" s="207" t="s">
        <v>79</v>
      </c>
      <c r="AV114" s="13" t="s">
        <v>77</v>
      </c>
      <c r="AW114" s="13" t="s">
        <v>34</v>
      </c>
      <c r="AX114" s="13" t="s">
        <v>70</v>
      </c>
      <c r="AY114" s="207" t="s">
        <v>161</v>
      </c>
    </row>
    <row r="115" spans="2:51" s="12" customFormat="1" ht="13.5">
      <c r="B115" s="198"/>
      <c r="D115" s="193" t="s">
        <v>174</v>
      </c>
      <c r="E115" s="199" t="s">
        <v>5</v>
      </c>
      <c r="F115" s="200" t="s">
        <v>1310</v>
      </c>
      <c r="H115" s="201">
        <v>13.13</v>
      </c>
      <c r="I115" s="202"/>
      <c r="L115" s="198"/>
      <c r="M115" s="203"/>
      <c r="N115" s="204"/>
      <c r="O115" s="204"/>
      <c r="P115" s="204"/>
      <c r="Q115" s="204"/>
      <c r="R115" s="204"/>
      <c r="S115" s="204"/>
      <c r="T115" s="205"/>
      <c r="AT115" s="199" t="s">
        <v>174</v>
      </c>
      <c r="AU115" s="199" t="s">
        <v>79</v>
      </c>
      <c r="AV115" s="12" t="s">
        <v>79</v>
      </c>
      <c r="AW115" s="12" t="s">
        <v>34</v>
      </c>
      <c r="AX115" s="12" t="s">
        <v>70</v>
      </c>
      <c r="AY115" s="199" t="s">
        <v>161</v>
      </c>
    </row>
    <row r="116" spans="2:51" s="12" customFormat="1" ht="13.5">
      <c r="B116" s="198"/>
      <c r="D116" s="193" t="s">
        <v>174</v>
      </c>
      <c r="E116" s="199" t="s">
        <v>5</v>
      </c>
      <c r="F116" s="200" t="s">
        <v>1311</v>
      </c>
      <c r="H116" s="201">
        <v>13.892</v>
      </c>
      <c r="I116" s="202"/>
      <c r="L116" s="198"/>
      <c r="M116" s="203"/>
      <c r="N116" s="204"/>
      <c r="O116" s="204"/>
      <c r="P116" s="204"/>
      <c r="Q116" s="204"/>
      <c r="R116" s="204"/>
      <c r="S116" s="204"/>
      <c r="T116" s="205"/>
      <c r="AT116" s="199" t="s">
        <v>174</v>
      </c>
      <c r="AU116" s="199" t="s">
        <v>79</v>
      </c>
      <c r="AV116" s="12" t="s">
        <v>79</v>
      </c>
      <c r="AW116" s="12" t="s">
        <v>34</v>
      </c>
      <c r="AX116" s="12" t="s">
        <v>70</v>
      </c>
      <c r="AY116" s="199" t="s">
        <v>161</v>
      </c>
    </row>
    <row r="117" spans="2:51" s="15" customFormat="1" ht="13.5">
      <c r="B117" s="221"/>
      <c r="D117" s="193" t="s">
        <v>174</v>
      </c>
      <c r="E117" s="222" t="s">
        <v>5</v>
      </c>
      <c r="F117" s="223" t="s">
        <v>326</v>
      </c>
      <c r="H117" s="224">
        <v>27.022</v>
      </c>
      <c r="I117" s="225"/>
      <c r="L117" s="221"/>
      <c r="M117" s="226"/>
      <c r="N117" s="227"/>
      <c r="O117" s="227"/>
      <c r="P117" s="227"/>
      <c r="Q117" s="227"/>
      <c r="R117" s="227"/>
      <c r="S117" s="227"/>
      <c r="T117" s="228"/>
      <c r="AT117" s="222" t="s">
        <v>174</v>
      </c>
      <c r="AU117" s="222" t="s">
        <v>79</v>
      </c>
      <c r="AV117" s="15" t="s">
        <v>87</v>
      </c>
      <c r="AW117" s="15" t="s">
        <v>34</v>
      </c>
      <c r="AX117" s="15" t="s">
        <v>70</v>
      </c>
      <c r="AY117" s="222" t="s">
        <v>161</v>
      </c>
    </row>
    <row r="118" spans="2:51" s="12" customFormat="1" ht="13.5">
      <c r="B118" s="198"/>
      <c r="D118" s="193" t="s">
        <v>174</v>
      </c>
      <c r="E118" s="199" t="s">
        <v>5</v>
      </c>
      <c r="F118" s="200" t="s">
        <v>1312</v>
      </c>
      <c r="H118" s="201">
        <v>13.511</v>
      </c>
      <c r="I118" s="202"/>
      <c r="L118" s="198"/>
      <c r="M118" s="203"/>
      <c r="N118" s="204"/>
      <c r="O118" s="204"/>
      <c r="P118" s="204"/>
      <c r="Q118" s="204"/>
      <c r="R118" s="204"/>
      <c r="S118" s="204"/>
      <c r="T118" s="205"/>
      <c r="AT118" s="199" t="s">
        <v>174</v>
      </c>
      <c r="AU118" s="199" t="s">
        <v>79</v>
      </c>
      <c r="AV118" s="12" t="s">
        <v>79</v>
      </c>
      <c r="AW118" s="12" t="s">
        <v>34</v>
      </c>
      <c r="AX118" s="12" t="s">
        <v>77</v>
      </c>
      <c r="AY118" s="199" t="s">
        <v>161</v>
      </c>
    </row>
    <row r="119" spans="2:65" s="1" customFormat="1" ht="25.5" customHeight="1">
      <c r="B119" s="180"/>
      <c r="C119" s="181" t="s">
        <v>206</v>
      </c>
      <c r="D119" s="181" t="s">
        <v>163</v>
      </c>
      <c r="E119" s="182" t="s">
        <v>1313</v>
      </c>
      <c r="F119" s="183" t="s">
        <v>1314</v>
      </c>
      <c r="G119" s="184" t="s">
        <v>301</v>
      </c>
      <c r="H119" s="185">
        <v>13.511</v>
      </c>
      <c r="I119" s="186"/>
      <c r="J119" s="187">
        <f>ROUND(I119*H119,2)</f>
        <v>0</v>
      </c>
      <c r="K119" s="183" t="s">
        <v>167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168</v>
      </c>
      <c r="AT119" s="25" t="s">
        <v>163</v>
      </c>
      <c r="AU119" s="25" t="s">
        <v>79</v>
      </c>
      <c r="AY119" s="25" t="s">
        <v>161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168</v>
      </c>
      <c r="BM119" s="25" t="s">
        <v>1315</v>
      </c>
    </row>
    <row r="120" spans="2:47" s="1" customFormat="1" ht="27">
      <c r="B120" s="41"/>
      <c r="D120" s="193" t="s">
        <v>170</v>
      </c>
      <c r="F120" s="194" t="s">
        <v>1316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170</v>
      </c>
      <c r="AU120" s="25" t="s">
        <v>79</v>
      </c>
    </row>
    <row r="121" spans="2:47" s="1" customFormat="1" ht="40.5">
      <c r="B121" s="41"/>
      <c r="D121" s="193" t="s">
        <v>172</v>
      </c>
      <c r="F121" s="197" t="s">
        <v>1317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172</v>
      </c>
      <c r="AU121" s="25" t="s">
        <v>79</v>
      </c>
    </row>
    <row r="122" spans="2:51" s="12" customFormat="1" ht="13.5">
      <c r="B122" s="198"/>
      <c r="D122" s="193" t="s">
        <v>174</v>
      </c>
      <c r="E122" s="199" t="s">
        <v>5</v>
      </c>
      <c r="F122" s="200" t="s">
        <v>1312</v>
      </c>
      <c r="H122" s="201">
        <v>13.511</v>
      </c>
      <c r="I122" s="202"/>
      <c r="L122" s="198"/>
      <c r="M122" s="203"/>
      <c r="N122" s="204"/>
      <c r="O122" s="204"/>
      <c r="P122" s="204"/>
      <c r="Q122" s="204"/>
      <c r="R122" s="204"/>
      <c r="S122" s="204"/>
      <c r="T122" s="205"/>
      <c r="AT122" s="199" t="s">
        <v>174</v>
      </c>
      <c r="AU122" s="199" t="s">
        <v>79</v>
      </c>
      <c r="AV122" s="12" t="s">
        <v>79</v>
      </c>
      <c r="AW122" s="12" t="s">
        <v>34</v>
      </c>
      <c r="AX122" s="12" t="s">
        <v>77</v>
      </c>
      <c r="AY122" s="199" t="s">
        <v>161</v>
      </c>
    </row>
    <row r="123" spans="2:65" s="1" customFormat="1" ht="25.5" customHeight="1">
      <c r="B123" s="180"/>
      <c r="C123" s="181" t="s">
        <v>217</v>
      </c>
      <c r="D123" s="181" t="s">
        <v>163</v>
      </c>
      <c r="E123" s="182" t="s">
        <v>1318</v>
      </c>
      <c r="F123" s="183" t="s">
        <v>1319</v>
      </c>
      <c r="G123" s="184" t="s">
        <v>301</v>
      </c>
      <c r="H123" s="185">
        <v>6.756</v>
      </c>
      <c r="I123" s="186"/>
      <c r="J123" s="187">
        <f>ROUND(I123*H123,2)</f>
        <v>0</v>
      </c>
      <c r="K123" s="183" t="s">
        <v>167</v>
      </c>
      <c r="L123" s="41"/>
      <c r="M123" s="188" t="s">
        <v>5</v>
      </c>
      <c r="N123" s="189" t="s">
        <v>41</v>
      </c>
      <c r="O123" s="42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25" t="s">
        <v>168</v>
      </c>
      <c r="AT123" s="25" t="s">
        <v>163</v>
      </c>
      <c r="AU123" s="25" t="s">
        <v>79</v>
      </c>
      <c r="AY123" s="25" t="s">
        <v>161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5" t="s">
        <v>77</v>
      </c>
      <c r="BK123" s="192">
        <f>ROUND(I123*H123,2)</f>
        <v>0</v>
      </c>
      <c r="BL123" s="25" t="s">
        <v>168</v>
      </c>
      <c r="BM123" s="25" t="s">
        <v>1320</v>
      </c>
    </row>
    <row r="124" spans="2:47" s="1" customFormat="1" ht="40.5">
      <c r="B124" s="41"/>
      <c r="D124" s="193" t="s">
        <v>170</v>
      </c>
      <c r="F124" s="194" t="s">
        <v>1321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170</v>
      </c>
      <c r="AU124" s="25" t="s">
        <v>79</v>
      </c>
    </row>
    <row r="125" spans="2:51" s="12" customFormat="1" ht="13.5">
      <c r="B125" s="198"/>
      <c r="D125" s="193" t="s">
        <v>174</v>
      </c>
      <c r="E125" s="199" t="s">
        <v>5</v>
      </c>
      <c r="F125" s="200" t="s">
        <v>1322</v>
      </c>
      <c r="H125" s="201">
        <v>6.756</v>
      </c>
      <c r="I125" s="202"/>
      <c r="L125" s="198"/>
      <c r="M125" s="203"/>
      <c r="N125" s="204"/>
      <c r="O125" s="204"/>
      <c r="P125" s="204"/>
      <c r="Q125" s="204"/>
      <c r="R125" s="204"/>
      <c r="S125" s="204"/>
      <c r="T125" s="205"/>
      <c r="AT125" s="199" t="s">
        <v>174</v>
      </c>
      <c r="AU125" s="199" t="s">
        <v>79</v>
      </c>
      <c r="AV125" s="12" t="s">
        <v>79</v>
      </c>
      <c r="AW125" s="12" t="s">
        <v>34</v>
      </c>
      <c r="AX125" s="12" t="s">
        <v>77</v>
      </c>
      <c r="AY125" s="199" t="s">
        <v>161</v>
      </c>
    </row>
    <row r="126" spans="2:65" s="1" customFormat="1" ht="16.5" customHeight="1">
      <c r="B126" s="180"/>
      <c r="C126" s="181" t="s">
        <v>221</v>
      </c>
      <c r="D126" s="181" t="s">
        <v>163</v>
      </c>
      <c r="E126" s="182" t="s">
        <v>318</v>
      </c>
      <c r="F126" s="183" t="s">
        <v>319</v>
      </c>
      <c r="G126" s="184" t="s">
        <v>301</v>
      </c>
      <c r="H126" s="185">
        <v>85.881</v>
      </c>
      <c r="I126" s="186"/>
      <c r="J126" s="187">
        <f>ROUND(I126*H126,2)</f>
        <v>0</v>
      </c>
      <c r="K126" s="183" t="s">
        <v>167</v>
      </c>
      <c r="L126" s="41"/>
      <c r="M126" s="188" t="s">
        <v>5</v>
      </c>
      <c r="N126" s="189" t="s">
        <v>41</v>
      </c>
      <c r="O126" s="42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AR126" s="25" t="s">
        <v>168</v>
      </c>
      <c r="AT126" s="25" t="s">
        <v>163</v>
      </c>
      <c r="AU126" s="25" t="s">
        <v>79</v>
      </c>
      <c r="AY126" s="25" t="s">
        <v>161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25" t="s">
        <v>77</v>
      </c>
      <c r="BK126" s="192">
        <f>ROUND(I126*H126,2)</f>
        <v>0</v>
      </c>
      <c r="BL126" s="25" t="s">
        <v>168</v>
      </c>
      <c r="BM126" s="25" t="s">
        <v>1323</v>
      </c>
    </row>
    <row r="127" spans="2:47" s="1" customFormat="1" ht="27">
      <c r="B127" s="41"/>
      <c r="D127" s="193" t="s">
        <v>170</v>
      </c>
      <c r="F127" s="194" t="s">
        <v>321</v>
      </c>
      <c r="I127" s="195"/>
      <c r="L127" s="41"/>
      <c r="M127" s="196"/>
      <c r="N127" s="42"/>
      <c r="O127" s="42"/>
      <c r="P127" s="42"/>
      <c r="Q127" s="42"/>
      <c r="R127" s="42"/>
      <c r="S127" s="42"/>
      <c r="T127" s="70"/>
      <c r="AT127" s="25" t="s">
        <v>170</v>
      </c>
      <c r="AU127" s="25" t="s">
        <v>79</v>
      </c>
    </row>
    <row r="128" spans="2:47" s="1" customFormat="1" ht="40.5">
      <c r="B128" s="41"/>
      <c r="D128" s="193" t="s">
        <v>172</v>
      </c>
      <c r="F128" s="197" t="s">
        <v>1324</v>
      </c>
      <c r="I128" s="195"/>
      <c r="L128" s="41"/>
      <c r="M128" s="196"/>
      <c r="N128" s="42"/>
      <c r="O128" s="42"/>
      <c r="P128" s="42"/>
      <c r="Q128" s="42"/>
      <c r="R128" s="42"/>
      <c r="S128" s="42"/>
      <c r="T128" s="70"/>
      <c r="AT128" s="25" t="s">
        <v>172</v>
      </c>
      <c r="AU128" s="25" t="s">
        <v>79</v>
      </c>
    </row>
    <row r="129" spans="2:51" s="13" customFormat="1" ht="13.5">
      <c r="B129" s="206"/>
      <c r="D129" s="193" t="s">
        <v>174</v>
      </c>
      <c r="E129" s="207" t="s">
        <v>5</v>
      </c>
      <c r="F129" s="208" t="s">
        <v>1325</v>
      </c>
      <c r="H129" s="207" t="s">
        <v>5</v>
      </c>
      <c r="I129" s="209"/>
      <c r="L129" s="206"/>
      <c r="M129" s="210"/>
      <c r="N129" s="211"/>
      <c r="O129" s="211"/>
      <c r="P129" s="211"/>
      <c r="Q129" s="211"/>
      <c r="R129" s="211"/>
      <c r="S129" s="211"/>
      <c r="T129" s="212"/>
      <c r="AT129" s="207" t="s">
        <v>174</v>
      </c>
      <c r="AU129" s="207" t="s">
        <v>79</v>
      </c>
      <c r="AV129" s="13" t="s">
        <v>77</v>
      </c>
      <c r="AW129" s="13" t="s">
        <v>34</v>
      </c>
      <c r="AX129" s="13" t="s">
        <v>70</v>
      </c>
      <c r="AY129" s="207" t="s">
        <v>161</v>
      </c>
    </row>
    <row r="130" spans="2:51" s="12" customFormat="1" ht="13.5">
      <c r="B130" s="198"/>
      <c r="D130" s="193" t="s">
        <v>174</v>
      </c>
      <c r="E130" s="199" t="s">
        <v>5</v>
      </c>
      <c r="F130" s="200" t="s">
        <v>1326</v>
      </c>
      <c r="H130" s="201">
        <v>57.85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199" t="s">
        <v>174</v>
      </c>
      <c r="AU130" s="199" t="s">
        <v>79</v>
      </c>
      <c r="AV130" s="12" t="s">
        <v>79</v>
      </c>
      <c r="AW130" s="12" t="s">
        <v>34</v>
      </c>
      <c r="AX130" s="12" t="s">
        <v>70</v>
      </c>
      <c r="AY130" s="199" t="s">
        <v>161</v>
      </c>
    </row>
    <row r="131" spans="2:51" s="13" customFormat="1" ht="13.5">
      <c r="B131" s="206"/>
      <c r="D131" s="193" t="s">
        <v>174</v>
      </c>
      <c r="E131" s="207" t="s">
        <v>5</v>
      </c>
      <c r="F131" s="208" t="s">
        <v>1327</v>
      </c>
      <c r="H131" s="207" t="s">
        <v>5</v>
      </c>
      <c r="I131" s="209"/>
      <c r="L131" s="206"/>
      <c r="M131" s="210"/>
      <c r="N131" s="211"/>
      <c r="O131" s="211"/>
      <c r="P131" s="211"/>
      <c r="Q131" s="211"/>
      <c r="R131" s="211"/>
      <c r="S131" s="211"/>
      <c r="T131" s="212"/>
      <c r="AT131" s="207" t="s">
        <v>174</v>
      </c>
      <c r="AU131" s="207" t="s">
        <v>79</v>
      </c>
      <c r="AV131" s="13" t="s">
        <v>77</v>
      </c>
      <c r="AW131" s="13" t="s">
        <v>34</v>
      </c>
      <c r="AX131" s="13" t="s">
        <v>70</v>
      </c>
      <c r="AY131" s="207" t="s">
        <v>161</v>
      </c>
    </row>
    <row r="132" spans="2:51" s="12" customFormat="1" ht="13.5">
      <c r="B132" s="198"/>
      <c r="D132" s="193" t="s">
        <v>174</v>
      </c>
      <c r="E132" s="199" t="s">
        <v>5</v>
      </c>
      <c r="F132" s="200" t="s">
        <v>1328</v>
      </c>
      <c r="H132" s="201">
        <v>28.031</v>
      </c>
      <c r="I132" s="202"/>
      <c r="L132" s="198"/>
      <c r="M132" s="203"/>
      <c r="N132" s="204"/>
      <c r="O132" s="204"/>
      <c r="P132" s="204"/>
      <c r="Q132" s="204"/>
      <c r="R132" s="204"/>
      <c r="S132" s="204"/>
      <c r="T132" s="205"/>
      <c r="AT132" s="199" t="s">
        <v>174</v>
      </c>
      <c r="AU132" s="199" t="s">
        <v>79</v>
      </c>
      <c r="AV132" s="12" t="s">
        <v>79</v>
      </c>
      <c r="AW132" s="12" t="s">
        <v>34</v>
      </c>
      <c r="AX132" s="12" t="s">
        <v>70</v>
      </c>
      <c r="AY132" s="199" t="s">
        <v>161</v>
      </c>
    </row>
    <row r="133" spans="2:51" s="14" customFormat="1" ht="13.5">
      <c r="B133" s="213"/>
      <c r="D133" s="193" t="s">
        <v>174</v>
      </c>
      <c r="E133" s="214" t="s">
        <v>5</v>
      </c>
      <c r="F133" s="215" t="s">
        <v>188</v>
      </c>
      <c r="H133" s="216">
        <v>85.881</v>
      </c>
      <c r="I133" s="217"/>
      <c r="L133" s="213"/>
      <c r="M133" s="218"/>
      <c r="N133" s="219"/>
      <c r="O133" s="219"/>
      <c r="P133" s="219"/>
      <c r="Q133" s="219"/>
      <c r="R133" s="219"/>
      <c r="S133" s="219"/>
      <c r="T133" s="220"/>
      <c r="AT133" s="214" t="s">
        <v>174</v>
      </c>
      <c r="AU133" s="214" t="s">
        <v>79</v>
      </c>
      <c r="AV133" s="14" t="s">
        <v>168</v>
      </c>
      <c r="AW133" s="14" t="s">
        <v>34</v>
      </c>
      <c r="AX133" s="14" t="s">
        <v>77</v>
      </c>
      <c r="AY133" s="214" t="s">
        <v>161</v>
      </c>
    </row>
    <row r="134" spans="2:65" s="1" customFormat="1" ht="16.5" customHeight="1">
      <c r="B134" s="180"/>
      <c r="C134" s="181" t="s">
        <v>228</v>
      </c>
      <c r="D134" s="181" t="s">
        <v>163</v>
      </c>
      <c r="E134" s="182" t="s">
        <v>329</v>
      </c>
      <c r="F134" s="183" t="s">
        <v>330</v>
      </c>
      <c r="G134" s="184" t="s">
        <v>301</v>
      </c>
      <c r="H134" s="185">
        <v>85.881</v>
      </c>
      <c r="I134" s="186"/>
      <c r="J134" s="187">
        <f>ROUND(I134*H134,2)</f>
        <v>0</v>
      </c>
      <c r="K134" s="183" t="s">
        <v>167</v>
      </c>
      <c r="L134" s="41"/>
      <c r="M134" s="188" t="s">
        <v>5</v>
      </c>
      <c r="N134" s="189" t="s">
        <v>41</v>
      </c>
      <c r="O134" s="4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25" t="s">
        <v>168</v>
      </c>
      <c r="AT134" s="25" t="s">
        <v>163</v>
      </c>
      <c r="AU134" s="25" t="s">
        <v>79</v>
      </c>
      <c r="AY134" s="25" t="s">
        <v>161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25" t="s">
        <v>77</v>
      </c>
      <c r="BK134" s="192">
        <f>ROUND(I134*H134,2)</f>
        <v>0</v>
      </c>
      <c r="BL134" s="25" t="s">
        <v>168</v>
      </c>
      <c r="BM134" s="25" t="s">
        <v>1329</v>
      </c>
    </row>
    <row r="135" spans="2:47" s="1" customFormat="1" ht="27">
      <c r="B135" s="41"/>
      <c r="D135" s="193" t="s">
        <v>170</v>
      </c>
      <c r="F135" s="194" t="s">
        <v>332</v>
      </c>
      <c r="I135" s="195"/>
      <c r="L135" s="41"/>
      <c r="M135" s="196"/>
      <c r="N135" s="42"/>
      <c r="O135" s="42"/>
      <c r="P135" s="42"/>
      <c r="Q135" s="42"/>
      <c r="R135" s="42"/>
      <c r="S135" s="42"/>
      <c r="T135" s="70"/>
      <c r="AT135" s="25" t="s">
        <v>170</v>
      </c>
      <c r="AU135" s="25" t="s">
        <v>79</v>
      </c>
    </row>
    <row r="136" spans="2:47" s="1" customFormat="1" ht="40.5">
      <c r="B136" s="41"/>
      <c r="D136" s="193" t="s">
        <v>172</v>
      </c>
      <c r="F136" s="197" t="s">
        <v>1324</v>
      </c>
      <c r="I136" s="195"/>
      <c r="L136" s="41"/>
      <c r="M136" s="196"/>
      <c r="N136" s="42"/>
      <c r="O136" s="42"/>
      <c r="P136" s="42"/>
      <c r="Q136" s="42"/>
      <c r="R136" s="42"/>
      <c r="S136" s="42"/>
      <c r="T136" s="70"/>
      <c r="AT136" s="25" t="s">
        <v>172</v>
      </c>
      <c r="AU136" s="25" t="s">
        <v>79</v>
      </c>
    </row>
    <row r="137" spans="2:51" s="13" customFormat="1" ht="13.5">
      <c r="B137" s="206"/>
      <c r="D137" s="193" t="s">
        <v>174</v>
      </c>
      <c r="E137" s="207" t="s">
        <v>5</v>
      </c>
      <c r="F137" s="208" t="s">
        <v>1330</v>
      </c>
      <c r="H137" s="207" t="s">
        <v>5</v>
      </c>
      <c r="I137" s="209"/>
      <c r="L137" s="206"/>
      <c r="M137" s="210"/>
      <c r="N137" s="211"/>
      <c r="O137" s="211"/>
      <c r="P137" s="211"/>
      <c r="Q137" s="211"/>
      <c r="R137" s="211"/>
      <c r="S137" s="211"/>
      <c r="T137" s="212"/>
      <c r="AT137" s="207" t="s">
        <v>174</v>
      </c>
      <c r="AU137" s="207" t="s">
        <v>79</v>
      </c>
      <c r="AV137" s="13" t="s">
        <v>77</v>
      </c>
      <c r="AW137" s="13" t="s">
        <v>34</v>
      </c>
      <c r="AX137" s="13" t="s">
        <v>70</v>
      </c>
      <c r="AY137" s="207" t="s">
        <v>161</v>
      </c>
    </row>
    <row r="138" spans="2:51" s="12" customFormat="1" ht="13.5">
      <c r="B138" s="198"/>
      <c r="D138" s="193" t="s">
        <v>174</v>
      </c>
      <c r="E138" s="199" t="s">
        <v>5</v>
      </c>
      <c r="F138" s="200" t="s">
        <v>1331</v>
      </c>
      <c r="H138" s="201">
        <v>85.881</v>
      </c>
      <c r="I138" s="202"/>
      <c r="L138" s="198"/>
      <c r="M138" s="203"/>
      <c r="N138" s="204"/>
      <c r="O138" s="204"/>
      <c r="P138" s="204"/>
      <c r="Q138" s="204"/>
      <c r="R138" s="204"/>
      <c r="S138" s="204"/>
      <c r="T138" s="205"/>
      <c r="AT138" s="199" t="s">
        <v>174</v>
      </c>
      <c r="AU138" s="199" t="s">
        <v>79</v>
      </c>
      <c r="AV138" s="12" t="s">
        <v>79</v>
      </c>
      <c r="AW138" s="12" t="s">
        <v>34</v>
      </c>
      <c r="AX138" s="12" t="s">
        <v>77</v>
      </c>
      <c r="AY138" s="199" t="s">
        <v>161</v>
      </c>
    </row>
    <row r="139" spans="2:65" s="1" customFormat="1" ht="16.5" customHeight="1">
      <c r="B139" s="180"/>
      <c r="C139" s="181" t="s">
        <v>234</v>
      </c>
      <c r="D139" s="181" t="s">
        <v>163</v>
      </c>
      <c r="E139" s="182" t="s">
        <v>335</v>
      </c>
      <c r="F139" s="183" t="s">
        <v>336</v>
      </c>
      <c r="G139" s="184" t="s">
        <v>301</v>
      </c>
      <c r="H139" s="185">
        <v>42.941</v>
      </c>
      <c r="I139" s="186"/>
      <c r="J139" s="187">
        <f>ROUND(I139*H139,2)</f>
        <v>0</v>
      </c>
      <c r="K139" s="183" t="s">
        <v>167</v>
      </c>
      <c r="L139" s="41"/>
      <c r="M139" s="188" t="s">
        <v>5</v>
      </c>
      <c r="N139" s="189" t="s">
        <v>41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5" t="s">
        <v>168</v>
      </c>
      <c r="AT139" s="25" t="s">
        <v>163</v>
      </c>
      <c r="AU139" s="25" t="s">
        <v>79</v>
      </c>
      <c r="AY139" s="25" t="s">
        <v>161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5" t="s">
        <v>77</v>
      </c>
      <c r="BK139" s="192">
        <f>ROUND(I139*H139,2)</f>
        <v>0</v>
      </c>
      <c r="BL139" s="25" t="s">
        <v>168</v>
      </c>
      <c r="BM139" s="25" t="s">
        <v>1332</v>
      </c>
    </row>
    <row r="140" spans="2:47" s="1" customFormat="1" ht="27">
      <c r="B140" s="41"/>
      <c r="D140" s="193" t="s">
        <v>170</v>
      </c>
      <c r="F140" s="194" t="s">
        <v>338</v>
      </c>
      <c r="I140" s="195"/>
      <c r="L140" s="41"/>
      <c r="M140" s="196"/>
      <c r="N140" s="42"/>
      <c r="O140" s="42"/>
      <c r="P140" s="42"/>
      <c r="Q140" s="42"/>
      <c r="R140" s="42"/>
      <c r="S140" s="42"/>
      <c r="T140" s="70"/>
      <c r="AT140" s="25" t="s">
        <v>170</v>
      </c>
      <c r="AU140" s="25" t="s">
        <v>79</v>
      </c>
    </row>
    <row r="141" spans="2:51" s="12" customFormat="1" ht="13.5">
      <c r="B141" s="198"/>
      <c r="D141" s="193" t="s">
        <v>174</v>
      </c>
      <c r="E141" s="199" t="s">
        <v>5</v>
      </c>
      <c r="F141" s="200" t="s">
        <v>1333</v>
      </c>
      <c r="H141" s="201">
        <v>42.941</v>
      </c>
      <c r="I141" s="202"/>
      <c r="L141" s="198"/>
      <c r="M141" s="203"/>
      <c r="N141" s="204"/>
      <c r="O141" s="204"/>
      <c r="P141" s="204"/>
      <c r="Q141" s="204"/>
      <c r="R141" s="204"/>
      <c r="S141" s="204"/>
      <c r="T141" s="205"/>
      <c r="AT141" s="199" t="s">
        <v>174</v>
      </c>
      <c r="AU141" s="199" t="s">
        <v>79</v>
      </c>
      <c r="AV141" s="12" t="s">
        <v>79</v>
      </c>
      <c r="AW141" s="12" t="s">
        <v>34</v>
      </c>
      <c r="AX141" s="12" t="s">
        <v>77</v>
      </c>
      <c r="AY141" s="199" t="s">
        <v>161</v>
      </c>
    </row>
    <row r="142" spans="2:65" s="1" customFormat="1" ht="16.5" customHeight="1">
      <c r="B142" s="180"/>
      <c r="C142" s="181" t="s">
        <v>239</v>
      </c>
      <c r="D142" s="181" t="s">
        <v>163</v>
      </c>
      <c r="E142" s="182" t="s">
        <v>1334</v>
      </c>
      <c r="F142" s="183" t="s">
        <v>1335</v>
      </c>
      <c r="G142" s="184" t="s">
        <v>166</v>
      </c>
      <c r="H142" s="185">
        <v>39.62</v>
      </c>
      <c r="I142" s="186"/>
      <c r="J142" s="187">
        <f>ROUND(I142*H142,2)</f>
        <v>0</v>
      </c>
      <c r="K142" s="183" t="s">
        <v>167</v>
      </c>
      <c r="L142" s="41"/>
      <c r="M142" s="188" t="s">
        <v>5</v>
      </c>
      <c r="N142" s="189" t="s">
        <v>41</v>
      </c>
      <c r="O142" s="42"/>
      <c r="P142" s="190">
        <f>O142*H142</f>
        <v>0</v>
      </c>
      <c r="Q142" s="190">
        <v>0.00628</v>
      </c>
      <c r="R142" s="190">
        <f>Q142*H142</f>
        <v>0.2488136</v>
      </c>
      <c r="S142" s="190">
        <v>0</v>
      </c>
      <c r="T142" s="191">
        <f>S142*H142</f>
        <v>0</v>
      </c>
      <c r="AR142" s="25" t="s">
        <v>168</v>
      </c>
      <c r="AT142" s="25" t="s">
        <v>163</v>
      </c>
      <c r="AU142" s="25" t="s">
        <v>79</v>
      </c>
      <c r="AY142" s="25" t="s">
        <v>161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25" t="s">
        <v>77</v>
      </c>
      <c r="BK142" s="192">
        <f>ROUND(I142*H142,2)</f>
        <v>0</v>
      </c>
      <c r="BL142" s="25" t="s">
        <v>168</v>
      </c>
      <c r="BM142" s="25" t="s">
        <v>1336</v>
      </c>
    </row>
    <row r="143" spans="2:47" s="1" customFormat="1" ht="27">
      <c r="B143" s="41"/>
      <c r="D143" s="193" t="s">
        <v>170</v>
      </c>
      <c r="F143" s="194" t="s">
        <v>1337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170</v>
      </c>
      <c r="AU143" s="25" t="s">
        <v>79</v>
      </c>
    </row>
    <row r="144" spans="2:47" s="1" customFormat="1" ht="27">
      <c r="B144" s="41"/>
      <c r="D144" s="193" t="s">
        <v>172</v>
      </c>
      <c r="F144" s="197" t="s">
        <v>1298</v>
      </c>
      <c r="I144" s="195"/>
      <c r="L144" s="41"/>
      <c r="M144" s="196"/>
      <c r="N144" s="42"/>
      <c r="O144" s="42"/>
      <c r="P144" s="42"/>
      <c r="Q144" s="42"/>
      <c r="R144" s="42"/>
      <c r="S144" s="42"/>
      <c r="T144" s="70"/>
      <c r="AT144" s="25" t="s">
        <v>172</v>
      </c>
      <c r="AU144" s="25" t="s">
        <v>79</v>
      </c>
    </row>
    <row r="145" spans="2:51" s="13" customFormat="1" ht="13.5">
      <c r="B145" s="206"/>
      <c r="D145" s="193" t="s">
        <v>174</v>
      </c>
      <c r="E145" s="207" t="s">
        <v>5</v>
      </c>
      <c r="F145" s="208" t="s">
        <v>1338</v>
      </c>
      <c r="H145" s="207" t="s">
        <v>5</v>
      </c>
      <c r="I145" s="209"/>
      <c r="L145" s="206"/>
      <c r="M145" s="210"/>
      <c r="N145" s="211"/>
      <c r="O145" s="211"/>
      <c r="P145" s="211"/>
      <c r="Q145" s="211"/>
      <c r="R145" s="211"/>
      <c r="S145" s="211"/>
      <c r="T145" s="212"/>
      <c r="AT145" s="207" t="s">
        <v>174</v>
      </c>
      <c r="AU145" s="207" t="s">
        <v>79</v>
      </c>
      <c r="AV145" s="13" t="s">
        <v>77</v>
      </c>
      <c r="AW145" s="13" t="s">
        <v>34</v>
      </c>
      <c r="AX145" s="13" t="s">
        <v>70</v>
      </c>
      <c r="AY145" s="207" t="s">
        <v>161</v>
      </c>
    </row>
    <row r="146" spans="2:51" s="12" customFormat="1" ht="13.5">
      <c r="B146" s="198"/>
      <c r="D146" s="193" t="s">
        <v>174</v>
      </c>
      <c r="E146" s="199" t="s">
        <v>5</v>
      </c>
      <c r="F146" s="200" t="s">
        <v>1339</v>
      </c>
      <c r="H146" s="201">
        <v>39.62</v>
      </c>
      <c r="I146" s="202"/>
      <c r="L146" s="198"/>
      <c r="M146" s="203"/>
      <c r="N146" s="204"/>
      <c r="O146" s="204"/>
      <c r="P146" s="204"/>
      <c r="Q146" s="204"/>
      <c r="R146" s="204"/>
      <c r="S146" s="204"/>
      <c r="T146" s="205"/>
      <c r="AT146" s="199" t="s">
        <v>174</v>
      </c>
      <c r="AU146" s="199" t="s">
        <v>79</v>
      </c>
      <c r="AV146" s="12" t="s">
        <v>79</v>
      </c>
      <c r="AW146" s="12" t="s">
        <v>34</v>
      </c>
      <c r="AX146" s="12" t="s">
        <v>77</v>
      </c>
      <c r="AY146" s="199" t="s">
        <v>161</v>
      </c>
    </row>
    <row r="147" spans="2:65" s="1" customFormat="1" ht="16.5" customHeight="1">
      <c r="B147" s="180"/>
      <c r="C147" s="181" t="s">
        <v>245</v>
      </c>
      <c r="D147" s="181" t="s">
        <v>163</v>
      </c>
      <c r="E147" s="182" t="s">
        <v>1340</v>
      </c>
      <c r="F147" s="183" t="s">
        <v>1341</v>
      </c>
      <c r="G147" s="184" t="s">
        <v>166</v>
      </c>
      <c r="H147" s="185">
        <v>39.62</v>
      </c>
      <c r="I147" s="186"/>
      <c r="J147" s="187">
        <f>ROUND(I147*H147,2)</f>
        <v>0</v>
      </c>
      <c r="K147" s="183" t="s">
        <v>167</v>
      </c>
      <c r="L147" s="41"/>
      <c r="M147" s="188" t="s">
        <v>5</v>
      </c>
      <c r="N147" s="189" t="s">
        <v>41</v>
      </c>
      <c r="O147" s="4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AR147" s="25" t="s">
        <v>168</v>
      </c>
      <c r="AT147" s="25" t="s">
        <v>163</v>
      </c>
      <c r="AU147" s="25" t="s">
        <v>79</v>
      </c>
      <c r="AY147" s="25" t="s">
        <v>161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25" t="s">
        <v>77</v>
      </c>
      <c r="BK147" s="192">
        <f>ROUND(I147*H147,2)</f>
        <v>0</v>
      </c>
      <c r="BL147" s="25" t="s">
        <v>168</v>
      </c>
      <c r="BM147" s="25" t="s">
        <v>1342</v>
      </c>
    </row>
    <row r="148" spans="2:47" s="1" customFormat="1" ht="27">
      <c r="B148" s="41"/>
      <c r="D148" s="193" t="s">
        <v>170</v>
      </c>
      <c r="F148" s="194" t="s">
        <v>1343</v>
      </c>
      <c r="I148" s="195"/>
      <c r="L148" s="41"/>
      <c r="M148" s="196"/>
      <c r="N148" s="42"/>
      <c r="O148" s="42"/>
      <c r="P148" s="42"/>
      <c r="Q148" s="42"/>
      <c r="R148" s="42"/>
      <c r="S148" s="42"/>
      <c r="T148" s="70"/>
      <c r="AT148" s="25" t="s">
        <v>170</v>
      </c>
      <c r="AU148" s="25" t="s">
        <v>79</v>
      </c>
    </row>
    <row r="149" spans="2:65" s="1" customFormat="1" ht="25.5" customHeight="1">
      <c r="B149" s="180"/>
      <c r="C149" s="181" t="s">
        <v>252</v>
      </c>
      <c r="D149" s="181" t="s">
        <v>163</v>
      </c>
      <c r="E149" s="182" t="s">
        <v>443</v>
      </c>
      <c r="F149" s="183" t="s">
        <v>1344</v>
      </c>
      <c r="G149" s="184" t="s">
        <v>166</v>
      </c>
      <c r="H149" s="185">
        <v>39.62</v>
      </c>
      <c r="I149" s="186"/>
      <c r="J149" s="187">
        <f>ROUND(I149*H149,2)</f>
        <v>0</v>
      </c>
      <c r="K149" s="183" t="s">
        <v>5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0.00496</v>
      </c>
      <c r="R149" s="190">
        <f>Q149*H149</f>
        <v>0.1965152</v>
      </c>
      <c r="S149" s="190">
        <v>0</v>
      </c>
      <c r="T149" s="191">
        <f>S149*H149</f>
        <v>0</v>
      </c>
      <c r="AR149" s="25" t="s">
        <v>168</v>
      </c>
      <c r="AT149" s="25" t="s">
        <v>163</v>
      </c>
      <c r="AU149" s="25" t="s">
        <v>79</v>
      </c>
      <c r="AY149" s="25" t="s">
        <v>161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168</v>
      </c>
      <c r="BM149" s="25" t="s">
        <v>1345</v>
      </c>
    </row>
    <row r="150" spans="2:47" s="1" customFormat="1" ht="27">
      <c r="B150" s="41"/>
      <c r="D150" s="193" t="s">
        <v>170</v>
      </c>
      <c r="F150" s="194" t="s">
        <v>1346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170</v>
      </c>
      <c r="AU150" s="25" t="s">
        <v>79</v>
      </c>
    </row>
    <row r="151" spans="2:47" s="1" customFormat="1" ht="27">
      <c r="B151" s="41"/>
      <c r="D151" s="193" t="s">
        <v>172</v>
      </c>
      <c r="F151" s="197" t="s">
        <v>1298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172</v>
      </c>
      <c r="AU151" s="25" t="s">
        <v>79</v>
      </c>
    </row>
    <row r="152" spans="2:51" s="13" customFormat="1" ht="13.5">
      <c r="B152" s="206"/>
      <c r="D152" s="193" t="s">
        <v>174</v>
      </c>
      <c r="E152" s="207" t="s">
        <v>5</v>
      </c>
      <c r="F152" s="208" t="s">
        <v>1347</v>
      </c>
      <c r="H152" s="207" t="s">
        <v>5</v>
      </c>
      <c r="I152" s="209"/>
      <c r="L152" s="206"/>
      <c r="M152" s="210"/>
      <c r="N152" s="211"/>
      <c r="O152" s="211"/>
      <c r="P152" s="211"/>
      <c r="Q152" s="211"/>
      <c r="R152" s="211"/>
      <c r="S152" s="211"/>
      <c r="T152" s="212"/>
      <c r="AT152" s="207" t="s">
        <v>174</v>
      </c>
      <c r="AU152" s="207" t="s">
        <v>79</v>
      </c>
      <c r="AV152" s="13" t="s">
        <v>77</v>
      </c>
      <c r="AW152" s="13" t="s">
        <v>34</v>
      </c>
      <c r="AX152" s="13" t="s">
        <v>70</v>
      </c>
      <c r="AY152" s="207" t="s">
        <v>161</v>
      </c>
    </row>
    <row r="153" spans="2:51" s="12" customFormat="1" ht="13.5">
      <c r="B153" s="198"/>
      <c r="D153" s="193" t="s">
        <v>174</v>
      </c>
      <c r="E153" s="199" t="s">
        <v>5</v>
      </c>
      <c r="F153" s="200" t="s">
        <v>1348</v>
      </c>
      <c r="H153" s="201">
        <v>39.62</v>
      </c>
      <c r="I153" s="202"/>
      <c r="L153" s="198"/>
      <c r="M153" s="203"/>
      <c r="N153" s="204"/>
      <c r="O153" s="204"/>
      <c r="P153" s="204"/>
      <c r="Q153" s="204"/>
      <c r="R153" s="204"/>
      <c r="S153" s="204"/>
      <c r="T153" s="205"/>
      <c r="AT153" s="199" t="s">
        <v>174</v>
      </c>
      <c r="AU153" s="199" t="s">
        <v>79</v>
      </c>
      <c r="AV153" s="12" t="s">
        <v>79</v>
      </c>
      <c r="AW153" s="12" t="s">
        <v>34</v>
      </c>
      <c r="AX153" s="12" t="s">
        <v>77</v>
      </c>
      <c r="AY153" s="199" t="s">
        <v>161</v>
      </c>
    </row>
    <row r="154" spans="2:65" s="1" customFormat="1" ht="25.5" customHeight="1">
      <c r="B154" s="180"/>
      <c r="C154" s="181" t="s">
        <v>258</v>
      </c>
      <c r="D154" s="181" t="s">
        <v>163</v>
      </c>
      <c r="E154" s="182" t="s">
        <v>449</v>
      </c>
      <c r="F154" s="183" t="s">
        <v>1349</v>
      </c>
      <c r="G154" s="184" t="s">
        <v>166</v>
      </c>
      <c r="H154" s="185">
        <v>39.62</v>
      </c>
      <c r="I154" s="186"/>
      <c r="J154" s="187">
        <f>ROUND(I154*H154,2)</f>
        <v>0</v>
      </c>
      <c r="K154" s="183" t="s">
        <v>5</v>
      </c>
      <c r="L154" s="41"/>
      <c r="M154" s="188" t="s">
        <v>5</v>
      </c>
      <c r="N154" s="189" t="s">
        <v>41</v>
      </c>
      <c r="O154" s="4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25" t="s">
        <v>168</v>
      </c>
      <c r="AT154" s="25" t="s">
        <v>163</v>
      </c>
      <c r="AU154" s="25" t="s">
        <v>79</v>
      </c>
      <c r="AY154" s="25" t="s">
        <v>161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25" t="s">
        <v>77</v>
      </c>
      <c r="BK154" s="192">
        <f>ROUND(I154*H154,2)</f>
        <v>0</v>
      </c>
      <c r="BL154" s="25" t="s">
        <v>168</v>
      </c>
      <c r="BM154" s="25" t="s">
        <v>1350</v>
      </c>
    </row>
    <row r="155" spans="2:47" s="1" customFormat="1" ht="13.5">
      <c r="B155" s="41"/>
      <c r="D155" s="193" t="s">
        <v>170</v>
      </c>
      <c r="F155" s="194" t="s">
        <v>1351</v>
      </c>
      <c r="I155" s="195"/>
      <c r="L155" s="41"/>
      <c r="M155" s="196"/>
      <c r="N155" s="42"/>
      <c r="O155" s="42"/>
      <c r="P155" s="42"/>
      <c r="Q155" s="42"/>
      <c r="R155" s="42"/>
      <c r="S155" s="42"/>
      <c r="T155" s="70"/>
      <c r="AT155" s="25" t="s">
        <v>170</v>
      </c>
      <c r="AU155" s="25" t="s">
        <v>79</v>
      </c>
    </row>
    <row r="156" spans="2:65" s="1" customFormat="1" ht="16.5" customHeight="1">
      <c r="B156" s="180"/>
      <c r="C156" s="181" t="s">
        <v>11</v>
      </c>
      <c r="D156" s="181" t="s">
        <v>163</v>
      </c>
      <c r="E156" s="182" t="s">
        <v>1352</v>
      </c>
      <c r="F156" s="183" t="s">
        <v>1353</v>
      </c>
      <c r="G156" s="184" t="s">
        <v>301</v>
      </c>
      <c r="H156" s="185">
        <v>49.696</v>
      </c>
      <c r="I156" s="186"/>
      <c r="J156" s="187">
        <f>ROUND(I156*H156,2)</f>
        <v>0</v>
      </c>
      <c r="K156" s="183" t="s">
        <v>167</v>
      </c>
      <c r="L156" s="41"/>
      <c r="M156" s="188" t="s">
        <v>5</v>
      </c>
      <c r="N156" s="189" t="s">
        <v>41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5" t="s">
        <v>168</v>
      </c>
      <c r="AT156" s="25" t="s">
        <v>163</v>
      </c>
      <c r="AU156" s="25" t="s">
        <v>79</v>
      </c>
      <c r="AY156" s="25" t="s">
        <v>161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5" t="s">
        <v>77</v>
      </c>
      <c r="BK156" s="192">
        <f>ROUND(I156*H156,2)</f>
        <v>0</v>
      </c>
      <c r="BL156" s="25" t="s">
        <v>168</v>
      </c>
      <c r="BM156" s="25" t="s">
        <v>1354</v>
      </c>
    </row>
    <row r="157" spans="2:47" s="1" customFormat="1" ht="27">
      <c r="B157" s="41"/>
      <c r="D157" s="193" t="s">
        <v>170</v>
      </c>
      <c r="F157" s="194" t="s">
        <v>1355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170</v>
      </c>
      <c r="AU157" s="25" t="s">
        <v>79</v>
      </c>
    </row>
    <row r="158" spans="2:51" s="13" customFormat="1" ht="13.5">
      <c r="B158" s="206"/>
      <c r="D158" s="193" t="s">
        <v>174</v>
      </c>
      <c r="E158" s="207" t="s">
        <v>5</v>
      </c>
      <c r="F158" s="208" t="s">
        <v>458</v>
      </c>
      <c r="H158" s="207" t="s">
        <v>5</v>
      </c>
      <c r="I158" s="209"/>
      <c r="L158" s="206"/>
      <c r="M158" s="210"/>
      <c r="N158" s="211"/>
      <c r="O158" s="211"/>
      <c r="P158" s="211"/>
      <c r="Q158" s="211"/>
      <c r="R158" s="211"/>
      <c r="S158" s="211"/>
      <c r="T158" s="212"/>
      <c r="AT158" s="207" t="s">
        <v>174</v>
      </c>
      <c r="AU158" s="207" t="s">
        <v>79</v>
      </c>
      <c r="AV158" s="13" t="s">
        <v>77</v>
      </c>
      <c r="AW158" s="13" t="s">
        <v>34</v>
      </c>
      <c r="AX158" s="13" t="s">
        <v>70</v>
      </c>
      <c r="AY158" s="207" t="s">
        <v>161</v>
      </c>
    </row>
    <row r="159" spans="2:51" s="12" customFormat="1" ht="13.5">
      <c r="B159" s="198"/>
      <c r="D159" s="193" t="s">
        <v>174</v>
      </c>
      <c r="E159" s="199" t="s">
        <v>5</v>
      </c>
      <c r="F159" s="200" t="s">
        <v>1356</v>
      </c>
      <c r="H159" s="201">
        <v>49.696</v>
      </c>
      <c r="I159" s="202"/>
      <c r="L159" s="198"/>
      <c r="M159" s="203"/>
      <c r="N159" s="204"/>
      <c r="O159" s="204"/>
      <c r="P159" s="204"/>
      <c r="Q159" s="204"/>
      <c r="R159" s="204"/>
      <c r="S159" s="204"/>
      <c r="T159" s="205"/>
      <c r="AT159" s="199" t="s">
        <v>174</v>
      </c>
      <c r="AU159" s="199" t="s">
        <v>79</v>
      </c>
      <c r="AV159" s="12" t="s">
        <v>79</v>
      </c>
      <c r="AW159" s="12" t="s">
        <v>34</v>
      </c>
      <c r="AX159" s="12" t="s">
        <v>77</v>
      </c>
      <c r="AY159" s="199" t="s">
        <v>161</v>
      </c>
    </row>
    <row r="160" spans="2:65" s="1" customFormat="1" ht="25.5" customHeight="1">
      <c r="B160" s="180"/>
      <c r="C160" s="181" t="s">
        <v>275</v>
      </c>
      <c r="D160" s="181" t="s">
        <v>163</v>
      </c>
      <c r="E160" s="182" t="s">
        <v>461</v>
      </c>
      <c r="F160" s="183" t="s">
        <v>462</v>
      </c>
      <c r="G160" s="184" t="s">
        <v>301</v>
      </c>
      <c r="H160" s="185">
        <v>15</v>
      </c>
      <c r="I160" s="186"/>
      <c r="J160" s="187">
        <f>ROUND(I160*H160,2)</f>
        <v>0</v>
      </c>
      <c r="K160" s="183" t="s">
        <v>167</v>
      </c>
      <c r="L160" s="41"/>
      <c r="M160" s="188" t="s">
        <v>5</v>
      </c>
      <c r="N160" s="189" t="s">
        <v>41</v>
      </c>
      <c r="O160" s="4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25" t="s">
        <v>168</v>
      </c>
      <c r="AT160" s="25" t="s">
        <v>163</v>
      </c>
      <c r="AU160" s="25" t="s">
        <v>79</v>
      </c>
      <c r="AY160" s="25" t="s">
        <v>161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5" t="s">
        <v>77</v>
      </c>
      <c r="BK160" s="192">
        <f>ROUND(I160*H160,2)</f>
        <v>0</v>
      </c>
      <c r="BL160" s="25" t="s">
        <v>168</v>
      </c>
      <c r="BM160" s="25" t="s">
        <v>1357</v>
      </c>
    </row>
    <row r="161" spans="2:47" s="1" customFormat="1" ht="40.5">
      <c r="B161" s="41"/>
      <c r="D161" s="193" t="s">
        <v>170</v>
      </c>
      <c r="F161" s="194" t="s">
        <v>464</v>
      </c>
      <c r="I161" s="195"/>
      <c r="L161" s="41"/>
      <c r="M161" s="196"/>
      <c r="N161" s="42"/>
      <c r="O161" s="42"/>
      <c r="P161" s="42"/>
      <c r="Q161" s="42"/>
      <c r="R161" s="42"/>
      <c r="S161" s="42"/>
      <c r="T161" s="70"/>
      <c r="AT161" s="25" t="s">
        <v>170</v>
      </c>
      <c r="AU161" s="25" t="s">
        <v>79</v>
      </c>
    </row>
    <row r="162" spans="2:51" s="13" customFormat="1" ht="13.5">
      <c r="B162" s="206"/>
      <c r="D162" s="193" t="s">
        <v>174</v>
      </c>
      <c r="E162" s="207" t="s">
        <v>5</v>
      </c>
      <c r="F162" s="208" t="s">
        <v>465</v>
      </c>
      <c r="H162" s="207" t="s">
        <v>5</v>
      </c>
      <c r="I162" s="209"/>
      <c r="L162" s="206"/>
      <c r="M162" s="210"/>
      <c r="N162" s="211"/>
      <c r="O162" s="211"/>
      <c r="P162" s="211"/>
      <c r="Q162" s="211"/>
      <c r="R162" s="211"/>
      <c r="S162" s="211"/>
      <c r="T162" s="212"/>
      <c r="AT162" s="207" t="s">
        <v>174</v>
      </c>
      <c r="AU162" s="207" t="s">
        <v>79</v>
      </c>
      <c r="AV162" s="13" t="s">
        <v>77</v>
      </c>
      <c r="AW162" s="13" t="s">
        <v>34</v>
      </c>
      <c r="AX162" s="13" t="s">
        <v>70</v>
      </c>
      <c r="AY162" s="207" t="s">
        <v>161</v>
      </c>
    </row>
    <row r="163" spans="2:51" s="12" customFormat="1" ht="13.5">
      <c r="B163" s="198"/>
      <c r="D163" s="193" t="s">
        <v>174</v>
      </c>
      <c r="E163" s="199" t="s">
        <v>5</v>
      </c>
      <c r="F163" s="200" t="s">
        <v>11</v>
      </c>
      <c r="H163" s="201">
        <v>15</v>
      </c>
      <c r="I163" s="202"/>
      <c r="L163" s="198"/>
      <c r="M163" s="203"/>
      <c r="N163" s="204"/>
      <c r="O163" s="204"/>
      <c r="P163" s="204"/>
      <c r="Q163" s="204"/>
      <c r="R163" s="204"/>
      <c r="S163" s="204"/>
      <c r="T163" s="205"/>
      <c r="AT163" s="199" t="s">
        <v>174</v>
      </c>
      <c r="AU163" s="199" t="s">
        <v>79</v>
      </c>
      <c r="AV163" s="12" t="s">
        <v>79</v>
      </c>
      <c r="AW163" s="12" t="s">
        <v>34</v>
      </c>
      <c r="AX163" s="12" t="s">
        <v>77</v>
      </c>
      <c r="AY163" s="199" t="s">
        <v>161</v>
      </c>
    </row>
    <row r="164" spans="2:65" s="1" customFormat="1" ht="16.5" customHeight="1">
      <c r="B164" s="180"/>
      <c r="C164" s="181" t="s">
        <v>283</v>
      </c>
      <c r="D164" s="181" t="s">
        <v>163</v>
      </c>
      <c r="E164" s="182" t="s">
        <v>472</v>
      </c>
      <c r="F164" s="183" t="s">
        <v>1358</v>
      </c>
      <c r="G164" s="184" t="s">
        <v>301</v>
      </c>
      <c r="H164" s="185">
        <v>198.784</v>
      </c>
      <c r="I164" s="186"/>
      <c r="J164" s="187">
        <f>ROUND(I164*H164,2)</f>
        <v>0</v>
      </c>
      <c r="K164" s="183" t="s">
        <v>167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5" t="s">
        <v>168</v>
      </c>
      <c r="AT164" s="25" t="s">
        <v>163</v>
      </c>
      <c r="AU164" s="25" t="s">
        <v>79</v>
      </c>
      <c r="AY164" s="25" t="s">
        <v>161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168</v>
      </c>
      <c r="BM164" s="25" t="s">
        <v>1359</v>
      </c>
    </row>
    <row r="165" spans="2:47" s="1" customFormat="1" ht="40.5">
      <c r="B165" s="41"/>
      <c r="D165" s="193" t="s">
        <v>170</v>
      </c>
      <c r="F165" s="194" t="s">
        <v>475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170</v>
      </c>
      <c r="AU165" s="25" t="s">
        <v>79</v>
      </c>
    </row>
    <row r="166" spans="2:51" s="13" customFormat="1" ht="13.5">
      <c r="B166" s="206"/>
      <c r="D166" s="193" t="s">
        <v>174</v>
      </c>
      <c r="E166" s="207" t="s">
        <v>5</v>
      </c>
      <c r="F166" s="208" t="s">
        <v>1360</v>
      </c>
      <c r="H166" s="207" t="s">
        <v>5</v>
      </c>
      <c r="I166" s="209"/>
      <c r="L166" s="206"/>
      <c r="M166" s="210"/>
      <c r="N166" s="211"/>
      <c r="O166" s="211"/>
      <c r="P166" s="211"/>
      <c r="Q166" s="211"/>
      <c r="R166" s="211"/>
      <c r="S166" s="211"/>
      <c r="T166" s="212"/>
      <c r="AT166" s="207" t="s">
        <v>174</v>
      </c>
      <c r="AU166" s="207" t="s">
        <v>79</v>
      </c>
      <c r="AV166" s="13" t="s">
        <v>77</v>
      </c>
      <c r="AW166" s="13" t="s">
        <v>34</v>
      </c>
      <c r="AX166" s="13" t="s">
        <v>70</v>
      </c>
      <c r="AY166" s="207" t="s">
        <v>161</v>
      </c>
    </row>
    <row r="167" spans="2:51" s="12" customFormat="1" ht="13.5">
      <c r="B167" s="198"/>
      <c r="D167" s="193" t="s">
        <v>174</v>
      </c>
      <c r="E167" s="199" t="s">
        <v>5</v>
      </c>
      <c r="F167" s="200" t="s">
        <v>1361</v>
      </c>
      <c r="H167" s="201">
        <v>27.022</v>
      </c>
      <c r="I167" s="202"/>
      <c r="L167" s="198"/>
      <c r="M167" s="203"/>
      <c r="N167" s="204"/>
      <c r="O167" s="204"/>
      <c r="P167" s="204"/>
      <c r="Q167" s="204"/>
      <c r="R167" s="204"/>
      <c r="S167" s="204"/>
      <c r="T167" s="205"/>
      <c r="AT167" s="199" t="s">
        <v>174</v>
      </c>
      <c r="AU167" s="199" t="s">
        <v>79</v>
      </c>
      <c r="AV167" s="12" t="s">
        <v>79</v>
      </c>
      <c r="AW167" s="12" t="s">
        <v>34</v>
      </c>
      <c r="AX167" s="12" t="s">
        <v>70</v>
      </c>
      <c r="AY167" s="199" t="s">
        <v>161</v>
      </c>
    </row>
    <row r="168" spans="2:51" s="13" customFormat="1" ht="13.5">
      <c r="B168" s="206"/>
      <c r="D168" s="193" t="s">
        <v>174</v>
      </c>
      <c r="E168" s="207" t="s">
        <v>5</v>
      </c>
      <c r="F168" s="208" t="s">
        <v>478</v>
      </c>
      <c r="H168" s="207" t="s">
        <v>5</v>
      </c>
      <c r="I168" s="209"/>
      <c r="L168" s="206"/>
      <c r="M168" s="210"/>
      <c r="N168" s="211"/>
      <c r="O168" s="211"/>
      <c r="P168" s="211"/>
      <c r="Q168" s="211"/>
      <c r="R168" s="211"/>
      <c r="S168" s="211"/>
      <c r="T168" s="212"/>
      <c r="AT168" s="207" t="s">
        <v>174</v>
      </c>
      <c r="AU168" s="207" t="s">
        <v>79</v>
      </c>
      <c r="AV168" s="13" t="s">
        <v>77</v>
      </c>
      <c r="AW168" s="13" t="s">
        <v>34</v>
      </c>
      <c r="AX168" s="13" t="s">
        <v>70</v>
      </c>
      <c r="AY168" s="207" t="s">
        <v>161</v>
      </c>
    </row>
    <row r="169" spans="2:51" s="12" customFormat="1" ht="13.5">
      <c r="B169" s="198"/>
      <c r="D169" s="193" t="s">
        <v>174</v>
      </c>
      <c r="E169" s="199" t="s">
        <v>5</v>
      </c>
      <c r="F169" s="200" t="s">
        <v>1362</v>
      </c>
      <c r="H169" s="201">
        <v>171.762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174</v>
      </c>
      <c r="AU169" s="199" t="s">
        <v>79</v>
      </c>
      <c r="AV169" s="12" t="s">
        <v>79</v>
      </c>
      <c r="AW169" s="12" t="s">
        <v>34</v>
      </c>
      <c r="AX169" s="12" t="s">
        <v>70</v>
      </c>
      <c r="AY169" s="199" t="s">
        <v>161</v>
      </c>
    </row>
    <row r="170" spans="2:51" s="14" customFormat="1" ht="13.5">
      <c r="B170" s="213"/>
      <c r="D170" s="193" t="s">
        <v>174</v>
      </c>
      <c r="E170" s="214" t="s">
        <v>5</v>
      </c>
      <c r="F170" s="215" t="s">
        <v>188</v>
      </c>
      <c r="H170" s="216">
        <v>198.784</v>
      </c>
      <c r="I170" s="217"/>
      <c r="L170" s="213"/>
      <c r="M170" s="218"/>
      <c r="N170" s="219"/>
      <c r="O170" s="219"/>
      <c r="P170" s="219"/>
      <c r="Q170" s="219"/>
      <c r="R170" s="219"/>
      <c r="S170" s="219"/>
      <c r="T170" s="220"/>
      <c r="AT170" s="214" t="s">
        <v>174</v>
      </c>
      <c r="AU170" s="214" t="s">
        <v>79</v>
      </c>
      <c r="AV170" s="14" t="s">
        <v>168</v>
      </c>
      <c r="AW170" s="14" t="s">
        <v>34</v>
      </c>
      <c r="AX170" s="14" t="s">
        <v>77</v>
      </c>
      <c r="AY170" s="214" t="s">
        <v>161</v>
      </c>
    </row>
    <row r="171" spans="2:65" s="1" customFormat="1" ht="25.5" customHeight="1">
      <c r="B171" s="180"/>
      <c r="C171" s="181" t="s">
        <v>288</v>
      </c>
      <c r="D171" s="181" t="s">
        <v>163</v>
      </c>
      <c r="E171" s="182" t="s">
        <v>481</v>
      </c>
      <c r="F171" s="183" t="s">
        <v>482</v>
      </c>
      <c r="G171" s="184" t="s">
        <v>301</v>
      </c>
      <c r="H171" s="185">
        <v>108.858</v>
      </c>
      <c r="I171" s="186"/>
      <c r="J171" s="187">
        <f>ROUND(I171*H171,2)</f>
        <v>0</v>
      </c>
      <c r="K171" s="183" t="s">
        <v>5</v>
      </c>
      <c r="L171" s="41"/>
      <c r="M171" s="188" t="s">
        <v>5</v>
      </c>
      <c r="N171" s="189" t="s">
        <v>41</v>
      </c>
      <c r="O171" s="42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AR171" s="25" t="s">
        <v>168</v>
      </c>
      <c r="AT171" s="25" t="s">
        <v>163</v>
      </c>
      <c r="AU171" s="25" t="s">
        <v>79</v>
      </c>
      <c r="AY171" s="25" t="s">
        <v>161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25" t="s">
        <v>77</v>
      </c>
      <c r="BK171" s="192">
        <f>ROUND(I171*H171,2)</f>
        <v>0</v>
      </c>
      <c r="BL171" s="25" t="s">
        <v>168</v>
      </c>
      <c r="BM171" s="25" t="s">
        <v>1363</v>
      </c>
    </row>
    <row r="172" spans="2:47" s="1" customFormat="1" ht="40.5">
      <c r="B172" s="41"/>
      <c r="D172" s="193" t="s">
        <v>170</v>
      </c>
      <c r="F172" s="194" t="s">
        <v>475</v>
      </c>
      <c r="I172" s="195"/>
      <c r="L172" s="41"/>
      <c r="M172" s="196"/>
      <c r="N172" s="42"/>
      <c r="O172" s="42"/>
      <c r="P172" s="42"/>
      <c r="Q172" s="42"/>
      <c r="R172" s="42"/>
      <c r="S172" s="42"/>
      <c r="T172" s="70"/>
      <c r="AT172" s="25" t="s">
        <v>170</v>
      </c>
      <c r="AU172" s="25" t="s">
        <v>79</v>
      </c>
    </row>
    <row r="173" spans="2:65" s="1" customFormat="1" ht="16.5" customHeight="1">
      <c r="B173" s="180"/>
      <c r="C173" s="181" t="s">
        <v>294</v>
      </c>
      <c r="D173" s="181" t="s">
        <v>163</v>
      </c>
      <c r="E173" s="182" t="s">
        <v>490</v>
      </c>
      <c r="F173" s="183" t="s">
        <v>491</v>
      </c>
      <c r="G173" s="184" t="s">
        <v>301</v>
      </c>
      <c r="H173" s="185">
        <v>108.858</v>
      </c>
      <c r="I173" s="186"/>
      <c r="J173" s="187">
        <f>ROUND(I173*H173,2)</f>
        <v>0</v>
      </c>
      <c r="K173" s="183" t="s">
        <v>5</v>
      </c>
      <c r="L173" s="41"/>
      <c r="M173" s="188" t="s">
        <v>5</v>
      </c>
      <c r="N173" s="189" t="s">
        <v>41</v>
      </c>
      <c r="O173" s="4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25" t="s">
        <v>168</v>
      </c>
      <c r="AT173" s="25" t="s">
        <v>163</v>
      </c>
      <c r="AU173" s="25" t="s">
        <v>79</v>
      </c>
      <c r="AY173" s="25" t="s">
        <v>161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25" t="s">
        <v>77</v>
      </c>
      <c r="BK173" s="192">
        <f>ROUND(I173*H173,2)</f>
        <v>0</v>
      </c>
      <c r="BL173" s="25" t="s">
        <v>168</v>
      </c>
      <c r="BM173" s="25" t="s">
        <v>1364</v>
      </c>
    </row>
    <row r="174" spans="2:47" s="1" customFormat="1" ht="27">
      <c r="B174" s="41"/>
      <c r="D174" s="193" t="s">
        <v>170</v>
      </c>
      <c r="F174" s="194" t="s">
        <v>488</v>
      </c>
      <c r="I174" s="195"/>
      <c r="L174" s="41"/>
      <c r="M174" s="196"/>
      <c r="N174" s="42"/>
      <c r="O174" s="42"/>
      <c r="P174" s="42"/>
      <c r="Q174" s="42"/>
      <c r="R174" s="42"/>
      <c r="S174" s="42"/>
      <c r="T174" s="70"/>
      <c r="AT174" s="25" t="s">
        <v>170</v>
      </c>
      <c r="AU174" s="25" t="s">
        <v>79</v>
      </c>
    </row>
    <row r="175" spans="2:51" s="13" customFormat="1" ht="13.5">
      <c r="B175" s="206"/>
      <c r="D175" s="193" t="s">
        <v>174</v>
      </c>
      <c r="E175" s="207" t="s">
        <v>5</v>
      </c>
      <c r="F175" s="208" t="s">
        <v>1365</v>
      </c>
      <c r="H175" s="207" t="s">
        <v>5</v>
      </c>
      <c r="I175" s="209"/>
      <c r="L175" s="206"/>
      <c r="M175" s="210"/>
      <c r="N175" s="211"/>
      <c r="O175" s="211"/>
      <c r="P175" s="211"/>
      <c r="Q175" s="211"/>
      <c r="R175" s="211"/>
      <c r="S175" s="211"/>
      <c r="T175" s="212"/>
      <c r="AT175" s="207" t="s">
        <v>174</v>
      </c>
      <c r="AU175" s="207" t="s">
        <v>79</v>
      </c>
      <c r="AV175" s="13" t="s">
        <v>77</v>
      </c>
      <c r="AW175" s="13" t="s">
        <v>34</v>
      </c>
      <c r="AX175" s="13" t="s">
        <v>70</v>
      </c>
      <c r="AY175" s="207" t="s">
        <v>161</v>
      </c>
    </row>
    <row r="176" spans="2:51" s="12" customFormat="1" ht="13.5">
      <c r="B176" s="198"/>
      <c r="D176" s="193" t="s">
        <v>174</v>
      </c>
      <c r="E176" s="199" t="s">
        <v>5</v>
      </c>
      <c r="F176" s="200" t="s">
        <v>1366</v>
      </c>
      <c r="H176" s="201">
        <v>108.858</v>
      </c>
      <c r="I176" s="202"/>
      <c r="L176" s="198"/>
      <c r="M176" s="203"/>
      <c r="N176" s="204"/>
      <c r="O176" s="204"/>
      <c r="P176" s="204"/>
      <c r="Q176" s="204"/>
      <c r="R176" s="204"/>
      <c r="S176" s="204"/>
      <c r="T176" s="205"/>
      <c r="AT176" s="199" t="s">
        <v>174</v>
      </c>
      <c r="AU176" s="199" t="s">
        <v>79</v>
      </c>
      <c r="AV176" s="12" t="s">
        <v>79</v>
      </c>
      <c r="AW176" s="12" t="s">
        <v>34</v>
      </c>
      <c r="AX176" s="12" t="s">
        <v>77</v>
      </c>
      <c r="AY176" s="199" t="s">
        <v>161</v>
      </c>
    </row>
    <row r="177" spans="2:65" s="1" customFormat="1" ht="16.5" customHeight="1">
      <c r="B177" s="180"/>
      <c r="C177" s="181" t="s">
        <v>244</v>
      </c>
      <c r="D177" s="181" t="s">
        <v>163</v>
      </c>
      <c r="E177" s="182" t="s">
        <v>498</v>
      </c>
      <c r="F177" s="183" t="s">
        <v>499</v>
      </c>
      <c r="G177" s="184" t="s">
        <v>301</v>
      </c>
      <c r="H177" s="185">
        <v>213.784</v>
      </c>
      <c r="I177" s="186"/>
      <c r="J177" s="187">
        <f>ROUND(I177*H177,2)</f>
        <v>0</v>
      </c>
      <c r="K177" s="183" t="s">
        <v>167</v>
      </c>
      <c r="L177" s="41"/>
      <c r="M177" s="188" t="s">
        <v>5</v>
      </c>
      <c r="N177" s="189" t="s">
        <v>41</v>
      </c>
      <c r="O177" s="42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AR177" s="25" t="s">
        <v>168</v>
      </c>
      <c r="AT177" s="25" t="s">
        <v>163</v>
      </c>
      <c r="AU177" s="25" t="s">
        <v>79</v>
      </c>
      <c r="AY177" s="25" t="s">
        <v>161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25" t="s">
        <v>77</v>
      </c>
      <c r="BK177" s="192">
        <f>ROUND(I177*H177,2)</f>
        <v>0</v>
      </c>
      <c r="BL177" s="25" t="s">
        <v>168</v>
      </c>
      <c r="BM177" s="25" t="s">
        <v>1367</v>
      </c>
    </row>
    <row r="178" spans="2:47" s="1" customFormat="1" ht="13.5">
      <c r="B178" s="41"/>
      <c r="D178" s="193" t="s">
        <v>170</v>
      </c>
      <c r="F178" s="194" t="s">
        <v>501</v>
      </c>
      <c r="I178" s="195"/>
      <c r="L178" s="41"/>
      <c r="M178" s="196"/>
      <c r="N178" s="42"/>
      <c r="O178" s="42"/>
      <c r="P178" s="42"/>
      <c r="Q178" s="42"/>
      <c r="R178" s="42"/>
      <c r="S178" s="42"/>
      <c r="T178" s="70"/>
      <c r="AT178" s="25" t="s">
        <v>170</v>
      </c>
      <c r="AU178" s="25" t="s">
        <v>79</v>
      </c>
    </row>
    <row r="179" spans="2:51" s="13" customFormat="1" ht="13.5">
      <c r="B179" s="206"/>
      <c r="D179" s="193" t="s">
        <v>174</v>
      </c>
      <c r="E179" s="207" t="s">
        <v>5</v>
      </c>
      <c r="F179" s="208" t="s">
        <v>502</v>
      </c>
      <c r="H179" s="207" t="s">
        <v>5</v>
      </c>
      <c r="I179" s="209"/>
      <c r="L179" s="206"/>
      <c r="M179" s="210"/>
      <c r="N179" s="211"/>
      <c r="O179" s="211"/>
      <c r="P179" s="211"/>
      <c r="Q179" s="211"/>
      <c r="R179" s="211"/>
      <c r="S179" s="211"/>
      <c r="T179" s="212"/>
      <c r="AT179" s="207" t="s">
        <v>174</v>
      </c>
      <c r="AU179" s="207" t="s">
        <v>79</v>
      </c>
      <c r="AV179" s="13" t="s">
        <v>77</v>
      </c>
      <c r="AW179" s="13" t="s">
        <v>34</v>
      </c>
      <c r="AX179" s="13" t="s">
        <v>70</v>
      </c>
      <c r="AY179" s="207" t="s">
        <v>161</v>
      </c>
    </row>
    <row r="180" spans="2:51" s="12" customFormat="1" ht="13.5">
      <c r="B180" s="198"/>
      <c r="D180" s="193" t="s">
        <v>174</v>
      </c>
      <c r="E180" s="199" t="s">
        <v>5</v>
      </c>
      <c r="F180" s="200" t="s">
        <v>1368</v>
      </c>
      <c r="H180" s="201">
        <v>198.784</v>
      </c>
      <c r="I180" s="202"/>
      <c r="L180" s="198"/>
      <c r="M180" s="203"/>
      <c r="N180" s="204"/>
      <c r="O180" s="204"/>
      <c r="P180" s="204"/>
      <c r="Q180" s="204"/>
      <c r="R180" s="204"/>
      <c r="S180" s="204"/>
      <c r="T180" s="205"/>
      <c r="AT180" s="199" t="s">
        <v>174</v>
      </c>
      <c r="AU180" s="199" t="s">
        <v>79</v>
      </c>
      <c r="AV180" s="12" t="s">
        <v>79</v>
      </c>
      <c r="AW180" s="12" t="s">
        <v>34</v>
      </c>
      <c r="AX180" s="12" t="s">
        <v>70</v>
      </c>
      <c r="AY180" s="199" t="s">
        <v>161</v>
      </c>
    </row>
    <row r="181" spans="2:51" s="13" customFormat="1" ht="13.5">
      <c r="B181" s="206"/>
      <c r="D181" s="193" t="s">
        <v>174</v>
      </c>
      <c r="E181" s="207" t="s">
        <v>5</v>
      </c>
      <c r="F181" s="208" t="s">
        <v>504</v>
      </c>
      <c r="H181" s="207" t="s">
        <v>5</v>
      </c>
      <c r="I181" s="209"/>
      <c r="L181" s="206"/>
      <c r="M181" s="210"/>
      <c r="N181" s="211"/>
      <c r="O181" s="211"/>
      <c r="P181" s="211"/>
      <c r="Q181" s="211"/>
      <c r="R181" s="211"/>
      <c r="S181" s="211"/>
      <c r="T181" s="212"/>
      <c r="AT181" s="207" t="s">
        <v>174</v>
      </c>
      <c r="AU181" s="207" t="s">
        <v>79</v>
      </c>
      <c r="AV181" s="13" t="s">
        <v>77</v>
      </c>
      <c r="AW181" s="13" t="s">
        <v>34</v>
      </c>
      <c r="AX181" s="13" t="s">
        <v>70</v>
      </c>
      <c r="AY181" s="207" t="s">
        <v>161</v>
      </c>
    </row>
    <row r="182" spans="2:51" s="12" customFormat="1" ht="13.5">
      <c r="B182" s="198"/>
      <c r="D182" s="193" t="s">
        <v>174</v>
      </c>
      <c r="E182" s="199" t="s">
        <v>5</v>
      </c>
      <c r="F182" s="200" t="s">
        <v>11</v>
      </c>
      <c r="H182" s="201">
        <v>15</v>
      </c>
      <c r="I182" s="202"/>
      <c r="L182" s="198"/>
      <c r="M182" s="203"/>
      <c r="N182" s="204"/>
      <c r="O182" s="204"/>
      <c r="P182" s="204"/>
      <c r="Q182" s="204"/>
      <c r="R182" s="204"/>
      <c r="S182" s="204"/>
      <c r="T182" s="205"/>
      <c r="AT182" s="199" t="s">
        <v>174</v>
      </c>
      <c r="AU182" s="199" t="s">
        <v>79</v>
      </c>
      <c r="AV182" s="12" t="s">
        <v>79</v>
      </c>
      <c r="AW182" s="12" t="s">
        <v>34</v>
      </c>
      <c r="AX182" s="12" t="s">
        <v>70</v>
      </c>
      <c r="AY182" s="199" t="s">
        <v>161</v>
      </c>
    </row>
    <row r="183" spans="2:51" s="14" customFormat="1" ht="13.5">
      <c r="B183" s="213"/>
      <c r="D183" s="193" t="s">
        <v>174</v>
      </c>
      <c r="E183" s="214" t="s">
        <v>5</v>
      </c>
      <c r="F183" s="215" t="s">
        <v>188</v>
      </c>
      <c r="H183" s="216">
        <v>213.784</v>
      </c>
      <c r="I183" s="217"/>
      <c r="L183" s="213"/>
      <c r="M183" s="218"/>
      <c r="N183" s="219"/>
      <c r="O183" s="219"/>
      <c r="P183" s="219"/>
      <c r="Q183" s="219"/>
      <c r="R183" s="219"/>
      <c r="S183" s="219"/>
      <c r="T183" s="220"/>
      <c r="AT183" s="214" t="s">
        <v>174</v>
      </c>
      <c r="AU183" s="214" t="s">
        <v>79</v>
      </c>
      <c r="AV183" s="14" t="s">
        <v>168</v>
      </c>
      <c r="AW183" s="14" t="s">
        <v>34</v>
      </c>
      <c r="AX183" s="14" t="s">
        <v>77</v>
      </c>
      <c r="AY183" s="214" t="s">
        <v>161</v>
      </c>
    </row>
    <row r="184" spans="2:65" s="1" customFormat="1" ht="16.5" customHeight="1">
      <c r="B184" s="180"/>
      <c r="C184" s="181" t="s">
        <v>10</v>
      </c>
      <c r="D184" s="181" t="s">
        <v>163</v>
      </c>
      <c r="E184" s="182" t="s">
        <v>506</v>
      </c>
      <c r="F184" s="183" t="s">
        <v>507</v>
      </c>
      <c r="G184" s="184" t="s">
        <v>508</v>
      </c>
      <c r="H184" s="185">
        <v>161.867</v>
      </c>
      <c r="I184" s="186"/>
      <c r="J184" s="187">
        <f>ROUND(I184*H184,2)</f>
        <v>0</v>
      </c>
      <c r="K184" s="183" t="s">
        <v>167</v>
      </c>
      <c r="L184" s="41"/>
      <c r="M184" s="188" t="s">
        <v>5</v>
      </c>
      <c r="N184" s="189" t="s">
        <v>41</v>
      </c>
      <c r="O184" s="4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AR184" s="25" t="s">
        <v>168</v>
      </c>
      <c r="AT184" s="25" t="s">
        <v>163</v>
      </c>
      <c r="AU184" s="25" t="s">
        <v>79</v>
      </c>
      <c r="AY184" s="25" t="s">
        <v>161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25" t="s">
        <v>77</v>
      </c>
      <c r="BK184" s="192">
        <f>ROUND(I184*H184,2)</f>
        <v>0</v>
      </c>
      <c r="BL184" s="25" t="s">
        <v>168</v>
      </c>
      <c r="BM184" s="25" t="s">
        <v>1369</v>
      </c>
    </row>
    <row r="185" spans="2:47" s="1" customFormat="1" ht="13.5">
      <c r="B185" s="41"/>
      <c r="D185" s="193" t="s">
        <v>170</v>
      </c>
      <c r="F185" s="194" t="s">
        <v>510</v>
      </c>
      <c r="I185" s="195"/>
      <c r="L185" s="41"/>
      <c r="M185" s="196"/>
      <c r="N185" s="42"/>
      <c r="O185" s="42"/>
      <c r="P185" s="42"/>
      <c r="Q185" s="42"/>
      <c r="R185" s="42"/>
      <c r="S185" s="42"/>
      <c r="T185" s="70"/>
      <c r="AT185" s="25" t="s">
        <v>170</v>
      </c>
      <c r="AU185" s="25" t="s">
        <v>79</v>
      </c>
    </row>
    <row r="186" spans="2:51" s="13" customFormat="1" ht="13.5">
      <c r="B186" s="206"/>
      <c r="D186" s="193" t="s">
        <v>174</v>
      </c>
      <c r="E186" s="207" t="s">
        <v>5</v>
      </c>
      <c r="F186" s="208" t="s">
        <v>458</v>
      </c>
      <c r="H186" s="207" t="s">
        <v>5</v>
      </c>
      <c r="I186" s="209"/>
      <c r="L186" s="206"/>
      <c r="M186" s="210"/>
      <c r="N186" s="211"/>
      <c r="O186" s="211"/>
      <c r="P186" s="211"/>
      <c r="Q186" s="211"/>
      <c r="R186" s="211"/>
      <c r="S186" s="211"/>
      <c r="T186" s="212"/>
      <c r="AT186" s="207" t="s">
        <v>174</v>
      </c>
      <c r="AU186" s="207" t="s">
        <v>79</v>
      </c>
      <c r="AV186" s="13" t="s">
        <v>77</v>
      </c>
      <c r="AW186" s="13" t="s">
        <v>34</v>
      </c>
      <c r="AX186" s="13" t="s">
        <v>70</v>
      </c>
      <c r="AY186" s="207" t="s">
        <v>161</v>
      </c>
    </row>
    <row r="187" spans="2:51" s="12" customFormat="1" ht="13.5">
      <c r="B187" s="198"/>
      <c r="D187" s="193" t="s">
        <v>174</v>
      </c>
      <c r="E187" s="199" t="s">
        <v>5</v>
      </c>
      <c r="F187" s="200" t="s">
        <v>1368</v>
      </c>
      <c r="H187" s="201">
        <v>198.784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199" t="s">
        <v>174</v>
      </c>
      <c r="AU187" s="199" t="s">
        <v>79</v>
      </c>
      <c r="AV187" s="12" t="s">
        <v>79</v>
      </c>
      <c r="AW187" s="12" t="s">
        <v>34</v>
      </c>
      <c r="AX187" s="12" t="s">
        <v>70</v>
      </c>
      <c r="AY187" s="199" t="s">
        <v>161</v>
      </c>
    </row>
    <row r="188" spans="2:51" s="13" customFormat="1" ht="13.5">
      <c r="B188" s="206"/>
      <c r="D188" s="193" t="s">
        <v>174</v>
      </c>
      <c r="E188" s="207" t="s">
        <v>5</v>
      </c>
      <c r="F188" s="208" t="s">
        <v>1143</v>
      </c>
      <c r="H188" s="207" t="s">
        <v>5</v>
      </c>
      <c r="I188" s="209"/>
      <c r="L188" s="206"/>
      <c r="M188" s="210"/>
      <c r="N188" s="211"/>
      <c r="O188" s="211"/>
      <c r="P188" s="211"/>
      <c r="Q188" s="211"/>
      <c r="R188" s="211"/>
      <c r="S188" s="211"/>
      <c r="T188" s="212"/>
      <c r="AT188" s="207" t="s">
        <v>174</v>
      </c>
      <c r="AU188" s="207" t="s">
        <v>79</v>
      </c>
      <c r="AV188" s="13" t="s">
        <v>77</v>
      </c>
      <c r="AW188" s="13" t="s">
        <v>34</v>
      </c>
      <c r="AX188" s="13" t="s">
        <v>70</v>
      </c>
      <c r="AY188" s="207" t="s">
        <v>161</v>
      </c>
    </row>
    <row r="189" spans="2:51" s="12" customFormat="1" ht="13.5">
      <c r="B189" s="198"/>
      <c r="D189" s="193" t="s">
        <v>174</v>
      </c>
      <c r="E189" s="199" t="s">
        <v>5</v>
      </c>
      <c r="F189" s="200" t="s">
        <v>1370</v>
      </c>
      <c r="H189" s="201">
        <v>-108.858</v>
      </c>
      <c r="I189" s="202"/>
      <c r="L189" s="198"/>
      <c r="M189" s="203"/>
      <c r="N189" s="204"/>
      <c r="O189" s="204"/>
      <c r="P189" s="204"/>
      <c r="Q189" s="204"/>
      <c r="R189" s="204"/>
      <c r="S189" s="204"/>
      <c r="T189" s="205"/>
      <c r="AT189" s="199" t="s">
        <v>174</v>
      </c>
      <c r="AU189" s="199" t="s">
        <v>79</v>
      </c>
      <c r="AV189" s="12" t="s">
        <v>79</v>
      </c>
      <c r="AW189" s="12" t="s">
        <v>34</v>
      </c>
      <c r="AX189" s="12" t="s">
        <v>70</v>
      </c>
      <c r="AY189" s="199" t="s">
        <v>161</v>
      </c>
    </row>
    <row r="190" spans="2:51" s="14" customFormat="1" ht="13.5">
      <c r="B190" s="213"/>
      <c r="D190" s="193" t="s">
        <v>174</v>
      </c>
      <c r="E190" s="214" t="s">
        <v>5</v>
      </c>
      <c r="F190" s="215" t="s">
        <v>188</v>
      </c>
      <c r="H190" s="216">
        <v>89.926</v>
      </c>
      <c r="I190" s="217"/>
      <c r="L190" s="213"/>
      <c r="M190" s="218"/>
      <c r="N190" s="219"/>
      <c r="O190" s="219"/>
      <c r="P190" s="219"/>
      <c r="Q190" s="219"/>
      <c r="R190" s="219"/>
      <c r="S190" s="219"/>
      <c r="T190" s="220"/>
      <c r="AT190" s="214" t="s">
        <v>174</v>
      </c>
      <c r="AU190" s="214" t="s">
        <v>79</v>
      </c>
      <c r="AV190" s="14" t="s">
        <v>168</v>
      </c>
      <c r="AW190" s="14" t="s">
        <v>34</v>
      </c>
      <c r="AX190" s="14" t="s">
        <v>77</v>
      </c>
      <c r="AY190" s="214" t="s">
        <v>161</v>
      </c>
    </row>
    <row r="191" spans="2:51" s="12" customFormat="1" ht="13.5">
      <c r="B191" s="198"/>
      <c r="D191" s="193" t="s">
        <v>174</v>
      </c>
      <c r="F191" s="200" t="s">
        <v>1371</v>
      </c>
      <c r="H191" s="201">
        <v>161.867</v>
      </c>
      <c r="I191" s="202"/>
      <c r="L191" s="198"/>
      <c r="M191" s="203"/>
      <c r="N191" s="204"/>
      <c r="O191" s="204"/>
      <c r="P191" s="204"/>
      <c r="Q191" s="204"/>
      <c r="R191" s="204"/>
      <c r="S191" s="204"/>
      <c r="T191" s="205"/>
      <c r="AT191" s="199" t="s">
        <v>174</v>
      </c>
      <c r="AU191" s="199" t="s">
        <v>79</v>
      </c>
      <c r="AV191" s="12" t="s">
        <v>79</v>
      </c>
      <c r="AW191" s="12" t="s">
        <v>6</v>
      </c>
      <c r="AX191" s="12" t="s">
        <v>77</v>
      </c>
      <c r="AY191" s="199" t="s">
        <v>161</v>
      </c>
    </row>
    <row r="192" spans="2:65" s="1" customFormat="1" ht="16.5" customHeight="1">
      <c r="B192" s="180"/>
      <c r="C192" s="181" t="s">
        <v>317</v>
      </c>
      <c r="D192" s="181" t="s">
        <v>163</v>
      </c>
      <c r="E192" s="182" t="s">
        <v>515</v>
      </c>
      <c r="F192" s="183" t="s">
        <v>516</v>
      </c>
      <c r="G192" s="184" t="s">
        <v>301</v>
      </c>
      <c r="H192" s="185">
        <v>108.858</v>
      </c>
      <c r="I192" s="186"/>
      <c r="J192" s="187">
        <f>ROUND(I192*H192,2)</f>
        <v>0</v>
      </c>
      <c r="K192" s="183" t="s">
        <v>167</v>
      </c>
      <c r="L192" s="41"/>
      <c r="M192" s="188" t="s">
        <v>5</v>
      </c>
      <c r="N192" s="189" t="s">
        <v>41</v>
      </c>
      <c r="O192" s="42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AR192" s="25" t="s">
        <v>168</v>
      </c>
      <c r="AT192" s="25" t="s">
        <v>163</v>
      </c>
      <c r="AU192" s="25" t="s">
        <v>79</v>
      </c>
      <c r="AY192" s="25" t="s">
        <v>161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25" t="s">
        <v>77</v>
      </c>
      <c r="BK192" s="192">
        <f>ROUND(I192*H192,2)</f>
        <v>0</v>
      </c>
      <c r="BL192" s="25" t="s">
        <v>168</v>
      </c>
      <c r="BM192" s="25" t="s">
        <v>1372</v>
      </c>
    </row>
    <row r="193" spans="2:47" s="1" customFormat="1" ht="27">
      <c r="B193" s="41"/>
      <c r="D193" s="193" t="s">
        <v>170</v>
      </c>
      <c r="F193" s="194" t="s">
        <v>518</v>
      </c>
      <c r="I193" s="195"/>
      <c r="L193" s="41"/>
      <c r="M193" s="196"/>
      <c r="N193" s="42"/>
      <c r="O193" s="42"/>
      <c r="P193" s="42"/>
      <c r="Q193" s="42"/>
      <c r="R193" s="42"/>
      <c r="S193" s="42"/>
      <c r="T193" s="70"/>
      <c r="AT193" s="25" t="s">
        <v>170</v>
      </c>
      <c r="AU193" s="25" t="s">
        <v>79</v>
      </c>
    </row>
    <row r="194" spans="2:51" s="13" customFormat="1" ht="13.5">
      <c r="B194" s="206"/>
      <c r="D194" s="193" t="s">
        <v>174</v>
      </c>
      <c r="E194" s="207" t="s">
        <v>5</v>
      </c>
      <c r="F194" s="208" t="s">
        <v>519</v>
      </c>
      <c r="H194" s="207" t="s">
        <v>5</v>
      </c>
      <c r="I194" s="209"/>
      <c r="L194" s="206"/>
      <c r="M194" s="210"/>
      <c r="N194" s="211"/>
      <c r="O194" s="211"/>
      <c r="P194" s="211"/>
      <c r="Q194" s="211"/>
      <c r="R194" s="211"/>
      <c r="S194" s="211"/>
      <c r="T194" s="212"/>
      <c r="AT194" s="207" t="s">
        <v>174</v>
      </c>
      <c r="AU194" s="207" t="s">
        <v>79</v>
      </c>
      <c r="AV194" s="13" t="s">
        <v>77</v>
      </c>
      <c r="AW194" s="13" t="s">
        <v>34</v>
      </c>
      <c r="AX194" s="13" t="s">
        <v>70</v>
      </c>
      <c r="AY194" s="207" t="s">
        <v>161</v>
      </c>
    </row>
    <row r="195" spans="2:51" s="12" customFormat="1" ht="13.5">
      <c r="B195" s="198"/>
      <c r="D195" s="193" t="s">
        <v>174</v>
      </c>
      <c r="E195" s="199" t="s">
        <v>5</v>
      </c>
      <c r="F195" s="200" t="s">
        <v>1362</v>
      </c>
      <c r="H195" s="201">
        <v>171.762</v>
      </c>
      <c r="I195" s="202"/>
      <c r="L195" s="198"/>
      <c r="M195" s="203"/>
      <c r="N195" s="204"/>
      <c r="O195" s="204"/>
      <c r="P195" s="204"/>
      <c r="Q195" s="204"/>
      <c r="R195" s="204"/>
      <c r="S195" s="204"/>
      <c r="T195" s="205"/>
      <c r="AT195" s="199" t="s">
        <v>174</v>
      </c>
      <c r="AU195" s="199" t="s">
        <v>79</v>
      </c>
      <c r="AV195" s="12" t="s">
        <v>79</v>
      </c>
      <c r="AW195" s="12" t="s">
        <v>34</v>
      </c>
      <c r="AX195" s="12" t="s">
        <v>70</v>
      </c>
      <c r="AY195" s="199" t="s">
        <v>161</v>
      </c>
    </row>
    <row r="196" spans="2:51" s="13" customFormat="1" ht="13.5">
      <c r="B196" s="206"/>
      <c r="D196" s="193" t="s">
        <v>174</v>
      </c>
      <c r="E196" s="207" t="s">
        <v>5</v>
      </c>
      <c r="F196" s="208" t="s">
        <v>1373</v>
      </c>
      <c r="H196" s="207" t="s">
        <v>5</v>
      </c>
      <c r="I196" s="209"/>
      <c r="L196" s="206"/>
      <c r="M196" s="210"/>
      <c r="N196" s="211"/>
      <c r="O196" s="211"/>
      <c r="P196" s="211"/>
      <c r="Q196" s="211"/>
      <c r="R196" s="211"/>
      <c r="S196" s="211"/>
      <c r="T196" s="212"/>
      <c r="AT196" s="207" t="s">
        <v>174</v>
      </c>
      <c r="AU196" s="207" t="s">
        <v>79</v>
      </c>
      <c r="AV196" s="13" t="s">
        <v>77</v>
      </c>
      <c r="AW196" s="13" t="s">
        <v>34</v>
      </c>
      <c r="AX196" s="13" t="s">
        <v>70</v>
      </c>
      <c r="AY196" s="207" t="s">
        <v>161</v>
      </c>
    </row>
    <row r="197" spans="2:51" s="12" customFormat="1" ht="13.5">
      <c r="B197" s="198"/>
      <c r="D197" s="193" t="s">
        <v>174</v>
      </c>
      <c r="E197" s="199" t="s">
        <v>5</v>
      </c>
      <c r="F197" s="200" t="s">
        <v>1374</v>
      </c>
      <c r="H197" s="201">
        <v>-2.468</v>
      </c>
      <c r="I197" s="202"/>
      <c r="L197" s="198"/>
      <c r="M197" s="203"/>
      <c r="N197" s="204"/>
      <c r="O197" s="204"/>
      <c r="P197" s="204"/>
      <c r="Q197" s="204"/>
      <c r="R197" s="204"/>
      <c r="S197" s="204"/>
      <c r="T197" s="205"/>
      <c r="AT197" s="199" t="s">
        <v>174</v>
      </c>
      <c r="AU197" s="199" t="s">
        <v>79</v>
      </c>
      <c r="AV197" s="12" t="s">
        <v>79</v>
      </c>
      <c r="AW197" s="12" t="s">
        <v>34</v>
      </c>
      <c r="AX197" s="12" t="s">
        <v>70</v>
      </c>
      <c r="AY197" s="199" t="s">
        <v>161</v>
      </c>
    </row>
    <row r="198" spans="2:51" s="13" customFormat="1" ht="13.5">
      <c r="B198" s="206"/>
      <c r="D198" s="193" t="s">
        <v>174</v>
      </c>
      <c r="E198" s="207" t="s">
        <v>5</v>
      </c>
      <c r="F198" s="208" t="s">
        <v>1375</v>
      </c>
      <c r="H198" s="207" t="s">
        <v>5</v>
      </c>
      <c r="I198" s="209"/>
      <c r="L198" s="206"/>
      <c r="M198" s="210"/>
      <c r="N198" s="211"/>
      <c r="O198" s="211"/>
      <c r="P198" s="211"/>
      <c r="Q198" s="211"/>
      <c r="R198" s="211"/>
      <c r="S198" s="211"/>
      <c r="T198" s="212"/>
      <c r="AT198" s="207" t="s">
        <v>174</v>
      </c>
      <c r="AU198" s="207" t="s">
        <v>79</v>
      </c>
      <c r="AV198" s="13" t="s">
        <v>77</v>
      </c>
      <c r="AW198" s="13" t="s">
        <v>34</v>
      </c>
      <c r="AX198" s="13" t="s">
        <v>70</v>
      </c>
      <c r="AY198" s="207" t="s">
        <v>161</v>
      </c>
    </row>
    <row r="199" spans="2:51" s="12" customFormat="1" ht="13.5">
      <c r="B199" s="198"/>
      <c r="D199" s="193" t="s">
        <v>174</v>
      </c>
      <c r="E199" s="199" t="s">
        <v>5</v>
      </c>
      <c r="F199" s="200" t="s">
        <v>1376</v>
      </c>
      <c r="H199" s="201">
        <v>-5.223</v>
      </c>
      <c r="I199" s="202"/>
      <c r="L199" s="198"/>
      <c r="M199" s="203"/>
      <c r="N199" s="204"/>
      <c r="O199" s="204"/>
      <c r="P199" s="204"/>
      <c r="Q199" s="204"/>
      <c r="R199" s="204"/>
      <c r="S199" s="204"/>
      <c r="T199" s="205"/>
      <c r="AT199" s="199" t="s">
        <v>174</v>
      </c>
      <c r="AU199" s="199" t="s">
        <v>79</v>
      </c>
      <c r="AV199" s="12" t="s">
        <v>79</v>
      </c>
      <c r="AW199" s="12" t="s">
        <v>34</v>
      </c>
      <c r="AX199" s="12" t="s">
        <v>70</v>
      </c>
      <c r="AY199" s="199" t="s">
        <v>161</v>
      </c>
    </row>
    <row r="200" spans="2:51" s="13" customFormat="1" ht="13.5">
      <c r="B200" s="206"/>
      <c r="D200" s="193" t="s">
        <v>174</v>
      </c>
      <c r="E200" s="207" t="s">
        <v>5</v>
      </c>
      <c r="F200" s="208" t="s">
        <v>1377</v>
      </c>
      <c r="H200" s="207" t="s">
        <v>5</v>
      </c>
      <c r="I200" s="209"/>
      <c r="L200" s="206"/>
      <c r="M200" s="210"/>
      <c r="N200" s="211"/>
      <c r="O200" s="211"/>
      <c r="P200" s="211"/>
      <c r="Q200" s="211"/>
      <c r="R200" s="211"/>
      <c r="S200" s="211"/>
      <c r="T200" s="212"/>
      <c r="AT200" s="207" t="s">
        <v>174</v>
      </c>
      <c r="AU200" s="207" t="s">
        <v>79</v>
      </c>
      <c r="AV200" s="13" t="s">
        <v>77</v>
      </c>
      <c r="AW200" s="13" t="s">
        <v>34</v>
      </c>
      <c r="AX200" s="13" t="s">
        <v>70</v>
      </c>
      <c r="AY200" s="207" t="s">
        <v>161</v>
      </c>
    </row>
    <row r="201" spans="2:51" s="12" customFormat="1" ht="13.5">
      <c r="B201" s="198"/>
      <c r="D201" s="193" t="s">
        <v>174</v>
      </c>
      <c r="E201" s="199" t="s">
        <v>5</v>
      </c>
      <c r="F201" s="200" t="s">
        <v>1378</v>
      </c>
      <c r="H201" s="201">
        <v>-46.2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199" t="s">
        <v>174</v>
      </c>
      <c r="AU201" s="199" t="s">
        <v>79</v>
      </c>
      <c r="AV201" s="12" t="s">
        <v>79</v>
      </c>
      <c r="AW201" s="12" t="s">
        <v>34</v>
      </c>
      <c r="AX201" s="12" t="s">
        <v>70</v>
      </c>
      <c r="AY201" s="199" t="s">
        <v>161</v>
      </c>
    </row>
    <row r="202" spans="2:51" s="13" customFormat="1" ht="13.5">
      <c r="B202" s="206"/>
      <c r="D202" s="193" t="s">
        <v>174</v>
      </c>
      <c r="E202" s="207" t="s">
        <v>5</v>
      </c>
      <c r="F202" s="208" t="s">
        <v>1379</v>
      </c>
      <c r="H202" s="207" t="s">
        <v>5</v>
      </c>
      <c r="I202" s="209"/>
      <c r="L202" s="206"/>
      <c r="M202" s="210"/>
      <c r="N202" s="211"/>
      <c r="O202" s="211"/>
      <c r="P202" s="211"/>
      <c r="Q202" s="211"/>
      <c r="R202" s="211"/>
      <c r="S202" s="211"/>
      <c r="T202" s="212"/>
      <c r="AT202" s="207" t="s">
        <v>174</v>
      </c>
      <c r="AU202" s="207" t="s">
        <v>79</v>
      </c>
      <c r="AV202" s="13" t="s">
        <v>77</v>
      </c>
      <c r="AW202" s="13" t="s">
        <v>34</v>
      </c>
      <c r="AX202" s="13" t="s">
        <v>70</v>
      </c>
      <c r="AY202" s="207" t="s">
        <v>161</v>
      </c>
    </row>
    <row r="203" spans="2:51" s="12" customFormat="1" ht="13.5">
      <c r="B203" s="198"/>
      <c r="D203" s="193" t="s">
        <v>174</v>
      </c>
      <c r="E203" s="199" t="s">
        <v>5</v>
      </c>
      <c r="F203" s="200" t="s">
        <v>1380</v>
      </c>
      <c r="H203" s="201">
        <v>-9.013</v>
      </c>
      <c r="I203" s="202"/>
      <c r="L203" s="198"/>
      <c r="M203" s="203"/>
      <c r="N203" s="204"/>
      <c r="O203" s="204"/>
      <c r="P203" s="204"/>
      <c r="Q203" s="204"/>
      <c r="R203" s="204"/>
      <c r="S203" s="204"/>
      <c r="T203" s="205"/>
      <c r="AT203" s="199" t="s">
        <v>174</v>
      </c>
      <c r="AU203" s="199" t="s">
        <v>79</v>
      </c>
      <c r="AV203" s="12" t="s">
        <v>79</v>
      </c>
      <c r="AW203" s="12" t="s">
        <v>34</v>
      </c>
      <c r="AX203" s="12" t="s">
        <v>70</v>
      </c>
      <c r="AY203" s="199" t="s">
        <v>161</v>
      </c>
    </row>
    <row r="204" spans="2:51" s="14" customFormat="1" ht="13.5">
      <c r="B204" s="213"/>
      <c r="D204" s="193" t="s">
        <v>174</v>
      </c>
      <c r="E204" s="214" t="s">
        <v>5</v>
      </c>
      <c r="F204" s="215" t="s">
        <v>188</v>
      </c>
      <c r="H204" s="216">
        <v>108.858</v>
      </c>
      <c r="I204" s="217"/>
      <c r="L204" s="213"/>
      <c r="M204" s="218"/>
      <c r="N204" s="219"/>
      <c r="O204" s="219"/>
      <c r="P204" s="219"/>
      <c r="Q204" s="219"/>
      <c r="R204" s="219"/>
      <c r="S204" s="219"/>
      <c r="T204" s="220"/>
      <c r="AT204" s="214" t="s">
        <v>174</v>
      </c>
      <c r="AU204" s="214" t="s">
        <v>79</v>
      </c>
      <c r="AV204" s="14" t="s">
        <v>168</v>
      </c>
      <c r="AW204" s="14" t="s">
        <v>34</v>
      </c>
      <c r="AX204" s="14" t="s">
        <v>77</v>
      </c>
      <c r="AY204" s="214" t="s">
        <v>161</v>
      </c>
    </row>
    <row r="205" spans="2:63" s="11" customFormat="1" ht="29.85" customHeight="1">
      <c r="B205" s="167"/>
      <c r="D205" s="168" t="s">
        <v>69</v>
      </c>
      <c r="E205" s="178" t="s">
        <v>79</v>
      </c>
      <c r="F205" s="178" t="s">
        <v>597</v>
      </c>
      <c r="I205" s="170"/>
      <c r="J205" s="179">
        <f>BK205</f>
        <v>0</v>
      </c>
      <c r="L205" s="167"/>
      <c r="M205" s="172"/>
      <c r="N205" s="173"/>
      <c r="O205" s="173"/>
      <c r="P205" s="174">
        <f>SUM(P206:P243)</f>
        <v>0</v>
      </c>
      <c r="Q205" s="173"/>
      <c r="R205" s="174">
        <f>SUM(R206:R243)</f>
        <v>23.35240604</v>
      </c>
      <c r="S205" s="173"/>
      <c r="T205" s="175">
        <f>SUM(T206:T243)</f>
        <v>0</v>
      </c>
      <c r="AR205" s="168" t="s">
        <v>77</v>
      </c>
      <c r="AT205" s="176" t="s">
        <v>69</v>
      </c>
      <c r="AU205" s="176" t="s">
        <v>77</v>
      </c>
      <c r="AY205" s="168" t="s">
        <v>161</v>
      </c>
      <c r="BK205" s="177">
        <f>SUM(BK206:BK243)</f>
        <v>0</v>
      </c>
    </row>
    <row r="206" spans="2:65" s="1" customFormat="1" ht="25.5" customHeight="1">
      <c r="B206" s="180"/>
      <c r="C206" s="181" t="s">
        <v>328</v>
      </c>
      <c r="D206" s="181" t="s">
        <v>163</v>
      </c>
      <c r="E206" s="182" t="s">
        <v>599</v>
      </c>
      <c r="F206" s="183" t="s">
        <v>600</v>
      </c>
      <c r="G206" s="184" t="s">
        <v>224</v>
      </c>
      <c r="H206" s="185">
        <v>22.4</v>
      </c>
      <c r="I206" s="186"/>
      <c r="J206" s="187">
        <f>ROUND(I206*H206,2)</f>
        <v>0</v>
      </c>
      <c r="K206" s="183" t="s">
        <v>167</v>
      </c>
      <c r="L206" s="41"/>
      <c r="M206" s="188" t="s">
        <v>5</v>
      </c>
      <c r="N206" s="189" t="s">
        <v>41</v>
      </c>
      <c r="O206" s="42"/>
      <c r="P206" s="190">
        <f>O206*H206</f>
        <v>0</v>
      </c>
      <c r="Q206" s="190">
        <v>0.22657</v>
      </c>
      <c r="R206" s="190">
        <f>Q206*H206</f>
        <v>5.075168</v>
      </c>
      <c r="S206" s="190">
        <v>0</v>
      </c>
      <c r="T206" s="191">
        <f>S206*H206</f>
        <v>0</v>
      </c>
      <c r="AR206" s="25" t="s">
        <v>168</v>
      </c>
      <c r="AT206" s="25" t="s">
        <v>163</v>
      </c>
      <c r="AU206" s="25" t="s">
        <v>79</v>
      </c>
      <c r="AY206" s="25" t="s">
        <v>161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25" t="s">
        <v>77</v>
      </c>
      <c r="BK206" s="192">
        <f>ROUND(I206*H206,2)</f>
        <v>0</v>
      </c>
      <c r="BL206" s="25" t="s">
        <v>168</v>
      </c>
      <c r="BM206" s="25" t="s">
        <v>1381</v>
      </c>
    </row>
    <row r="207" spans="2:47" s="1" customFormat="1" ht="40.5">
      <c r="B207" s="41"/>
      <c r="D207" s="193" t="s">
        <v>170</v>
      </c>
      <c r="F207" s="194" t="s">
        <v>602</v>
      </c>
      <c r="I207" s="195"/>
      <c r="L207" s="41"/>
      <c r="M207" s="196"/>
      <c r="N207" s="42"/>
      <c r="O207" s="42"/>
      <c r="P207" s="42"/>
      <c r="Q207" s="42"/>
      <c r="R207" s="42"/>
      <c r="S207" s="42"/>
      <c r="T207" s="70"/>
      <c r="AT207" s="25" t="s">
        <v>170</v>
      </c>
      <c r="AU207" s="25" t="s">
        <v>79</v>
      </c>
    </row>
    <row r="208" spans="2:47" s="1" customFormat="1" ht="27">
      <c r="B208" s="41"/>
      <c r="D208" s="193" t="s">
        <v>172</v>
      </c>
      <c r="F208" s="197" t="s">
        <v>1298</v>
      </c>
      <c r="I208" s="195"/>
      <c r="L208" s="41"/>
      <c r="M208" s="196"/>
      <c r="N208" s="42"/>
      <c r="O208" s="42"/>
      <c r="P208" s="42"/>
      <c r="Q208" s="42"/>
      <c r="R208" s="42"/>
      <c r="S208" s="42"/>
      <c r="T208" s="70"/>
      <c r="AT208" s="25" t="s">
        <v>172</v>
      </c>
      <c r="AU208" s="25" t="s">
        <v>79</v>
      </c>
    </row>
    <row r="209" spans="2:51" s="12" customFormat="1" ht="13.5">
      <c r="B209" s="198"/>
      <c r="D209" s="193" t="s">
        <v>174</v>
      </c>
      <c r="E209" s="199" t="s">
        <v>5</v>
      </c>
      <c r="F209" s="200" t="s">
        <v>1382</v>
      </c>
      <c r="H209" s="201">
        <v>22.4</v>
      </c>
      <c r="I209" s="202"/>
      <c r="L209" s="198"/>
      <c r="M209" s="203"/>
      <c r="N209" s="204"/>
      <c r="O209" s="204"/>
      <c r="P209" s="204"/>
      <c r="Q209" s="204"/>
      <c r="R209" s="204"/>
      <c r="S209" s="204"/>
      <c r="T209" s="205"/>
      <c r="AT209" s="199" t="s">
        <v>174</v>
      </c>
      <c r="AU209" s="199" t="s">
        <v>79</v>
      </c>
      <c r="AV209" s="12" t="s">
        <v>79</v>
      </c>
      <c r="AW209" s="12" t="s">
        <v>34</v>
      </c>
      <c r="AX209" s="12" t="s">
        <v>77</v>
      </c>
      <c r="AY209" s="199" t="s">
        <v>161</v>
      </c>
    </row>
    <row r="210" spans="2:65" s="1" customFormat="1" ht="25.5" customHeight="1">
      <c r="B210" s="180"/>
      <c r="C210" s="181" t="s">
        <v>334</v>
      </c>
      <c r="D210" s="181" t="s">
        <v>163</v>
      </c>
      <c r="E210" s="182" t="s">
        <v>608</v>
      </c>
      <c r="F210" s="183" t="s">
        <v>609</v>
      </c>
      <c r="G210" s="184" t="s">
        <v>166</v>
      </c>
      <c r="H210" s="185">
        <v>112.63</v>
      </c>
      <c r="I210" s="186"/>
      <c r="J210" s="187">
        <f>ROUND(I210*H210,2)</f>
        <v>0</v>
      </c>
      <c r="K210" s="183" t="s">
        <v>167</v>
      </c>
      <c r="L210" s="41"/>
      <c r="M210" s="188" t="s">
        <v>5</v>
      </c>
      <c r="N210" s="189" t="s">
        <v>41</v>
      </c>
      <c r="O210" s="42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25" t="s">
        <v>168</v>
      </c>
      <c r="AT210" s="25" t="s">
        <v>163</v>
      </c>
      <c r="AU210" s="25" t="s">
        <v>79</v>
      </c>
      <c r="AY210" s="25" t="s">
        <v>161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25" t="s">
        <v>77</v>
      </c>
      <c r="BK210" s="192">
        <f>ROUND(I210*H210,2)</f>
        <v>0</v>
      </c>
      <c r="BL210" s="25" t="s">
        <v>168</v>
      </c>
      <c r="BM210" s="25" t="s">
        <v>1383</v>
      </c>
    </row>
    <row r="211" spans="2:47" s="1" customFormat="1" ht="27">
      <c r="B211" s="41"/>
      <c r="D211" s="193" t="s">
        <v>170</v>
      </c>
      <c r="F211" s="194" t="s">
        <v>611</v>
      </c>
      <c r="I211" s="195"/>
      <c r="L211" s="41"/>
      <c r="M211" s="196"/>
      <c r="N211" s="42"/>
      <c r="O211" s="42"/>
      <c r="P211" s="42"/>
      <c r="Q211" s="42"/>
      <c r="R211" s="42"/>
      <c r="S211" s="42"/>
      <c r="T211" s="70"/>
      <c r="AT211" s="25" t="s">
        <v>170</v>
      </c>
      <c r="AU211" s="25" t="s">
        <v>79</v>
      </c>
    </row>
    <row r="212" spans="2:47" s="1" customFormat="1" ht="27">
      <c r="B212" s="41"/>
      <c r="D212" s="193" t="s">
        <v>172</v>
      </c>
      <c r="F212" s="197" t="s">
        <v>1298</v>
      </c>
      <c r="I212" s="195"/>
      <c r="L212" s="41"/>
      <c r="M212" s="196"/>
      <c r="N212" s="42"/>
      <c r="O212" s="42"/>
      <c r="P212" s="42"/>
      <c r="Q212" s="42"/>
      <c r="R212" s="42"/>
      <c r="S212" s="42"/>
      <c r="T212" s="70"/>
      <c r="AT212" s="25" t="s">
        <v>172</v>
      </c>
      <c r="AU212" s="25" t="s">
        <v>79</v>
      </c>
    </row>
    <row r="213" spans="2:51" s="12" customFormat="1" ht="13.5">
      <c r="B213" s="198"/>
      <c r="D213" s="193" t="s">
        <v>174</v>
      </c>
      <c r="E213" s="199" t="s">
        <v>5</v>
      </c>
      <c r="F213" s="200" t="s">
        <v>1384</v>
      </c>
      <c r="H213" s="201">
        <v>29.93</v>
      </c>
      <c r="I213" s="202"/>
      <c r="L213" s="198"/>
      <c r="M213" s="203"/>
      <c r="N213" s="204"/>
      <c r="O213" s="204"/>
      <c r="P213" s="204"/>
      <c r="Q213" s="204"/>
      <c r="R213" s="204"/>
      <c r="S213" s="204"/>
      <c r="T213" s="205"/>
      <c r="AT213" s="199" t="s">
        <v>174</v>
      </c>
      <c r="AU213" s="199" t="s">
        <v>79</v>
      </c>
      <c r="AV213" s="12" t="s">
        <v>79</v>
      </c>
      <c r="AW213" s="12" t="s">
        <v>34</v>
      </c>
      <c r="AX213" s="12" t="s">
        <v>70</v>
      </c>
      <c r="AY213" s="199" t="s">
        <v>161</v>
      </c>
    </row>
    <row r="214" spans="2:51" s="12" customFormat="1" ht="13.5">
      <c r="B214" s="198"/>
      <c r="D214" s="193" t="s">
        <v>174</v>
      </c>
      <c r="E214" s="199" t="s">
        <v>5</v>
      </c>
      <c r="F214" s="200" t="s">
        <v>1385</v>
      </c>
      <c r="H214" s="201">
        <v>32.2</v>
      </c>
      <c r="I214" s="202"/>
      <c r="L214" s="198"/>
      <c r="M214" s="203"/>
      <c r="N214" s="204"/>
      <c r="O214" s="204"/>
      <c r="P214" s="204"/>
      <c r="Q214" s="204"/>
      <c r="R214" s="204"/>
      <c r="S214" s="204"/>
      <c r="T214" s="205"/>
      <c r="AT214" s="199" t="s">
        <v>174</v>
      </c>
      <c r="AU214" s="199" t="s">
        <v>79</v>
      </c>
      <c r="AV214" s="12" t="s">
        <v>79</v>
      </c>
      <c r="AW214" s="12" t="s">
        <v>34</v>
      </c>
      <c r="AX214" s="12" t="s">
        <v>70</v>
      </c>
      <c r="AY214" s="199" t="s">
        <v>161</v>
      </c>
    </row>
    <row r="215" spans="2:51" s="12" customFormat="1" ht="13.5">
      <c r="B215" s="198"/>
      <c r="D215" s="193" t="s">
        <v>174</v>
      </c>
      <c r="E215" s="199" t="s">
        <v>5</v>
      </c>
      <c r="F215" s="200" t="s">
        <v>1386</v>
      </c>
      <c r="H215" s="201">
        <v>50.5</v>
      </c>
      <c r="I215" s="202"/>
      <c r="L215" s="198"/>
      <c r="M215" s="203"/>
      <c r="N215" s="204"/>
      <c r="O215" s="204"/>
      <c r="P215" s="204"/>
      <c r="Q215" s="204"/>
      <c r="R215" s="204"/>
      <c r="S215" s="204"/>
      <c r="T215" s="205"/>
      <c r="AT215" s="199" t="s">
        <v>174</v>
      </c>
      <c r="AU215" s="199" t="s">
        <v>79</v>
      </c>
      <c r="AV215" s="12" t="s">
        <v>79</v>
      </c>
      <c r="AW215" s="12" t="s">
        <v>34</v>
      </c>
      <c r="AX215" s="12" t="s">
        <v>70</v>
      </c>
      <c r="AY215" s="199" t="s">
        <v>161</v>
      </c>
    </row>
    <row r="216" spans="2:51" s="14" customFormat="1" ht="13.5">
      <c r="B216" s="213"/>
      <c r="D216" s="193" t="s">
        <v>174</v>
      </c>
      <c r="E216" s="214" t="s">
        <v>5</v>
      </c>
      <c r="F216" s="215" t="s">
        <v>188</v>
      </c>
      <c r="H216" s="216">
        <v>112.63</v>
      </c>
      <c r="I216" s="217"/>
      <c r="L216" s="213"/>
      <c r="M216" s="218"/>
      <c r="N216" s="219"/>
      <c r="O216" s="219"/>
      <c r="P216" s="219"/>
      <c r="Q216" s="219"/>
      <c r="R216" s="219"/>
      <c r="S216" s="219"/>
      <c r="T216" s="220"/>
      <c r="AT216" s="214" t="s">
        <v>174</v>
      </c>
      <c r="AU216" s="214" t="s">
        <v>79</v>
      </c>
      <c r="AV216" s="14" t="s">
        <v>168</v>
      </c>
      <c r="AW216" s="14" t="s">
        <v>34</v>
      </c>
      <c r="AX216" s="14" t="s">
        <v>77</v>
      </c>
      <c r="AY216" s="214" t="s">
        <v>161</v>
      </c>
    </row>
    <row r="217" spans="2:65" s="1" customFormat="1" ht="25.5" customHeight="1">
      <c r="B217" s="180"/>
      <c r="C217" s="181" t="s">
        <v>340</v>
      </c>
      <c r="D217" s="181" t="s">
        <v>163</v>
      </c>
      <c r="E217" s="182" t="s">
        <v>1387</v>
      </c>
      <c r="F217" s="183" t="s">
        <v>1388</v>
      </c>
      <c r="G217" s="184" t="s">
        <v>301</v>
      </c>
      <c r="H217" s="185">
        <v>2.468</v>
      </c>
      <c r="I217" s="186"/>
      <c r="J217" s="187">
        <f>ROUND(I217*H217,2)</f>
        <v>0</v>
      </c>
      <c r="K217" s="183" t="s">
        <v>167</v>
      </c>
      <c r="L217" s="41"/>
      <c r="M217" s="188" t="s">
        <v>5</v>
      </c>
      <c r="N217" s="189" t="s">
        <v>41</v>
      </c>
      <c r="O217" s="42"/>
      <c r="P217" s="190">
        <f>O217*H217</f>
        <v>0</v>
      </c>
      <c r="Q217" s="190">
        <v>2.16</v>
      </c>
      <c r="R217" s="190">
        <f>Q217*H217</f>
        <v>5.3308800000000005</v>
      </c>
      <c r="S217" s="190">
        <v>0</v>
      </c>
      <c r="T217" s="191">
        <f>S217*H217</f>
        <v>0</v>
      </c>
      <c r="AR217" s="25" t="s">
        <v>168</v>
      </c>
      <c r="AT217" s="25" t="s">
        <v>163</v>
      </c>
      <c r="AU217" s="25" t="s">
        <v>79</v>
      </c>
      <c r="AY217" s="25" t="s">
        <v>161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5" t="s">
        <v>77</v>
      </c>
      <c r="BK217" s="192">
        <f>ROUND(I217*H217,2)</f>
        <v>0</v>
      </c>
      <c r="BL217" s="25" t="s">
        <v>168</v>
      </c>
      <c r="BM217" s="25" t="s">
        <v>1389</v>
      </c>
    </row>
    <row r="218" spans="2:47" s="1" customFormat="1" ht="27">
      <c r="B218" s="41"/>
      <c r="D218" s="193" t="s">
        <v>170</v>
      </c>
      <c r="F218" s="194" t="s">
        <v>1390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5" t="s">
        <v>170</v>
      </c>
      <c r="AU218" s="25" t="s">
        <v>79</v>
      </c>
    </row>
    <row r="219" spans="2:47" s="1" customFormat="1" ht="27">
      <c r="B219" s="41"/>
      <c r="D219" s="193" t="s">
        <v>172</v>
      </c>
      <c r="F219" s="197" t="s">
        <v>1298</v>
      </c>
      <c r="I219" s="195"/>
      <c r="L219" s="41"/>
      <c r="M219" s="196"/>
      <c r="N219" s="42"/>
      <c r="O219" s="42"/>
      <c r="P219" s="42"/>
      <c r="Q219" s="42"/>
      <c r="R219" s="42"/>
      <c r="S219" s="42"/>
      <c r="T219" s="70"/>
      <c r="AT219" s="25" t="s">
        <v>172</v>
      </c>
      <c r="AU219" s="25" t="s">
        <v>79</v>
      </c>
    </row>
    <row r="220" spans="2:51" s="12" customFormat="1" ht="13.5">
      <c r="B220" s="198"/>
      <c r="D220" s="193" t="s">
        <v>174</v>
      </c>
      <c r="E220" s="199" t="s">
        <v>5</v>
      </c>
      <c r="F220" s="200" t="s">
        <v>1391</v>
      </c>
      <c r="H220" s="201">
        <v>1.779</v>
      </c>
      <c r="I220" s="202"/>
      <c r="L220" s="198"/>
      <c r="M220" s="203"/>
      <c r="N220" s="204"/>
      <c r="O220" s="204"/>
      <c r="P220" s="204"/>
      <c r="Q220" s="204"/>
      <c r="R220" s="204"/>
      <c r="S220" s="204"/>
      <c r="T220" s="205"/>
      <c r="AT220" s="199" t="s">
        <v>174</v>
      </c>
      <c r="AU220" s="199" t="s">
        <v>79</v>
      </c>
      <c r="AV220" s="12" t="s">
        <v>79</v>
      </c>
      <c r="AW220" s="12" t="s">
        <v>34</v>
      </c>
      <c r="AX220" s="12" t="s">
        <v>70</v>
      </c>
      <c r="AY220" s="199" t="s">
        <v>161</v>
      </c>
    </row>
    <row r="221" spans="2:51" s="12" customFormat="1" ht="13.5">
      <c r="B221" s="198"/>
      <c r="D221" s="193" t="s">
        <v>174</v>
      </c>
      <c r="E221" s="199" t="s">
        <v>5</v>
      </c>
      <c r="F221" s="200" t="s">
        <v>1392</v>
      </c>
      <c r="H221" s="201">
        <v>0.689</v>
      </c>
      <c r="I221" s="202"/>
      <c r="L221" s="198"/>
      <c r="M221" s="203"/>
      <c r="N221" s="204"/>
      <c r="O221" s="204"/>
      <c r="P221" s="204"/>
      <c r="Q221" s="204"/>
      <c r="R221" s="204"/>
      <c r="S221" s="204"/>
      <c r="T221" s="205"/>
      <c r="AT221" s="199" t="s">
        <v>174</v>
      </c>
      <c r="AU221" s="199" t="s">
        <v>79</v>
      </c>
      <c r="AV221" s="12" t="s">
        <v>79</v>
      </c>
      <c r="AW221" s="12" t="s">
        <v>34</v>
      </c>
      <c r="AX221" s="12" t="s">
        <v>70</v>
      </c>
      <c r="AY221" s="199" t="s">
        <v>161</v>
      </c>
    </row>
    <row r="222" spans="2:51" s="14" customFormat="1" ht="13.5">
      <c r="B222" s="213"/>
      <c r="D222" s="193" t="s">
        <v>174</v>
      </c>
      <c r="E222" s="214" t="s">
        <v>5</v>
      </c>
      <c r="F222" s="215" t="s">
        <v>188</v>
      </c>
      <c r="H222" s="216">
        <v>2.468</v>
      </c>
      <c r="I222" s="217"/>
      <c r="L222" s="213"/>
      <c r="M222" s="218"/>
      <c r="N222" s="219"/>
      <c r="O222" s="219"/>
      <c r="P222" s="219"/>
      <c r="Q222" s="219"/>
      <c r="R222" s="219"/>
      <c r="S222" s="219"/>
      <c r="T222" s="220"/>
      <c r="AT222" s="214" t="s">
        <v>174</v>
      </c>
      <c r="AU222" s="214" t="s">
        <v>79</v>
      </c>
      <c r="AV222" s="14" t="s">
        <v>168</v>
      </c>
      <c r="AW222" s="14" t="s">
        <v>34</v>
      </c>
      <c r="AX222" s="14" t="s">
        <v>77</v>
      </c>
      <c r="AY222" s="214" t="s">
        <v>161</v>
      </c>
    </row>
    <row r="223" spans="2:65" s="1" customFormat="1" ht="16.5" customHeight="1">
      <c r="B223" s="180"/>
      <c r="C223" s="181" t="s">
        <v>364</v>
      </c>
      <c r="D223" s="181" t="s">
        <v>163</v>
      </c>
      <c r="E223" s="182" t="s">
        <v>1393</v>
      </c>
      <c r="F223" s="183" t="s">
        <v>1394</v>
      </c>
      <c r="G223" s="184" t="s">
        <v>301</v>
      </c>
      <c r="H223" s="185">
        <v>0.539</v>
      </c>
      <c r="I223" s="186"/>
      <c r="J223" s="187">
        <f>ROUND(I223*H223,2)</f>
        <v>0</v>
      </c>
      <c r="K223" s="183" t="s">
        <v>167</v>
      </c>
      <c r="L223" s="41"/>
      <c r="M223" s="188" t="s">
        <v>5</v>
      </c>
      <c r="N223" s="189" t="s">
        <v>41</v>
      </c>
      <c r="O223" s="42"/>
      <c r="P223" s="190">
        <f>O223*H223</f>
        <v>0</v>
      </c>
      <c r="Q223" s="190">
        <v>2.25634</v>
      </c>
      <c r="R223" s="190">
        <f>Q223*H223</f>
        <v>1.21616726</v>
      </c>
      <c r="S223" s="190">
        <v>0</v>
      </c>
      <c r="T223" s="191">
        <f>S223*H223</f>
        <v>0</v>
      </c>
      <c r="AR223" s="25" t="s">
        <v>168</v>
      </c>
      <c r="AT223" s="25" t="s">
        <v>163</v>
      </c>
      <c r="AU223" s="25" t="s">
        <v>79</v>
      </c>
      <c r="AY223" s="25" t="s">
        <v>161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25" t="s">
        <v>77</v>
      </c>
      <c r="BK223" s="192">
        <f>ROUND(I223*H223,2)</f>
        <v>0</v>
      </c>
      <c r="BL223" s="25" t="s">
        <v>168</v>
      </c>
      <c r="BM223" s="25" t="s">
        <v>1395</v>
      </c>
    </row>
    <row r="224" spans="2:47" s="1" customFormat="1" ht="13.5">
      <c r="B224" s="41"/>
      <c r="D224" s="193" t="s">
        <v>170</v>
      </c>
      <c r="F224" s="194" t="s">
        <v>1396</v>
      </c>
      <c r="I224" s="195"/>
      <c r="L224" s="41"/>
      <c r="M224" s="196"/>
      <c r="N224" s="42"/>
      <c r="O224" s="42"/>
      <c r="P224" s="42"/>
      <c r="Q224" s="42"/>
      <c r="R224" s="42"/>
      <c r="S224" s="42"/>
      <c r="T224" s="70"/>
      <c r="AT224" s="25" t="s">
        <v>170</v>
      </c>
      <c r="AU224" s="25" t="s">
        <v>79</v>
      </c>
    </row>
    <row r="225" spans="2:47" s="1" customFormat="1" ht="27">
      <c r="B225" s="41"/>
      <c r="D225" s="193" t="s">
        <v>172</v>
      </c>
      <c r="F225" s="197" t="s">
        <v>1298</v>
      </c>
      <c r="I225" s="195"/>
      <c r="L225" s="41"/>
      <c r="M225" s="196"/>
      <c r="N225" s="42"/>
      <c r="O225" s="42"/>
      <c r="P225" s="42"/>
      <c r="Q225" s="42"/>
      <c r="R225" s="42"/>
      <c r="S225" s="42"/>
      <c r="T225" s="70"/>
      <c r="AT225" s="25" t="s">
        <v>172</v>
      </c>
      <c r="AU225" s="25" t="s">
        <v>79</v>
      </c>
    </row>
    <row r="226" spans="2:51" s="12" customFormat="1" ht="13.5">
      <c r="B226" s="198"/>
      <c r="D226" s="193" t="s">
        <v>174</v>
      </c>
      <c r="E226" s="199" t="s">
        <v>5</v>
      </c>
      <c r="F226" s="200" t="s">
        <v>1397</v>
      </c>
      <c r="H226" s="201">
        <v>0.539</v>
      </c>
      <c r="I226" s="202"/>
      <c r="L226" s="198"/>
      <c r="M226" s="203"/>
      <c r="N226" s="204"/>
      <c r="O226" s="204"/>
      <c r="P226" s="204"/>
      <c r="Q226" s="204"/>
      <c r="R226" s="204"/>
      <c r="S226" s="204"/>
      <c r="T226" s="205"/>
      <c r="AT226" s="199" t="s">
        <v>174</v>
      </c>
      <c r="AU226" s="199" t="s">
        <v>79</v>
      </c>
      <c r="AV226" s="12" t="s">
        <v>79</v>
      </c>
      <c r="AW226" s="12" t="s">
        <v>34</v>
      </c>
      <c r="AX226" s="12" t="s">
        <v>77</v>
      </c>
      <c r="AY226" s="199" t="s">
        <v>161</v>
      </c>
    </row>
    <row r="227" spans="2:65" s="1" customFormat="1" ht="16.5" customHeight="1">
      <c r="B227" s="180"/>
      <c r="C227" s="181" t="s">
        <v>371</v>
      </c>
      <c r="D227" s="181" t="s">
        <v>163</v>
      </c>
      <c r="E227" s="182" t="s">
        <v>1398</v>
      </c>
      <c r="F227" s="183" t="s">
        <v>1399</v>
      </c>
      <c r="G227" s="184" t="s">
        <v>301</v>
      </c>
      <c r="H227" s="185">
        <v>4.684</v>
      </c>
      <c r="I227" s="186"/>
      <c r="J227" s="187">
        <f>ROUND(I227*H227,2)</f>
        <v>0</v>
      </c>
      <c r="K227" s="183" t="s">
        <v>5</v>
      </c>
      <c r="L227" s="41"/>
      <c r="M227" s="188" t="s">
        <v>5</v>
      </c>
      <c r="N227" s="189" t="s">
        <v>41</v>
      </c>
      <c r="O227" s="42"/>
      <c r="P227" s="190">
        <f>O227*H227</f>
        <v>0</v>
      </c>
      <c r="Q227" s="190">
        <v>2.45329</v>
      </c>
      <c r="R227" s="190">
        <f>Q227*H227</f>
        <v>11.49121036</v>
      </c>
      <c r="S227" s="190">
        <v>0</v>
      </c>
      <c r="T227" s="191">
        <f>S227*H227</f>
        <v>0</v>
      </c>
      <c r="AR227" s="25" t="s">
        <v>168</v>
      </c>
      <c r="AT227" s="25" t="s">
        <v>163</v>
      </c>
      <c r="AU227" s="25" t="s">
        <v>79</v>
      </c>
      <c r="AY227" s="25" t="s">
        <v>161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25" t="s">
        <v>77</v>
      </c>
      <c r="BK227" s="192">
        <f>ROUND(I227*H227,2)</f>
        <v>0</v>
      </c>
      <c r="BL227" s="25" t="s">
        <v>168</v>
      </c>
      <c r="BM227" s="25" t="s">
        <v>1400</v>
      </c>
    </row>
    <row r="228" spans="2:47" s="1" customFormat="1" ht="13.5">
      <c r="B228" s="41"/>
      <c r="D228" s="193" t="s">
        <v>170</v>
      </c>
      <c r="F228" s="194" t="s">
        <v>1401</v>
      </c>
      <c r="I228" s="195"/>
      <c r="L228" s="41"/>
      <c r="M228" s="196"/>
      <c r="N228" s="42"/>
      <c r="O228" s="42"/>
      <c r="P228" s="42"/>
      <c r="Q228" s="42"/>
      <c r="R228" s="42"/>
      <c r="S228" s="42"/>
      <c r="T228" s="70"/>
      <c r="AT228" s="25" t="s">
        <v>170</v>
      </c>
      <c r="AU228" s="25" t="s">
        <v>79</v>
      </c>
    </row>
    <row r="229" spans="2:47" s="1" customFormat="1" ht="27">
      <c r="B229" s="41"/>
      <c r="D229" s="193" t="s">
        <v>172</v>
      </c>
      <c r="F229" s="197" t="s">
        <v>1298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5" t="s">
        <v>172</v>
      </c>
      <c r="AU229" s="25" t="s">
        <v>79</v>
      </c>
    </row>
    <row r="230" spans="2:51" s="12" customFormat="1" ht="13.5">
      <c r="B230" s="198"/>
      <c r="D230" s="193" t="s">
        <v>174</v>
      </c>
      <c r="E230" s="199" t="s">
        <v>5</v>
      </c>
      <c r="F230" s="200" t="s">
        <v>1402</v>
      </c>
      <c r="H230" s="201">
        <v>4.684</v>
      </c>
      <c r="I230" s="202"/>
      <c r="L230" s="198"/>
      <c r="M230" s="203"/>
      <c r="N230" s="204"/>
      <c r="O230" s="204"/>
      <c r="P230" s="204"/>
      <c r="Q230" s="204"/>
      <c r="R230" s="204"/>
      <c r="S230" s="204"/>
      <c r="T230" s="205"/>
      <c r="AT230" s="199" t="s">
        <v>174</v>
      </c>
      <c r="AU230" s="199" t="s">
        <v>79</v>
      </c>
      <c r="AV230" s="12" t="s">
        <v>79</v>
      </c>
      <c r="AW230" s="12" t="s">
        <v>34</v>
      </c>
      <c r="AX230" s="12" t="s">
        <v>77</v>
      </c>
      <c r="AY230" s="199" t="s">
        <v>161</v>
      </c>
    </row>
    <row r="231" spans="2:65" s="1" customFormat="1" ht="16.5" customHeight="1">
      <c r="B231" s="180"/>
      <c r="C231" s="181" t="s">
        <v>377</v>
      </c>
      <c r="D231" s="181" t="s">
        <v>163</v>
      </c>
      <c r="E231" s="182" t="s">
        <v>1403</v>
      </c>
      <c r="F231" s="183" t="s">
        <v>1404</v>
      </c>
      <c r="G231" s="184" t="s">
        <v>166</v>
      </c>
      <c r="H231" s="185">
        <v>5.131</v>
      </c>
      <c r="I231" s="186"/>
      <c r="J231" s="187">
        <f>ROUND(I231*H231,2)</f>
        <v>0</v>
      </c>
      <c r="K231" s="183" t="s">
        <v>167</v>
      </c>
      <c r="L231" s="41"/>
      <c r="M231" s="188" t="s">
        <v>5</v>
      </c>
      <c r="N231" s="189" t="s">
        <v>41</v>
      </c>
      <c r="O231" s="42"/>
      <c r="P231" s="190">
        <f>O231*H231</f>
        <v>0</v>
      </c>
      <c r="Q231" s="190">
        <v>0.00247</v>
      </c>
      <c r="R231" s="190">
        <f>Q231*H231</f>
        <v>0.01267357</v>
      </c>
      <c r="S231" s="190">
        <v>0</v>
      </c>
      <c r="T231" s="191">
        <f>S231*H231</f>
        <v>0</v>
      </c>
      <c r="AR231" s="25" t="s">
        <v>168</v>
      </c>
      <c r="AT231" s="25" t="s">
        <v>163</v>
      </c>
      <c r="AU231" s="25" t="s">
        <v>79</v>
      </c>
      <c r="AY231" s="25" t="s">
        <v>161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25" t="s">
        <v>77</v>
      </c>
      <c r="BK231" s="192">
        <f>ROUND(I231*H231,2)</f>
        <v>0</v>
      </c>
      <c r="BL231" s="25" t="s">
        <v>168</v>
      </c>
      <c r="BM231" s="25" t="s">
        <v>1405</v>
      </c>
    </row>
    <row r="232" spans="2:47" s="1" customFormat="1" ht="13.5">
      <c r="B232" s="41"/>
      <c r="D232" s="193" t="s">
        <v>170</v>
      </c>
      <c r="F232" s="194" t="s">
        <v>1406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5" t="s">
        <v>170</v>
      </c>
      <c r="AU232" s="25" t="s">
        <v>79</v>
      </c>
    </row>
    <row r="233" spans="2:47" s="1" customFormat="1" ht="27">
      <c r="B233" s="41"/>
      <c r="D233" s="193" t="s">
        <v>172</v>
      </c>
      <c r="F233" s="197" t="s">
        <v>1407</v>
      </c>
      <c r="I233" s="195"/>
      <c r="L233" s="41"/>
      <c r="M233" s="196"/>
      <c r="N233" s="42"/>
      <c r="O233" s="42"/>
      <c r="P233" s="42"/>
      <c r="Q233" s="42"/>
      <c r="R233" s="42"/>
      <c r="S233" s="42"/>
      <c r="T233" s="70"/>
      <c r="AT233" s="25" t="s">
        <v>172</v>
      </c>
      <c r="AU233" s="25" t="s">
        <v>79</v>
      </c>
    </row>
    <row r="234" spans="2:51" s="12" customFormat="1" ht="13.5">
      <c r="B234" s="198"/>
      <c r="D234" s="193" t="s">
        <v>174</v>
      </c>
      <c r="E234" s="199" t="s">
        <v>5</v>
      </c>
      <c r="F234" s="200" t="s">
        <v>1408</v>
      </c>
      <c r="H234" s="201">
        <v>0.93</v>
      </c>
      <c r="I234" s="202"/>
      <c r="L234" s="198"/>
      <c r="M234" s="203"/>
      <c r="N234" s="204"/>
      <c r="O234" s="204"/>
      <c r="P234" s="204"/>
      <c r="Q234" s="204"/>
      <c r="R234" s="204"/>
      <c r="S234" s="204"/>
      <c r="T234" s="205"/>
      <c r="AT234" s="199" t="s">
        <v>174</v>
      </c>
      <c r="AU234" s="199" t="s">
        <v>79</v>
      </c>
      <c r="AV234" s="12" t="s">
        <v>79</v>
      </c>
      <c r="AW234" s="12" t="s">
        <v>34</v>
      </c>
      <c r="AX234" s="12" t="s">
        <v>70</v>
      </c>
      <c r="AY234" s="199" t="s">
        <v>161</v>
      </c>
    </row>
    <row r="235" spans="2:51" s="12" customFormat="1" ht="13.5">
      <c r="B235" s="198"/>
      <c r="D235" s="193" t="s">
        <v>174</v>
      </c>
      <c r="E235" s="199" t="s">
        <v>5</v>
      </c>
      <c r="F235" s="200" t="s">
        <v>1409</v>
      </c>
      <c r="H235" s="201">
        <v>4.201</v>
      </c>
      <c r="I235" s="202"/>
      <c r="L235" s="198"/>
      <c r="M235" s="203"/>
      <c r="N235" s="204"/>
      <c r="O235" s="204"/>
      <c r="P235" s="204"/>
      <c r="Q235" s="204"/>
      <c r="R235" s="204"/>
      <c r="S235" s="204"/>
      <c r="T235" s="205"/>
      <c r="AT235" s="199" t="s">
        <v>174</v>
      </c>
      <c r="AU235" s="199" t="s">
        <v>79</v>
      </c>
      <c r="AV235" s="12" t="s">
        <v>79</v>
      </c>
      <c r="AW235" s="12" t="s">
        <v>34</v>
      </c>
      <c r="AX235" s="12" t="s">
        <v>70</v>
      </c>
      <c r="AY235" s="199" t="s">
        <v>161</v>
      </c>
    </row>
    <row r="236" spans="2:51" s="14" customFormat="1" ht="13.5">
      <c r="B236" s="213"/>
      <c r="D236" s="193" t="s">
        <v>174</v>
      </c>
      <c r="E236" s="214" t="s">
        <v>5</v>
      </c>
      <c r="F236" s="215" t="s">
        <v>188</v>
      </c>
      <c r="H236" s="216">
        <v>5.131</v>
      </c>
      <c r="I236" s="217"/>
      <c r="L236" s="213"/>
      <c r="M236" s="218"/>
      <c r="N236" s="219"/>
      <c r="O236" s="219"/>
      <c r="P236" s="219"/>
      <c r="Q236" s="219"/>
      <c r="R236" s="219"/>
      <c r="S236" s="219"/>
      <c r="T236" s="220"/>
      <c r="AT236" s="214" t="s">
        <v>174</v>
      </c>
      <c r="AU236" s="214" t="s">
        <v>79</v>
      </c>
      <c r="AV236" s="14" t="s">
        <v>168</v>
      </c>
      <c r="AW236" s="14" t="s">
        <v>34</v>
      </c>
      <c r="AX236" s="14" t="s">
        <v>77</v>
      </c>
      <c r="AY236" s="214" t="s">
        <v>161</v>
      </c>
    </row>
    <row r="237" spans="2:65" s="1" customFormat="1" ht="16.5" customHeight="1">
      <c r="B237" s="180"/>
      <c r="C237" s="181" t="s">
        <v>383</v>
      </c>
      <c r="D237" s="181" t="s">
        <v>163</v>
      </c>
      <c r="E237" s="182" t="s">
        <v>1410</v>
      </c>
      <c r="F237" s="183" t="s">
        <v>1411</v>
      </c>
      <c r="G237" s="184" t="s">
        <v>166</v>
      </c>
      <c r="H237" s="185">
        <v>5.131</v>
      </c>
      <c r="I237" s="186"/>
      <c r="J237" s="187">
        <f>ROUND(I237*H237,2)</f>
        <v>0</v>
      </c>
      <c r="K237" s="183" t="s">
        <v>167</v>
      </c>
      <c r="L237" s="41"/>
      <c r="M237" s="188" t="s">
        <v>5</v>
      </c>
      <c r="N237" s="189" t="s">
        <v>41</v>
      </c>
      <c r="O237" s="4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AR237" s="25" t="s">
        <v>168</v>
      </c>
      <c r="AT237" s="25" t="s">
        <v>163</v>
      </c>
      <c r="AU237" s="25" t="s">
        <v>79</v>
      </c>
      <c r="AY237" s="25" t="s">
        <v>161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25" t="s">
        <v>77</v>
      </c>
      <c r="BK237" s="192">
        <f>ROUND(I237*H237,2)</f>
        <v>0</v>
      </c>
      <c r="BL237" s="25" t="s">
        <v>168</v>
      </c>
      <c r="BM237" s="25" t="s">
        <v>1412</v>
      </c>
    </row>
    <row r="238" spans="2:47" s="1" customFormat="1" ht="13.5">
      <c r="B238" s="41"/>
      <c r="D238" s="193" t="s">
        <v>170</v>
      </c>
      <c r="F238" s="194" t="s">
        <v>1413</v>
      </c>
      <c r="I238" s="195"/>
      <c r="L238" s="41"/>
      <c r="M238" s="196"/>
      <c r="N238" s="42"/>
      <c r="O238" s="42"/>
      <c r="P238" s="42"/>
      <c r="Q238" s="42"/>
      <c r="R238" s="42"/>
      <c r="S238" s="42"/>
      <c r="T238" s="70"/>
      <c r="AT238" s="25" t="s">
        <v>170</v>
      </c>
      <c r="AU238" s="25" t="s">
        <v>79</v>
      </c>
    </row>
    <row r="239" spans="2:65" s="1" customFormat="1" ht="16.5" customHeight="1">
      <c r="B239" s="180"/>
      <c r="C239" s="181" t="s">
        <v>388</v>
      </c>
      <c r="D239" s="181" t="s">
        <v>163</v>
      </c>
      <c r="E239" s="182" t="s">
        <v>1414</v>
      </c>
      <c r="F239" s="183" t="s">
        <v>1415</v>
      </c>
      <c r="G239" s="184" t="s">
        <v>508</v>
      </c>
      <c r="H239" s="185">
        <v>0.215</v>
      </c>
      <c r="I239" s="186"/>
      <c r="J239" s="187">
        <f>ROUND(I239*H239,2)</f>
        <v>0</v>
      </c>
      <c r="K239" s="183" t="s">
        <v>167</v>
      </c>
      <c r="L239" s="41"/>
      <c r="M239" s="188" t="s">
        <v>5</v>
      </c>
      <c r="N239" s="189" t="s">
        <v>41</v>
      </c>
      <c r="O239" s="42"/>
      <c r="P239" s="190">
        <f>O239*H239</f>
        <v>0</v>
      </c>
      <c r="Q239" s="190">
        <v>1.05259</v>
      </c>
      <c r="R239" s="190">
        <f>Q239*H239</f>
        <v>0.22630684999999998</v>
      </c>
      <c r="S239" s="190">
        <v>0</v>
      </c>
      <c r="T239" s="191">
        <f>S239*H239</f>
        <v>0</v>
      </c>
      <c r="AR239" s="25" t="s">
        <v>168</v>
      </c>
      <c r="AT239" s="25" t="s">
        <v>163</v>
      </c>
      <c r="AU239" s="25" t="s">
        <v>79</v>
      </c>
      <c r="AY239" s="25" t="s">
        <v>161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25" t="s">
        <v>77</v>
      </c>
      <c r="BK239" s="192">
        <f>ROUND(I239*H239,2)</f>
        <v>0</v>
      </c>
      <c r="BL239" s="25" t="s">
        <v>168</v>
      </c>
      <c r="BM239" s="25" t="s">
        <v>1416</v>
      </c>
    </row>
    <row r="240" spans="2:47" s="1" customFormat="1" ht="13.5">
      <c r="B240" s="41"/>
      <c r="D240" s="193" t="s">
        <v>170</v>
      </c>
      <c r="F240" s="194" t="s">
        <v>1417</v>
      </c>
      <c r="I240" s="195"/>
      <c r="L240" s="41"/>
      <c r="M240" s="196"/>
      <c r="N240" s="42"/>
      <c r="O240" s="42"/>
      <c r="P240" s="42"/>
      <c r="Q240" s="42"/>
      <c r="R240" s="42"/>
      <c r="S240" s="42"/>
      <c r="T240" s="70"/>
      <c r="AT240" s="25" t="s">
        <v>170</v>
      </c>
      <c r="AU240" s="25" t="s">
        <v>79</v>
      </c>
    </row>
    <row r="241" spans="2:47" s="1" customFormat="1" ht="27">
      <c r="B241" s="41"/>
      <c r="D241" s="193" t="s">
        <v>172</v>
      </c>
      <c r="F241" s="197" t="s">
        <v>1298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172</v>
      </c>
      <c r="AU241" s="25" t="s">
        <v>79</v>
      </c>
    </row>
    <row r="242" spans="2:51" s="13" customFormat="1" ht="13.5">
      <c r="B242" s="206"/>
      <c r="D242" s="193" t="s">
        <v>174</v>
      </c>
      <c r="E242" s="207" t="s">
        <v>5</v>
      </c>
      <c r="F242" s="208" t="s">
        <v>1418</v>
      </c>
      <c r="H242" s="207" t="s">
        <v>5</v>
      </c>
      <c r="I242" s="209"/>
      <c r="L242" s="206"/>
      <c r="M242" s="210"/>
      <c r="N242" s="211"/>
      <c r="O242" s="211"/>
      <c r="P242" s="211"/>
      <c r="Q242" s="211"/>
      <c r="R242" s="211"/>
      <c r="S242" s="211"/>
      <c r="T242" s="212"/>
      <c r="AT242" s="207" t="s">
        <v>174</v>
      </c>
      <c r="AU242" s="207" t="s">
        <v>79</v>
      </c>
      <c r="AV242" s="13" t="s">
        <v>77</v>
      </c>
      <c r="AW242" s="13" t="s">
        <v>34</v>
      </c>
      <c r="AX242" s="13" t="s">
        <v>70</v>
      </c>
      <c r="AY242" s="207" t="s">
        <v>161</v>
      </c>
    </row>
    <row r="243" spans="2:51" s="12" customFormat="1" ht="13.5">
      <c r="B243" s="198"/>
      <c r="D243" s="193" t="s">
        <v>174</v>
      </c>
      <c r="E243" s="199" t="s">
        <v>5</v>
      </c>
      <c r="F243" s="200" t="s">
        <v>1419</v>
      </c>
      <c r="H243" s="201">
        <v>0.215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174</v>
      </c>
      <c r="AU243" s="199" t="s">
        <v>79</v>
      </c>
      <c r="AV243" s="12" t="s">
        <v>79</v>
      </c>
      <c r="AW243" s="12" t="s">
        <v>34</v>
      </c>
      <c r="AX243" s="12" t="s">
        <v>77</v>
      </c>
      <c r="AY243" s="199" t="s">
        <v>161</v>
      </c>
    </row>
    <row r="244" spans="2:63" s="11" customFormat="1" ht="29.85" customHeight="1">
      <c r="B244" s="167"/>
      <c r="D244" s="168" t="s">
        <v>69</v>
      </c>
      <c r="E244" s="178" t="s">
        <v>87</v>
      </c>
      <c r="F244" s="178" t="s">
        <v>1420</v>
      </c>
      <c r="I244" s="170"/>
      <c r="J244" s="179">
        <f>BK244</f>
        <v>0</v>
      </c>
      <c r="L244" s="167"/>
      <c r="M244" s="172"/>
      <c r="N244" s="173"/>
      <c r="O244" s="173"/>
      <c r="P244" s="174">
        <f>SUM(P245:P302)</f>
        <v>0</v>
      </c>
      <c r="Q244" s="173"/>
      <c r="R244" s="174">
        <f>SUM(R245:R302)</f>
        <v>31.423229860000003</v>
      </c>
      <c r="S244" s="173"/>
      <c r="T244" s="175">
        <f>SUM(T245:T302)</f>
        <v>0</v>
      </c>
      <c r="AR244" s="168" t="s">
        <v>77</v>
      </c>
      <c r="AT244" s="176" t="s">
        <v>69</v>
      </c>
      <c r="AU244" s="176" t="s">
        <v>77</v>
      </c>
      <c r="AY244" s="168" t="s">
        <v>161</v>
      </c>
      <c r="BK244" s="177">
        <f>SUM(BK245:BK302)</f>
        <v>0</v>
      </c>
    </row>
    <row r="245" spans="2:65" s="1" customFormat="1" ht="25.5" customHeight="1">
      <c r="B245" s="180"/>
      <c r="C245" s="181" t="s">
        <v>396</v>
      </c>
      <c r="D245" s="181" t="s">
        <v>163</v>
      </c>
      <c r="E245" s="182" t="s">
        <v>1421</v>
      </c>
      <c r="F245" s="183" t="s">
        <v>1422</v>
      </c>
      <c r="G245" s="184" t="s">
        <v>301</v>
      </c>
      <c r="H245" s="185">
        <v>0.498</v>
      </c>
      <c r="I245" s="186"/>
      <c r="J245" s="187">
        <f>ROUND(I245*H245,2)</f>
        <v>0</v>
      </c>
      <c r="K245" s="183" t="s">
        <v>167</v>
      </c>
      <c r="L245" s="41"/>
      <c r="M245" s="188" t="s">
        <v>5</v>
      </c>
      <c r="N245" s="189" t="s">
        <v>41</v>
      </c>
      <c r="O245" s="42"/>
      <c r="P245" s="190">
        <f>O245*H245</f>
        <v>0</v>
      </c>
      <c r="Q245" s="190">
        <v>2.53195</v>
      </c>
      <c r="R245" s="190">
        <f>Q245*H245</f>
        <v>1.2609111000000002</v>
      </c>
      <c r="S245" s="190">
        <v>0</v>
      </c>
      <c r="T245" s="191">
        <f>S245*H245</f>
        <v>0</v>
      </c>
      <c r="AR245" s="25" t="s">
        <v>168</v>
      </c>
      <c r="AT245" s="25" t="s">
        <v>163</v>
      </c>
      <c r="AU245" s="25" t="s">
        <v>79</v>
      </c>
      <c r="AY245" s="25" t="s">
        <v>161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25" t="s">
        <v>77</v>
      </c>
      <c r="BK245" s="192">
        <f>ROUND(I245*H245,2)</f>
        <v>0</v>
      </c>
      <c r="BL245" s="25" t="s">
        <v>168</v>
      </c>
      <c r="BM245" s="25" t="s">
        <v>1423</v>
      </c>
    </row>
    <row r="246" spans="2:47" s="1" customFormat="1" ht="27">
      <c r="B246" s="41"/>
      <c r="D246" s="193" t="s">
        <v>170</v>
      </c>
      <c r="F246" s="194" t="s">
        <v>1424</v>
      </c>
      <c r="I246" s="195"/>
      <c r="L246" s="41"/>
      <c r="M246" s="196"/>
      <c r="N246" s="42"/>
      <c r="O246" s="42"/>
      <c r="P246" s="42"/>
      <c r="Q246" s="42"/>
      <c r="R246" s="42"/>
      <c r="S246" s="42"/>
      <c r="T246" s="70"/>
      <c r="AT246" s="25" t="s">
        <v>170</v>
      </c>
      <c r="AU246" s="25" t="s">
        <v>79</v>
      </c>
    </row>
    <row r="247" spans="2:47" s="1" customFormat="1" ht="27">
      <c r="B247" s="41"/>
      <c r="D247" s="193" t="s">
        <v>172</v>
      </c>
      <c r="F247" s="197" t="s">
        <v>1298</v>
      </c>
      <c r="I247" s="195"/>
      <c r="L247" s="41"/>
      <c r="M247" s="196"/>
      <c r="N247" s="42"/>
      <c r="O247" s="42"/>
      <c r="P247" s="42"/>
      <c r="Q247" s="42"/>
      <c r="R247" s="42"/>
      <c r="S247" s="42"/>
      <c r="T247" s="70"/>
      <c r="AT247" s="25" t="s">
        <v>172</v>
      </c>
      <c r="AU247" s="25" t="s">
        <v>79</v>
      </c>
    </row>
    <row r="248" spans="2:51" s="13" customFormat="1" ht="13.5">
      <c r="B248" s="206"/>
      <c r="D248" s="193" t="s">
        <v>174</v>
      </c>
      <c r="E248" s="207" t="s">
        <v>5</v>
      </c>
      <c r="F248" s="208" t="s">
        <v>1425</v>
      </c>
      <c r="H248" s="207" t="s">
        <v>5</v>
      </c>
      <c r="I248" s="209"/>
      <c r="L248" s="206"/>
      <c r="M248" s="210"/>
      <c r="N248" s="211"/>
      <c r="O248" s="211"/>
      <c r="P248" s="211"/>
      <c r="Q248" s="211"/>
      <c r="R248" s="211"/>
      <c r="S248" s="211"/>
      <c r="T248" s="212"/>
      <c r="AT248" s="207" t="s">
        <v>174</v>
      </c>
      <c r="AU248" s="207" t="s">
        <v>79</v>
      </c>
      <c r="AV248" s="13" t="s">
        <v>77</v>
      </c>
      <c r="AW248" s="13" t="s">
        <v>34</v>
      </c>
      <c r="AX248" s="13" t="s">
        <v>70</v>
      </c>
      <c r="AY248" s="207" t="s">
        <v>161</v>
      </c>
    </row>
    <row r="249" spans="2:51" s="12" customFormat="1" ht="13.5">
      <c r="B249" s="198"/>
      <c r="D249" s="193" t="s">
        <v>174</v>
      </c>
      <c r="E249" s="199" t="s">
        <v>5</v>
      </c>
      <c r="F249" s="200" t="s">
        <v>1426</v>
      </c>
      <c r="H249" s="201">
        <v>0.204</v>
      </c>
      <c r="I249" s="202"/>
      <c r="L249" s="198"/>
      <c r="M249" s="203"/>
      <c r="N249" s="204"/>
      <c r="O249" s="204"/>
      <c r="P249" s="204"/>
      <c r="Q249" s="204"/>
      <c r="R249" s="204"/>
      <c r="S249" s="204"/>
      <c r="T249" s="205"/>
      <c r="AT249" s="199" t="s">
        <v>174</v>
      </c>
      <c r="AU249" s="199" t="s">
        <v>79</v>
      </c>
      <c r="AV249" s="12" t="s">
        <v>79</v>
      </c>
      <c r="AW249" s="12" t="s">
        <v>34</v>
      </c>
      <c r="AX249" s="12" t="s">
        <v>70</v>
      </c>
      <c r="AY249" s="199" t="s">
        <v>161</v>
      </c>
    </row>
    <row r="250" spans="2:51" s="12" customFormat="1" ht="13.5">
      <c r="B250" s="198"/>
      <c r="D250" s="193" t="s">
        <v>174</v>
      </c>
      <c r="E250" s="199" t="s">
        <v>5</v>
      </c>
      <c r="F250" s="200" t="s">
        <v>1427</v>
      </c>
      <c r="H250" s="201">
        <v>0.18</v>
      </c>
      <c r="I250" s="202"/>
      <c r="L250" s="198"/>
      <c r="M250" s="203"/>
      <c r="N250" s="204"/>
      <c r="O250" s="204"/>
      <c r="P250" s="204"/>
      <c r="Q250" s="204"/>
      <c r="R250" s="204"/>
      <c r="S250" s="204"/>
      <c r="T250" s="205"/>
      <c r="AT250" s="199" t="s">
        <v>174</v>
      </c>
      <c r="AU250" s="199" t="s">
        <v>79</v>
      </c>
      <c r="AV250" s="12" t="s">
        <v>79</v>
      </c>
      <c r="AW250" s="12" t="s">
        <v>34</v>
      </c>
      <c r="AX250" s="12" t="s">
        <v>70</v>
      </c>
      <c r="AY250" s="199" t="s">
        <v>161</v>
      </c>
    </row>
    <row r="251" spans="2:51" s="13" customFormat="1" ht="13.5">
      <c r="B251" s="206"/>
      <c r="D251" s="193" t="s">
        <v>174</v>
      </c>
      <c r="E251" s="207" t="s">
        <v>5</v>
      </c>
      <c r="F251" s="208" t="s">
        <v>1428</v>
      </c>
      <c r="H251" s="207" t="s">
        <v>5</v>
      </c>
      <c r="I251" s="209"/>
      <c r="L251" s="206"/>
      <c r="M251" s="210"/>
      <c r="N251" s="211"/>
      <c r="O251" s="211"/>
      <c r="P251" s="211"/>
      <c r="Q251" s="211"/>
      <c r="R251" s="211"/>
      <c r="S251" s="211"/>
      <c r="T251" s="212"/>
      <c r="AT251" s="207" t="s">
        <v>174</v>
      </c>
      <c r="AU251" s="207" t="s">
        <v>79</v>
      </c>
      <c r="AV251" s="13" t="s">
        <v>77</v>
      </c>
      <c r="AW251" s="13" t="s">
        <v>34</v>
      </c>
      <c r="AX251" s="13" t="s">
        <v>70</v>
      </c>
      <c r="AY251" s="207" t="s">
        <v>161</v>
      </c>
    </row>
    <row r="252" spans="2:51" s="12" customFormat="1" ht="13.5">
      <c r="B252" s="198"/>
      <c r="D252" s="193" t="s">
        <v>174</v>
      </c>
      <c r="E252" s="199" t="s">
        <v>5</v>
      </c>
      <c r="F252" s="200" t="s">
        <v>1429</v>
      </c>
      <c r="H252" s="201">
        <v>0.114</v>
      </c>
      <c r="I252" s="202"/>
      <c r="L252" s="198"/>
      <c r="M252" s="203"/>
      <c r="N252" s="204"/>
      <c r="O252" s="204"/>
      <c r="P252" s="204"/>
      <c r="Q252" s="204"/>
      <c r="R252" s="204"/>
      <c r="S252" s="204"/>
      <c r="T252" s="205"/>
      <c r="AT252" s="199" t="s">
        <v>174</v>
      </c>
      <c r="AU252" s="199" t="s">
        <v>79</v>
      </c>
      <c r="AV252" s="12" t="s">
        <v>79</v>
      </c>
      <c r="AW252" s="12" t="s">
        <v>34</v>
      </c>
      <c r="AX252" s="12" t="s">
        <v>70</v>
      </c>
      <c r="AY252" s="199" t="s">
        <v>161</v>
      </c>
    </row>
    <row r="253" spans="2:51" s="14" customFormat="1" ht="13.5">
      <c r="B253" s="213"/>
      <c r="D253" s="193" t="s">
        <v>174</v>
      </c>
      <c r="E253" s="214" t="s">
        <v>5</v>
      </c>
      <c r="F253" s="215" t="s">
        <v>188</v>
      </c>
      <c r="H253" s="216">
        <v>0.498</v>
      </c>
      <c r="I253" s="217"/>
      <c r="L253" s="213"/>
      <c r="M253" s="218"/>
      <c r="N253" s="219"/>
      <c r="O253" s="219"/>
      <c r="P253" s="219"/>
      <c r="Q253" s="219"/>
      <c r="R253" s="219"/>
      <c r="S253" s="219"/>
      <c r="T253" s="220"/>
      <c r="AT253" s="214" t="s">
        <v>174</v>
      </c>
      <c r="AU253" s="214" t="s">
        <v>79</v>
      </c>
      <c r="AV253" s="14" t="s">
        <v>168</v>
      </c>
      <c r="AW253" s="14" t="s">
        <v>34</v>
      </c>
      <c r="AX253" s="14" t="s">
        <v>77</v>
      </c>
      <c r="AY253" s="214" t="s">
        <v>161</v>
      </c>
    </row>
    <row r="254" spans="2:65" s="1" customFormat="1" ht="25.5" customHeight="1">
      <c r="B254" s="180"/>
      <c r="C254" s="181" t="s">
        <v>406</v>
      </c>
      <c r="D254" s="181" t="s">
        <v>163</v>
      </c>
      <c r="E254" s="182" t="s">
        <v>1430</v>
      </c>
      <c r="F254" s="183" t="s">
        <v>1431</v>
      </c>
      <c r="G254" s="184" t="s">
        <v>301</v>
      </c>
      <c r="H254" s="185">
        <v>2.664</v>
      </c>
      <c r="I254" s="186"/>
      <c r="J254" s="187">
        <f>ROUND(I254*H254,2)</f>
        <v>0</v>
      </c>
      <c r="K254" s="183" t="s">
        <v>5</v>
      </c>
      <c r="L254" s="41"/>
      <c r="M254" s="188" t="s">
        <v>5</v>
      </c>
      <c r="N254" s="189" t="s">
        <v>41</v>
      </c>
      <c r="O254" s="42"/>
      <c r="P254" s="190">
        <f>O254*H254</f>
        <v>0</v>
      </c>
      <c r="Q254" s="190">
        <v>2.52423</v>
      </c>
      <c r="R254" s="190">
        <f>Q254*H254</f>
        <v>6.7245487200000005</v>
      </c>
      <c r="S254" s="190">
        <v>0</v>
      </c>
      <c r="T254" s="191">
        <f>S254*H254</f>
        <v>0</v>
      </c>
      <c r="AR254" s="25" t="s">
        <v>168</v>
      </c>
      <c r="AT254" s="25" t="s">
        <v>163</v>
      </c>
      <c r="AU254" s="25" t="s">
        <v>79</v>
      </c>
      <c r="AY254" s="25" t="s">
        <v>161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25" t="s">
        <v>77</v>
      </c>
      <c r="BK254" s="192">
        <f>ROUND(I254*H254,2)</f>
        <v>0</v>
      </c>
      <c r="BL254" s="25" t="s">
        <v>168</v>
      </c>
      <c r="BM254" s="25" t="s">
        <v>1432</v>
      </c>
    </row>
    <row r="255" spans="2:47" s="1" customFormat="1" ht="27">
      <c r="B255" s="41"/>
      <c r="D255" s="193" t="s">
        <v>170</v>
      </c>
      <c r="F255" s="194" t="s">
        <v>1433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5" t="s">
        <v>170</v>
      </c>
      <c r="AU255" s="25" t="s">
        <v>79</v>
      </c>
    </row>
    <row r="256" spans="2:47" s="1" customFormat="1" ht="27">
      <c r="B256" s="41"/>
      <c r="D256" s="193" t="s">
        <v>172</v>
      </c>
      <c r="F256" s="197" t="s">
        <v>1298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5" t="s">
        <v>172</v>
      </c>
      <c r="AU256" s="25" t="s">
        <v>79</v>
      </c>
    </row>
    <row r="257" spans="2:51" s="13" customFormat="1" ht="13.5">
      <c r="B257" s="206"/>
      <c r="D257" s="193" t="s">
        <v>174</v>
      </c>
      <c r="E257" s="207" t="s">
        <v>5</v>
      </c>
      <c r="F257" s="208" t="s">
        <v>1434</v>
      </c>
      <c r="H257" s="207" t="s">
        <v>5</v>
      </c>
      <c r="I257" s="209"/>
      <c r="L257" s="206"/>
      <c r="M257" s="210"/>
      <c r="N257" s="211"/>
      <c r="O257" s="211"/>
      <c r="P257" s="211"/>
      <c r="Q257" s="211"/>
      <c r="R257" s="211"/>
      <c r="S257" s="211"/>
      <c r="T257" s="212"/>
      <c r="AT257" s="207" t="s">
        <v>174</v>
      </c>
      <c r="AU257" s="207" t="s">
        <v>79</v>
      </c>
      <c r="AV257" s="13" t="s">
        <v>77</v>
      </c>
      <c r="AW257" s="13" t="s">
        <v>34</v>
      </c>
      <c r="AX257" s="13" t="s">
        <v>70</v>
      </c>
      <c r="AY257" s="207" t="s">
        <v>161</v>
      </c>
    </row>
    <row r="258" spans="2:51" s="12" customFormat="1" ht="13.5">
      <c r="B258" s="198"/>
      <c r="D258" s="193" t="s">
        <v>174</v>
      </c>
      <c r="E258" s="199" t="s">
        <v>5</v>
      </c>
      <c r="F258" s="200" t="s">
        <v>1435</v>
      </c>
      <c r="H258" s="201">
        <v>2.534</v>
      </c>
      <c r="I258" s="202"/>
      <c r="L258" s="198"/>
      <c r="M258" s="203"/>
      <c r="N258" s="204"/>
      <c r="O258" s="204"/>
      <c r="P258" s="204"/>
      <c r="Q258" s="204"/>
      <c r="R258" s="204"/>
      <c r="S258" s="204"/>
      <c r="T258" s="205"/>
      <c r="AT258" s="199" t="s">
        <v>174</v>
      </c>
      <c r="AU258" s="199" t="s">
        <v>79</v>
      </c>
      <c r="AV258" s="12" t="s">
        <v>79</v>
      </c>
      <c r="AW258" s="12" t="s">
        <v>34</v>
      </c>
      <c r="AX258" s="12" t="s">
        <v>70</v>
      </c>
      <c r="AY258" s="199" t="s">
        <v>161</v>
      </c>
    </row>
    <row r="259" spans="2:51" s="13" customFormat="1" ht="13.5">
      <c r="B259" s="206"/>
      <c r="D259" s="193" t="s">
        <v>174</v>
      </c>
      <c r="E259" s="207" t="s">
        <v>5</v>
      </c>
      <c r="F259" s="208" t="s">
        <v>1428</v>
      </c>
      <c r="H259" s="207" t="s">
        <v>5</v>
      </c>
      <c r="I259" s="209"/>
      <c r="L259" s="206"/>
      <c r="M259" s="210"/>
      <c r="N259" s="211"/>
      <c r="O259" s="211"/>
      <c r="P259" s="211"/>
      <c r="Q259" s="211"/>
      <c r="R259" s="211"/>
      <c r="S259" s="211"/>
      <c r="T259" s="212"/>
      <c r="AT259" s="207" t="s">
        <v>174</v>
      </c>
      <c r="AU259" s="207" t="s">
        <v>79</v>
      </c>
      <c r="AV259" s="13" t="s">
        <v>77</v>
      </c>
      <c r="AW259" s="13" t="s">
        <v>34</v>
      </c>
      <c r="AX259" s="13" t="s">
        <v>70</v>
      </c>
      <c r="AY259" s="207" t="s">
        <v>161</v>
      </c>
    </row>
    <row r="260" spans="2:51" s="12" customFormat="1" ht="13.5">
      <c r="B260" s="198"/>
      <c r="D260" s="193" t="s">
        <v>174</v>
      </c>
      <c r="E260" s="199" t="s">
        <v>5</v>
      </c>
      <c r="F260" s="200" t="s">
        <v>1436</v>
      </c>
      <c r="H260" s="201">
        <v>0.13</v>
      </c>
      <c r="I260" s="202"/>
      <c r="L260" s="198"/>
      <c r="M260" s="203"/>
      <c r="N260" s="204"/>
      <c r="O260" s="204"/>
      <c r="P260" s="204"/>
      <c r="Q260" s="204"/>
      <c r="R260" s="204"/>
      <c r="S260" s="204"/>
      <c r="T260" s="205"/>
      <c r="AT260" s="199" t="s">
        <v>174</v>
      </c>
      <c r="AU260" s="199" t="s">
        <v>79</v>
      </c>
      <c r="AV260" s="12" t="s">
        <v>79</v>
      </c>
      <c r="AW260" s="12" t="s">
        <v>34</v>
      </c>
      <c r="AX260" s="12" t="s">
        <v>70</v>
      </c>
      <c r="AY260" s="199" t="s">
        <v>161</v>
      </c>
    </row>
    <row r="261" spans="2:51" s="14" customFormat="1" ht="13.5">
      <c r="B261" s="213"/>
      <c r="D261" s="193" t="s">
        <v>174</v>
      </c>
      <c r="E261" s="214" t="s">
        <v>5</v>
      </c>
      <c r="F261" s="215" t="s">
        <v>188</v>
      </c>
      <c r="H261" s="216">
        <v>2.664</v>
      </c>
      <c r="I261" s="217"/>
      <c r="L261" s="213"/>
      <c r="M261" s="218"/>
      <c r="N261" s="219"/>
      <c r="O261" s="219"/>
      <c r="P261" s="219"/>
      <c r="Q261" s="219"/>
      <c r="R261" s="219"/>
      <c r="S261" s="219"/>
      <c r="T261" s="220"/>
      <c r="AT261" s="214" t="s">
        <v>174</v>
      </c>
      <c r="AU261" s="214" t="s">
        <v>79</v>
      </c>
      <c r="AV261" s="14" t="s">
        <v>168</v>
      </c>
      <c r="AW261" s="14" t="s">
        <v>34</v>
      </c>
      <c r="AX261" s="14" t="s">
        <v>77</v>
      </c>
      <c r="AY261" s="214" t="s">
        <v>161</v>
      </c>
    </row>
    <row r="262" spans="2:65" s="1" customFormat="1" ht="25.5" customHeight="1">
      <c r="B262" s="180"/>
      <c r="C262" s="181" t="s">
        <v>413</v>
      </c>
      <c r="D262" s="181" t="s">
        <v>163</v>
      </c>
      <c r="E262" s="182" t="s">
        <v>1437</v>
      </c>
      <c r="F262" s="183" t="s">
        <v>1438</v>
      </c>
      <c r="G262" s="184" t="s">
        <v>301</v>
      </c>
      <c r="H262" s="185">
        <v>8.798</v>
      </c>
      <c r="I262" s="186"/>
      <c r="J262" s="187">
        <f>ROUND(I262*H262,2)</f>
        <v>0</v>
      </c>
      <c r="K262" s="183" t="s">
        <v>167</v>
      </c>
      <c r="L262" s="41"/>
      <c r="M262" s="188" t="s">
        <v>5</v>
      </c>
      <c r="N262" s="189" t="s">
        <v>41</v>
      </c>
      <c r="O262" s="42"/>
      <c r="P262" s="190">
        <f>O262*H262</f>
        <v>0</v>
      </c>
      <c r="Q262" s="190">
        <v>2.5143</v>
      </c>
      <c r="R262" s="190">
        <f>Q262*H262</f>
        <v>22.1208114</v>
      </c>
      <c r="S262" s="190">
        <v>0</v>
      </c>
      <c r="T262" s="191">
        <f>S262*H262</f>
        <v>0</v>
      </c>
      <c r="AR262" s="25" t="s">
        <v>168</v>
      </c>
      <c r="AT262" s="25" t="s">
        <v>163</v>
      </c>
      <c r="AU262" s="25" t="s">
        <v>79</v>
      </c>
      <c r="AY262" s="25" t="s">
        <v>161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25" t="s">
        <v>77</v>
      </c>
      <c r="BK262" s="192">
        <f>ROUND(I262*H262,2)</f>
        <v>0</v>
      </c>
      <c r="BL262" s="25" t="s">
        <v>168</v>
      </c>
      <c r="BM262" s="25" t="s">
        <v>1439</v>
      </c>
    </row>
    <row r="263" spans="2:47" s="1" customFormat="1" ht="27">
      <c r="B263" s="41"/>
      <c r="D263" s="193" t="s">
        <v>170</v>
      </c>
      <c r="F263" s="194" t="s">
        <v>1440</v>
      </c>
      <c r="I263" s="195"/>
      <c r="L263" s="41"/>
      <c r="M263" s="196"/>
      <c r="N263" s="42"/>
      <c r="O263" s="42"/>
      <c r="P263" s="42"/>
      <c r="Q263" s="42"/>
      <c r="R263" s="42"/>
      <c r="S263" s="42"/>
      <c r="T263" s="70"/>
      <c r="AT263" s="25" t="s">
        <v>170</v>
      </c>
      <c r="AU263" s="25" t="s">
        <v>79</v>
      </c>
    </row>
    <row r="264" spans="2:47" s="1" customFormat="1" ht="27">
      <c r="B264" s="41"/>
      <c r="D264" s="193" t="s">
        <v>172</v>
      </c>
      <c r="F264" s="197" t="s">
        <v>1298</v>
      </c>
      <c r="I264" s="195"/>
      <c r="L264" s="41"/>
      <c r="M264" s="196"/>
      <c r="N264" s="42"/>
      <c r="O264" s="42"/>
      <c r="P264" s="42"/>
      <c r="Q264" s="42"/>
      <c r="R264" s="42"/>
      <c r="S264" s="42"/>
      <c r="T264" s="70"/>
      <c r="AT264" s="25" t="s">
        <v>172</v>
      </c>
      <c r="AU264" s="25" t="s">
        <v>79</v>
      </c>
    </row>
    <row r="265" spans="2:51" s="13" customFormat="1" ht="13.5">
      <c r="B265" s="206"/>
      <c r="D265" s="193" t="s">
        <v>174</v>
      </c>
      <c r="E265" s="207" t="s">
        <v>5</v>
      </c>
      <c r="F265" s="208" t="s">
        <v>1441</v>
      </c>
      <c r="H265" s="207" t="s">
        <v>5</v>
      </c>
      <c r="I265" s="209"/>
      <c r="L265" s="206"/>
      <c r="M265" s="210"/>
      <c r="N265" s="211"/>
      <c r="O265" s="211"/>
      <c r="P265" s="211"/>
      <c r="Q265" s="211"/>
      <c r="R265" s="211"/>
      <c r="S265" s="211"/>
      <c r="T265" s="212"/>
      <c r="AT265" s="207" t="s">
        <v>174</v>
      </c>
      <c r="AU265" s="207" t="s">
        <v>79</v>
      </c>
      <c r="AV265" s="13" t="s">
        <v>77</v>
      </c>
      <c r="AW265" s="13" t="s">
        <v>34</v>
      </c>
      <c r="AX265" s="13" t="s">
        <v>70</v>
      </c>
      <c r="AY265" s="207" t="s">
        <v>161</v>
      </c>
    </row>
    <row r="266" spans="2:51" s="12" customFormat="1" ht="13.5">
      <c r="B266" s="198"/>
      <c r="D266" s="193" t="s">
        <v>174</v>
      </c>
      <c r="E266" s="199" t="s">
        <v>5</v>
      </c>
      <c r="F266" s="200" t="s">
        <v>1442</v>
      </c>
      <c r="H266" s="201">
        <v>3.509</v>
      </c>
      <c r="I266" s="202"/>
      <c r="L266" s="198"/>
      <c r="M266" s="203"/>
      <c r="N266" s="204"/>
      <c r="O266" s="204"/>
      <c r="P266" s="204"/>
      <c r="Q266" s="204"/>
      <c r="R266" s="204"/>
      <c r="S266" s="204"/>
      <c r="T266" s="205"/>
      <c r="AT266" s="199" t="s">
        <v>174</v>
      </c>
      <c r="AU266" s="199" t="s">
        <v>79</v>
      </c>
      <c r="AV266" s="12" t="s">
        <v>79</v>
      </c>
      <c r="AW266" s="12" t="s">
        <v>34</v>
      </c>
      <c r="AX266" s="12" t="s">
        <v>70</v>
      </c>
      <c r="AY266" s="199" t="s">
        <v>161</v>
      </c>
    </row>
    <row r="267" spans="2:51" s="12" customFormat="1" ht="13.5">
      <c r="B267" s="198"/>
      <c r="D267" s="193" t="s">
        <v>174</v>
      </c>
      <c r="E267" s="199" t="s">
        <v>5</v>
      </c>
      <c r="F267" s="200" t="s">
        <v>1443</v>
      </c>
      <c r="H267" s="201">
        <v>-0.504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199" t="s">
        <v>174</v>
      </c>
      <c r="AU267" s="199" t="s">
        <v>79</v>
      </c>
      <c r="AV267" s="12" t="s">
        <v>79</v>
      </c>
      <c r="AW267" s="12" t="s">
        <v>34</v>
      </c>
      <c r="AX267" s="12" t="s">
        <v>70</v>
      </c>
      <c r="AY267" s="199" t="s">
        <v>161</v>
      </c>
    </row>
    <row r="268" spans="2:51" s="13" customFormat="1" ht="13.5">
      <c r="B268" s="206"/>
      <c r="D268" s="193" t="s">
        <v>174</v>
      </c>
      <c r="E268" s="207" t="s">
        <v>5</v>
      </c>
      <c r="F268" s="208" t="s">
        <v>1428</v>
      </c>
      <c r="H268" s="207" t="s">
        <v>5</v>
      </c>
      <c r="I268" s="209"/>
      <c r="L268" s="206"/>
      <c r="M268" s="210"/>
      <c r="N268" s="211"/>
      <c r="O268" s="211"/>
      <c r="P268" s="211"/>
      <c r="Q268" s="211"/>
      <c r="R268" s="211"/>
      <c r="S268" s="211"/>
      <c r="T268" s="212"/>
      <c r="AT268" s="207" t="s">
        <v>174</v>
      </c>
      <c r="AU268" s="207" t="s">
        <v>79</v>
      </c>
      <c r="AV268" s="13" t="s">
        <v>77</v>
      </c>
      <c r="AW268" s="13" t="s">
        <v>34</v>
      </c>
      <c r="AX268" s="13" t="s">
        <v>70</v>
      </c>
      <c r="AY268" s="207" t="s">
        <v>161</v>
      </c>
    </row>
    <row r="269" spans="2:51" s="12" customFormat="1" ht="13.5">
      <c r="B269" s="198"/>
      <c r="D269" s="193" t="s">
        <v>174</v>
      </c>
      <c r="E269" s="199" t="s">
        <v>5</v>
      </c>
      <c r="F269" s="200" t="s">
        <v>1444</v>
      </c>
      <c r="H269" s="201">
        <v>10.831</v>
      </c>
      <c r="I269" s="202"/>
      <c r="L269" s="198"/>
      <c r="M269" s="203"/>
      <c r="N269" s="204"/>
      <c r="O269" s="204"/>
      <c r="P269" s="204"/>
      <c r="Q269" s="204"/>
      <c r="R269" s="204"/>
      <c r="S269" s="204"/>
      <c r="T269" s="205"/>
      <c r="AT269" s="199" t="s">
        <v>174</v>
      </c>
      <c r="AU269" s="199" t="s">
        <v>79</v>
      </c>
      <c r="AV269" s="12" t="s">
        <v>79</v>
      </c>
      <c r="AW269" s="12" t="s">
        <v>34</v>
      </c>
      <c r="AX269" s="12" t="s">
        <v>70</v>
      </c>
      <c r="AY269" s="199" t="s">
        <v>161</v>
      </c>
    </row>
    <row r="270" spans="2:51" s="12" customFormat="1" ht="13.5">
      <c r="B270" s="198"/>
      <c r="D270" s="193" t="s">
        <v>174</v>
      </c>
      <c r="E270" s="199" t="s">
        <v>5</v>
      </c>
      <c r="F270" s="200" t="s">
        <v>1445</v>
      </c>
      <c r="H270" s="201">
        <v>-4.903</v>
      </c>
      <c r="I270" s="202"/>
      <c r="L270" s="198"/>
      <c r="M270" s="203"/>
      <c r="N270" s="204"/>
      <c r="O270" s="204"/>
      <c r="P270" s="204"/>
      <c r="Q270" s="204"/>
      <c r="R270" s="204"/>
      <c r="S270" s="204"/>
      <c r="T270" s="205"/>
      <c r="AT270" s="199" t="s">
        <v>174</v>
      </c>
      <c r="AU270" s="199" t="s">
        <v>79</v>
      </c>
      <c r="AV270" s="12" t="s">
        <v>79</v>
      </c>
      <c r="AW270" s="12" t="s">
        <v>34</v>
      </c>
      <c r="AX270" s="12" t="s">
        <v>70</v>
      </c>
      <c r="AY270" s="199" t="s">
        <v>161</v>
      </c>
    </row>
    <row r="271" spans="2:51" s="12" customFormat="1" ht="13.5">
      <c r="B271" s="198"/>
      <c r="D271" s="193" t="s">
        <v>174</v>
      </c>
      <c r="E271" s="199" t="s">
        <v>5</v>
      </c>
      <c r="F271" s="200" t="s">
        <v>1446</v>
      </c>
      <c r="H271" s="201">
        <v>-0.135</v>
      </c>
      <c r="I271" s="202"/>
      <c r="L271" s="198"/>
      <c r="M271" s="203"/>
      <c r="N271" s="204"/>
      <c r="O271" s="204"/>
      <c r="P271" s="204"/>
      <c r="Q271" s="204"/>
      <c r="R271" s="204"/>
      <c r="S271" s="204"/>
      <c r="T271" s="205"/>
      <c r="AT271" s="199" t="s">
        <v>174</v>
      </c>
      <c r="AU271" s="199" t="s">
        <v>79</v>
      </c>
      <c r="AV271" s="12" t="s">
        <v>79</v>
      </c>
      <c r="AW271" s="12" t="s">
        <v>34</v>
      </c>
      <c r="AX271" s="12" t="s">
        <v>70</v>
      </c>
      <c r="AY271" s="199" t="s">
        <v>161</v>
      </c>
    </row>
    <row r="272" spans="2:51" s="14" customFormat="1" ht="13.5">
      <c r="B272" s="213"/>
      <c r="D272" s="193" t="s">
        <v>174</v>
      </c>
      <c r="E272" s="214" t="s">
        <v>5</v>
      </c>
      <c r="F272" s="215" t="s">
        <v>188</v>
      </c>
      <c r="H272" s="216">
        <v>8.798</v>
      </c>
      <c r="I272" s="217"/>
      <c r="L272" s="213"/>
      <c r="M272" s="218"/>
      <c r="N272" s="219"/>
      <c r="O272" s="219"/>
      <c r="P272" s="219"/>
      <c r="Q272" s="219"/>
      <c r="R272" s="219"/>
      <c r="S272" s="219"/>
      <c r="T272" s="220"/>
      <c r="AT272" s="214" t="s">
        <v>174</v>
      </c>
      <c r="AU272" s="214" t="s">
        <v>79</v>
      </c>
      <c r="AV272" s="14" t="s">
        <v>168</v>
      </c>
      <c r="AW272" s="14" t="s">
        <v>34</v>
      </c>
      <c r="AX272" s="14" t="s">
        <v>77</v>
      </c>
      <c r="AY272" s="214" t="s">
        <v>161</v>
      </c>
    </row>
    <row r="273" spans="2:65" s="1" customFormat="1" ht="25.5" customHeight="1">
      <c r="B273" s="180"/>
      <c r="C273" s="181" t="s">
        <v>418</v>
      </c>
      <c r="D273" s="181" t="s">
        <v>163</v>
      </c>
      <c r="E273" s="182" t="s">
        <v>1447</v>
      </c>
      <c r="F273" s="183" t="s">
        <v>1448</v>
      </c>
      <c r="G273" s="184" t="s">
        <v>166</v>
      </c>
      <c r="H273" s="185">
        <v>41.77</v>
      </c>
      <c r="I273" s="186"/>
      <c r="J273" s="187">
        <f>ROUND(I273*H273,2)</f>
        <v>0</v>
      </c>
      <c r="K273" s="183" t="s">
        <v>167</v>
      </c>
      <c r="L273" s="41"/>
      <c r="M273" s="188" t="s">
        <v>5</v>
      </c>
      <c r="N273" s="189" t="s">
        <v>41</v>
      </c>
      <c r="O273" s="42"/>
      <c r="P273" s="190">
        <f>O273*H273</f>
        <v>0</v>
      </c>
      <c r="Q273" s="190">
        <v>0.00265</v>
      </c>
      <c r="R273" s="190">
        <f>Q273*H273</f>
        <v>0.11069050000000001</v>
      </c>
      <c r="S273" s="190">
        <v>0</v>
      </c>
      <c r="T273" s="191">
        <f>S273*H273</f>
        <v>0</v>
      </c>
      <c r="AR273" s="25" t="s">
        <v>168</v>
      </c>
      <c r="AT273" s="25" t="s">
        <v>163</v>
      </c>
      <c r="AU273" s="25" t="s">
        <v>79</v>
      </c>
      <c r="AY273" s="25" t="s">
        <v>161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25" t="s">
        <v>77</v>
      </c>
      <c r="BK273" s="192">
        <f>ROUND(I273*H273,2)</f>
        <v>0</v>
      </c>
      <c r="BL273" s="25" t="s">
        <v>168</v>
      </c>
      <c r="BM273" s="25" t="s">
        <v>1449</v>
      </c>
    </row>
    <row r="274" spans="2:47" s="1" customFormat="1" ht="27">
      <c r="B274" s="41"/>
      <c r="D274" s="193" t="s">
        <v>170</v>
      </c>
      <c r="F274" s="194" t="s">
        <v>1450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5" t="s">
        <v>170</v>
      </c>
      <c r="AU274" s="25" t="s">
        <v>79</v>
      </c>
    </row>
    <row r="275" spans="2:47" s="1" customFormat="1" ht="27">
      <c r="B275" s="41"/>
      <c r="D275" s="193" t="s">
        <v>172</v>
      </c>
      <c r="F275" s="197" t="s">
        <v>1298</v>
      </c>
      <c r="I275" s="195"/>
      <c r="L275" s="41"/>
      <c r="M275" s="196"/>
      <c r="N275" s="42"/>
      <c r="O275" s="42"/>
      <c r="P275" s="42"/>
      <c r="Q275" s="42"/>
      <c r="R275" s="42"/>
      <c r="S275" s="42"/>
      <c r="T275" s="70"/>
      <c r="AT275" s="25" t="s">
        <v>172</v>
      </c>
      <c r="AU275" s="25" t="s">
        <v>79</v>
      </c>
    </row>
    <row r="276" spans="2:51" s="13" customFormat="1" ht="13.5">
      <c r="B276" s="206"/>
      <c r="D276" s="193" t="s">
        <v>174</v>
      </c>
      <c r="E276" s="207" t="s">
        <v>5</v>
      </c>
      <c r="F276" s="208" t="s">
        <v>1451</v>
      </c>
      <c r="H276" s="207" t="s">
        <v>5</v>
      </c>
      <c r="I276" s="209"/>
      <c r="L276" s="206"/>
      <c r="M276" s="210"/>
      <c r="N276" s="211"/>
      <c r="O276" s="211"/>
      <c r="P276" s="211"/>
      <c r="Q276" s="211"/>
      <c r="R276" s="211"/>
      <c r="S276" s="211"/>
      <c r="T276" s="212"/>
      <c r="AT276" s="207" t="s">
        <v>174</v>
      </c>
      <c r="AU276" s="207" t="s">
        <v>79</v>
      </c>
      <c r="AV276" s="13" t="s">
        <v>77</v>
      </c>
      <c r="AW276" s="13" t="s">
        <v>34</v>
      </c>
      <c r="AX276" s="13" t="s">
        <v>70</v>
      </c>
      <c r="AY276" s="207" t="s">
        <v>161</v>
      </c>
    </row>
    <row r="277" spans="2:51" s="13" customFormat="1" ht="13.5">
      <c r="B277" s="206"/>
      <c r="D277" s="193" t="s">
        <v>174</v>
      </c>
      <c r="E277" s="207" t="s">
        <v>5</v>
      </c>
      <c r="F277" s="208" t="s">
        <v>1452</v>
      </c>
      <c r="H277" s="207" t="s">
        <v>5</v>
      </c>
      <c r="I277" s="209"/>
      <c r="L277" s="206"/>
      <c r="M277" s="210"/>
      <c r="N277" s="211"/>
      <c r="O277" s="211"/>
      <c r="P277" s="211"/>
      <c r="Q277" s="211"/>
      <c r="R277" s="211"/>
      <c r="S277" s="211"/>
      <c r="T277" s="212"/>
      <c r="AT277" s="207" t="s">
        <v>174</v>
      </c>
      <c r="AU277" s="207" t="s">
        <v>79</v>
      </c>
      <c r="AV277" s="13" t="s">
        <v>77</v>
      </c>
      <c r="AW277" s="13" t="s">
        <v>34</v>
      </c>
      <c r="AX277" s="13" t="s">
        <v>70</v>
      </c>
      <c r="AY277" s="207" t="s">
        <v>161</v>
      </c>
    </row>
    <row r="278" spans="2:51" s="12" customFormat="1" ht="13.5">
      <c r="B278" s="198"/>
      <c r="D278" s="193" t="s">
        <v>174</v>
      </c>
      <c r="E278" s="199" t="s">
        <v>5</v>
      </c>
      <c r="F278" s="200" t="s">
        <v>1453</v>
      </c>
      <c r="H278" s="201">
        <v>1.6</v>
      </c>
      <c r="I278" s="202"/>
      <c r="L278" s="198"/>
      <c r="M278" s="203"/>
      <c r="N278" s="204"/>
      <c r="O278" s="204"/>
      <c r="P278" s="204"/>
      <c r="Q278" s="204"/>
      <c r="R278" s="204"/>
      <c r="S278" s="204"/>
      <c r="T278" s="205"/>
      <c r="AT278" s="199" t="s">
        <v>174</v>
      </c>
      <c r="AU278" s="199" t="s">
        <v>79</v>
      </c>
      <c r="AV278" s="12" t="s">
        <v>79</v>
      </c>
      <c r="AW278" s="12" t="s">
        <v>34</v>
      </c>
      <c r="AX278" s="12" t="s">
        <v>70</v>
      </c>
      <c r="AY278" s="199" t="s">
        <v>161</v>
      </c>
    </row>
    <row r="279" spans="2:51" s="12" customFormat="1" ht="13.5">
      <c r="B279" s="198"/>
      <c r="D279" s="193" t="s">
        <v>174</v>
      </c>
      <c r="E279" s="199" t="s">
        <v>5</v>
      </c>
      <c r="F279" s="200" t="s">
        <v>1454</v>
      </c>
      <c r="H279" s="201">
        <v>1.44</v>
      </c>
      <c r="I279" s="202"/>
      <c r="L279" s="198"/>
      <c r="M279" s="203"/>
      <c r="N279" s="204"/>
      <c r="O279" s="204"/>
      <c r="P279" s="204"/>
      <c r="Q279" s="204"/>
      <c r="R279" s="204"/>
      <c r="S279" s="204"/>
      <c r="T279" s="205"/>
      <c r="AT279" s="199" t="s">
        <v>174</v>
      </c>
      <c r="AU279" s="199" t="s">
        <v>79</v>
      </c>
      <c r="AV279" s="12" t="s">
        <v>79</v>
      </c>
      <c r="AW279" s="12" t="s">
        <v>34</v>
      </c>
      <c r="AX279" s="12" t="s">
        <v>70</v>
      </c>
      <c r="AY279" s="199" t="s">
        <v>161</v>
      </c>
    </row>
    <row r="280" spans="2:51" s="13" customFormat="1" ht="13.5">
      <c r="B280" s="206"/>
      <c r="D280" s="193" t="s">
        <v>174</v>
      </c>
      <c r="E280" s="207" t="s">
        <v>5</v>
      </c>
      <c r="F280" s="208" t="s">
        <v>1455</v>
      </c>
      <c r="H280" s="207" t="s">
        <v>5</v>
      </c>
      <c r="I280" s="209"/>
      <c r="L280" s="206"/>
      <c r="M280" s="210"/>
      <c r="N280" s="211"/>
      <c r="O280" s="211"/>
      <c r="P280" s="211"/>
      <c r="Q280" s="211"/>
      <c r="R280" s="211"/>
      <c r="S280" s="211"/>
      <c r="T280" s="212"/>
      <c r="AT280" s="207" t="s">
        <v>174</v>
      </c>
      <c r="AU280" s="207" t="s">
        <v>79</v>
      </c>
      <c r="AV280" s="13" t="s">
        <v>77</v>
      </c>
      <c r="AW280" s="13" t="s">
        <v>34</v>
      </c>
      <c r="AX280" s="13" t="s">
        <v>70</v>
      </c>
      <c r="AY280" s="207" t="s">
        <v>161</v>
      </c>
    </row>
    <row r="281" spans="2:51" s="12" customFormat="1" ht="13.5">
      <c r="B281" s="198"/>
      <c r="D281" s="193" t="s">
        <v>174</v>
      </c>
      <c r="E281" s="199" t="s">
        <v>5</v>
      </c>
      <c r="F281" s="200" t="s">
        <v>1456</v>
      </c>
      <c r="H281" s="201">
        <v>0.98</v>
      </c>
      <c r="I281" s="202"/>
      <c r="L281" s="198"/>
      <c r="M281" s="203"/>
      <c r="N281" s="204"/>
      <c r="O281" s="204"/>
      <c r="P281" s="204"/>
      <c r="Q281" s="204"/>
      <c r="R281" s="204"/>
      <c r="S281" s="204"/>
      <c r="T281" s="205"/>
      <c r="AT281" s="199" t="s">
        <v>174</v>
      </c>
      <c r="AU281" s="199" t="s">
        <v>79</v>
      </c>
      <c r="AV281" s="12" t="s">
        <v>79</v>
      </c>
      <c r="AW281" s="12" t="s">
        <v>34</v>
      </c>
      <c r="AX281" s="12" t="s">
        <v>70</v>
      </c>
      <c r="AY281" s="199" t="s">
        <v>161</v>
      </c>
    </row>
    <row r="282" spans="2:51" s="13" customFormat="1" ht="13.5">
      <c r="B282" s="206"/>
      <c r="D282" s="193" t="s">
        <v>174</v>
      </c>
      <c r="E282" s="207" t="s">
        <v>5</v>
      </c>
      <c r="F282" s="208" t="s">
        <v>1428</v>
      </c>
      <c r="H282" s="207" t="s">
        <v>5</v>
      </c>
      <c r="I282" s="209"/>
      <c r="L282" s="206"/>
      <c r="M282" s="210"/>
      <c r="N282" s="211"/>
      <c r="O282" s="211"/>
      <c r="P282" s="211"/>
      <c r="Q282" s="211"/>
      <c r="R282" s="211"/>
      <c r="S282" s="211"/>
      <c r="T282" s="212"/>
      <c r="AT282" s="207" t="s">
        <v>174</v>
      </c>
      <c r="AU282" s="207" t="s">
        <v>79</v>
      </c>
      <c r="AV282" s="13" t="s">
        <v>77</v>
      </c>
      <c r="AW282" s="13" t="s">
        <v>34</v>
      </c>
      <c r="AX282" s="13" t="s">
        <v>70</v>
      </c>
      <c r="AY282" s="207" t="s">
        <v>161</v>
      </c>
    </row>
    <row r="283" spans="2:51" s="12" customFormat="1" ht="13.5">
      <c r="B283" s="198"/>
      <c r="D283" s="193" t="s">
        <v>174</v>
      </c>
      <c r="E283" s="199" t="s">
        <v>5</v>
      </c>
      <c r="F283" s="200" t="s">
        <v>1457</v>
      </c>
      <c r="H283" s="201">
        <v>22.16</v>
      </c>
      <c r="I283" s="202"/>
      <c r="L283" s="198"/>
      <c r="M283" s="203"/>
      <c r="N283" s="204"/>
      <c r="O283" s="204"/>
      <c r="P283" s="204"/>
      <c r="Q283" s="204"/>
      <c r="R283" s="204"/>
      <c r="S283" s="204"/>
      <c r="T283" s="205"/>
      <c r="AT283" s="199" t="s">
        <v>174</v>
      </c>
      <c r="AU283" s="199" t="s">
        <v>79</v>
      </c>
      <c r="AV283" s="12" t="s">
        <v>79</v>
      </c>
      <c r="AW283" s="12" t="s">
        <v>34</v>
      </c>
      <c r="AX283" s="12" t="s">
        <v>70</v>
      </c>
      <c r="AY283" s="199" t="s">
        <v>161</v>
      </c>
    </row>
    <row r="284" spans="2:51" s="12" customFormat="1" ht="13.5">
      <c r="B284" s="198"/>
      <c r="D284" s="193" t="s">
        <v>174</v>
      </c>
      <c r="E284" s="199" t="s">
        <v>5</v>
      </c>
      <c r="F284" s="200" t="s">
        <v>1458</v>
      </c>
      <c r="H284" s="201">
        <v>13.62</v>
      </c>
      <c r="I284" s="202"/>
      <c r="L284" s="198"/>
      <c r="M284" s="203"/>
      <c r="N284" s="204"/>
      <c r="O284" s="204"/>
      <c r="P284" s="204"/>
      <c r="Q284" s="204"/>
      <c r="R284" s="204"/>
      <c r="S284" s="204"/>
      <c r="T284" s="205"/>
      <c r="AT284" s="199" t="s">
        <v>174</v>
      </c>
      <c r="AU284" s="199" t="s">
        <v>79</v>
      </c>
      <c r="AV284" s="12" t="s">
        <v>79</v>
      </c>
      <c r="AW284" s="12" t="s">
        <v>34</v>
      </c>
      <c r="AX284" s="12" t="s">
        <v>70</v>
      </c>
      <c r="AY284" s="199" t="s">
        <v>161</v>
      </c>
    </row>
    <row r="285" spans="2:51" s="12" customFormat="1" ht="13.5">
      <c r="B285" s="198"/>
      <c r="D285" s="193" t="s">
        <v>174</v>
      </c>
      <c r="E285" s="199" t="s">
        <v>5</v>
      </c>
      <c r="F285" s="200" t="s">
        <v>1459</v>
      </c>
      <c r="H285" s="201">
        <v>-0.54</v>
      </c>
      <c r="I285" s="202"/>
      <c r="L285" s="198"/>
      <c r="M285" s="203"/>
      <c r="N285" s="204"/>
      <c r="O285" s="204"/>
      <c r="P285" s="204"/>
      <c r="Q285" s="204"/>
      <c r="R285" s="204"/>
      <c r="S285" s="204"/>
      <c r="T285" s="205"/>
      <c r="AT285" s="199" t="s">
        <v>174</v>
      </c>
      <c r="AU285" s="199" t="s">
        <v>79</v>
      </c>
      <c r="AV285" s="12" t="s">
        <v>79</v>
      </c>
      <c r="AW285" s="12" t="s">
        <v>34</v>
      </c>
      <c r="AX285" s="12" t="s">
        <v>70</v>
      </c>
      <c r="AY285" s="199" t="s">
        <v>161</v>
      </c>
    </row>
    <row r="286" spans="2:51" s="12" customFormat="1" ht="13.5">
      <c r="B286" s="198"/>
      <c r="D286" s="193" t="s">
        <v>174</v>
      </c>
      <c r="E286" s="199" t="s">
        <v>5</v>
      </c>
      <c r="F286" s="200" t="s">
        <v>1460</v>
      </c>
      <c r="H286" s="201">
        <v>0.75</v>
      </c>
      <c r="I286" s="202"/>
      <c r="L286" s="198"/>
      <c r="M286" s="203"/>
      <c r="N286" s="204"/>
      <c r="O286" s="204"/>
      <c r="P286" s="204"/>
      <c r="Q286" s="204"/>
      <c r="R286" s="204"/>
      <c r="S286" s="204"/>
      <c r="T286" s="205"/>
      <c r="AT286" s="199" t="s">
        <v>174</v>
      </c>
      <c r="AU286" s="199" t="s">
        <v>79</v>
      </c>
      <c r="AV286" s="12" t="s">
        <v>79</v>
      </c>
      <c r="AW286" s="12" t="s">
        <v>34</v>
      </c>
      <c r="AX286" s="12" t="s">
        <v>70</v>
      </c>
      <c r="AY286" s="199" t="s">
        <v>161</v>
      </c>
    </row>
    <row r="287" spans="2:51" s="13" customFormat="1" ht="13.5">
      <c r="B287" s="206"/>
      <c r="D287" s="193" t="s">
        <v>174</v>
      </c>
      <c r="E287" s="207" t="s">
        <v>5</v>
      </c>
      <c r="F287" s="208" t="s">
        <v>1452</v>
      </c>
      <c r="H287" s="207" t="s">
        <v>5</v>
      </c>
      <c r="I287" s="209"/>
      <c r="L287" s="206"/>
      <c r="M287" s="210"/>
      <c r="N287" s="211"/>
      <c r="O287" s="211"/>
      <c r="P287" s="211"/>
      <c r="Q287" s="211"/>
      <c r="R287" s="211"/>
      <c r="S287" s="211"/>
      <c r="T287" s="212"/>
      <c r="AT287" s="207" t="s">
        <v>174</v>
      </c>
      <c r="AU287" s="207" t="s">
        <v>79</v>
      </c>
      <c r="AV287" s="13" t="s">
        <v>77</v>
      </c>
      <c r="AW287" s="13" t="s">
        <v>34</v>
      </c>
      <c r="AX287" s="13" t="s">
        <v>70</v>
      </c>
      <c r="AY287" s="207" t="s">
        <v>161</v>
      </c>
    </row>
    <row r="288" spans="2:51" s="12" customFormat="1" ht="13.5">
      <c r="B288" s="198"/>
      <c r="D288" s="193" t="s">
        <v>174</v>
      </c>
      <c r="E288" s="199" t="s">
        <v>5</v>
      </c>
      <c r="F288" s="200" t="s">
        <v>1461</v>
      </c>
      <c r="H288" s="201">
        <v>0.88</v>
      </c>
      <c r="I288" s="202"/>
      <c r="L288" s="198"/>
      <c r="M288" s="203"/>
      <c r="N288" s="204"/>
      <c r="O288" s="204"/>
      <c r="P288" s="204"/>
      <c r="Q288" s="204"/>
      <c r="R288" s="204"/>
      <c r="S288" s="204"/>
      <c r="T288" s="205"/>
      <c r="AT288" s="199" t="s">
        <v>174</v>
      </c>
      <c r="AU288" s="199" t="s">
        <v>79</v>
      </c>
      <c r="AV288" s="12" t="s">
        <v>79</v>
      </c>
      <c r="AW288" s="12" t="s">
        <v>34</v>
      </c>
      <c r="AX288" s="12" t="s">
        <v>70</v>
      </c>
      <c r="AY288" s="199" t="s">
        <v>161</v>
      </c>
    </row>
    <row r="289" spans="2:51" s="12" customFormat="1" ht="13.5">
      <c r="B289" s="198"/>
      <c r="D289" s="193" t="s">
        <v>174</v>
      </c>
      <c r="E289" s="199" t="s">
        <v>5</v>
      </c>
      <c r="F289" s="200" t="s">
        <v>1462</v>
      </c>
      <c r="H289" s="201">
        <v>0.64</v>
      </c>
      <c r="I289" s="202"/>
      <c r="L289" s="198"/>
      <c r="M289" s="203"/>
      <c r="N289" s="204"/>
      <c r="O289" s="204"/>
      <c r="P289" s="204"/>
      <c r="Q289" s="204"/>
      <c r="R289" s="204"/>
      <c r="S289" s="204"/>
      <c r="T289" s="205"/>
      <c r="AT289" s="199" t="s">
        <v>174</v>
      </c>
      <c r="AU289" s="199" t="s">
        <v>79</v>
      </c>
      <c r="AV289" s="12" t="s">
        <v>79</v>
      </c>
      <c r="AW289" s="12" t="s">
        <v>34</v>
      </c>
      <c r="AX289" s="12" t="s">
        <v>70</v>
      </c>
      <c r="AY289" s="199" t="s">
        <v>161</v>
      </c>
    </row>
    <row r="290" spans="2:51" s="13" customFormat="1" ht="13.5">
      <c r="B290" s="206"/>
      <c r="D290" s="193" t="s">
        <v>174</v>
      </c>
      <c r="E290" s="207" t="s">
        <v>5</v>
      </c>
      <c r="F290" s="208" t="s">
        <v>1463</v>
      </c>
      <c r="H290" s="207" t="s">
        <v>5</v>
      </c>
      <c r="I290" s="209"/>
      <c r="L290" s="206"/>
      <c r="M290" s="210"/>
      <c r="N290" s="211"/>
      <c r="O290" s="211"/>
      <c r="P290" s="211"/>
      <c r="Q290" s="211"/>
      <c r="R290" s="211"/>
      <c r="S290" s="211"/>
      <c r="T290" s="212"/>
      <c r="AT290" s="207" t="s">
        <v>174</v>
      </c>
      <c r="AU290" s="207" t="s">
        <v>79</v>
      </c>
      <c r="AV290" s="13" t="s">
        <v>77</v>
      </c>
      <c r="AW290" s="13" t="s">
        <v>34</v>
      </c>
      <c r="AX290" s="13" t="s">
        <v>70</v>
      </c>
      <c r="AY290" s="207" t="s">
        <v>161</v>
      </c>
    </row>
    <row r="291" spans="2:51" s="12" customFormat="1" ht="13.5">
      <c r="B291" s="198"/>
      <c r="D291" s="193" t="s">
        <v>174</v>
      </c>
      <c r="E291" s="199" t="s">
        <v>5</v>
      </c>
      <c r="F291" s="200" t="s">
        <v>1464</v>
      </c>
      <c r="H291" s="201">
        <v>0.24</v>
      </c>
      <c r="I291" s="202"/>
      <c r="L291" s="198"/>
      <c r="M291" s="203"/>
      <c r="N291" s="204"/>
      <c r="O291" s="204"/>
      <c r="P291" s="204"/>
      <c r="Q291" s="204"/>
      <c r="R291" s="204"/>
      <c r="S291" s="204"/>
      <c r="T291" s="205"/>
      <c r="AT291" s="199" t="s">
        <v>174</v>
      </c>
      <c r="AU291" s="199" t="s">
        <v>79</v>
      </c>
      <c r="AV291" s="12" t="s">
        <v>79</v>
      </c>
      <c r="AW291" s="12" t="s">
        <v>34</v>
      </c>
      <c r="AX291" s="12" t="s">
        <v>70</v>
      </c>
      <c r="AY291" s="199" t="s">
        <v>161</v>
      </c>
    </row>
    <row r="292" spans="2:51" s="14" customFormat="1" ht="13.5">
      <c r="B292" s="213"/>
      <c r="D292" s="193" t="s">
        <v>174</v>
      </c>
      <c r="E292" s="214" t="s">
        <v>5</v>
      </c>
      <c r="F292" s="215" t="s">
        <v>188</v>
      </c>
      <c r="H292" s="216">
        <v>41.77</v>
      </c>
      <c r="I292" s="217"/>
      <c r="L292" s="213"/>
      <c r="M292" s="218"/>
      <c r="N292" s="219"/>
      <c r="O292" s="219"/>
      <c r="P292" s="219"/>
      <c r="Q292" s="219"/>
      <c r="R292" s="219"/>
      <c r="S292" s="219"/>
      <c r="T292" s="220"/>
      <c r="AT292" s="214" t="s">
        <v>174</v>
      </c>
      <c r="AU292" s="214" t="s">
        <v>79</v>
      </c>
      <c r="AV292" s="14" t="s">
        <v>168</v>
      </c>
      <c r="AW292" s="14" t="s">
        <v>34</v>
      </c>
      <c r="AX292" s="14" t="s">
        <v>77</v>
      </c>
      <c r="AY292" s="214" t="s">
        <v>161</v>
      </c>
    </row>
    <row r="293" spans="2:65" s="1" customFormat="1" ht="25.5" customHeight="1">
      <c r="B293" s="180"/>
      <c r="C293" s="181" t="s">
        <v>423</v>
      </c>
      <c r="D293" s="181" t="s">
        <v>163</v>
      </c>
      <c r="E293" s="182" t="s">
        <v>1465</v>
      </c>
      <c r="F293" s="183" t="s">
        <v>1466</v>
      </c>
      <c r="G293" s="184" t="s">
        <v>166</v>
      </c>
      <c r="H293" s="185">
        <v>41.77</v>
      </c>
      <c r="I293" s="186"/>
      <c r="J293" s="187">
        <f>ROUND(I293*H293,2)</f>
        <v>0</v>
      </c>
      <c r="K293" s="183" t="s">
        <v>167</v>
      </c>
      <c r="L293" s="41"/>
      <c r="M293" s="188" t="s">
        <v>5</v>
      </c>
      <c r="N293" s="189" t="s">
        <v>41</v>
      </c>
      <c r="O293" s="42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25" t="s">
        <v>168</v>
      </c>
      <c r="AT293" s="25" t="s">
        <v>163</v>
      </c>
      <c r="AU293" s="25" t="s">
        <v>79</v>
      </c>
      <c r="AY293" s="25" t="s">
        <v>161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25" t="s">
        <v>77</v>
      </c>
      <c r="BK293" s="192">
        <f>ROUND(I293*H293,2)</f>
        <v>0</v>
      </c>
      <c r="BL293" s="25" t="s">
        <v>168</v>
      </c>
      <c r="BM293" s="25" t="s">
        <v>1467</v>
      </c>
    </row>
    <row r="294" spans="2:47" s="1" customFormat="1" ht="27">
      <c r="B294" s="41"/>
      <c r="D294" s="193" t="s">
        <v>170</v>
      </c>
      <c r="F294" s="194" t="s">
        <v>1468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5" t="s">
        <v>170</v>
      </c>
      <c r="AU294" s="25" t="s">
        <v>79</v>
      </c>
    </row>
    <row r="295" spans="2:65" s="1" customFormat="1" ht="25.5" customHeight="1">
      <c r="B295" s="180"/>
      <c r="C295" s="181" t="s">
        <v>428</v>
      </c>
      <c r="D295" s="181" t="s">
        <v>163</v>
      </c>
      <c r="E295" s="182" t="s">
        <v>1469</v>
      </c>
      <c r="F295" s="183" t="s">
        <v>1470</v>
      </c>
      <c r="G295" s="184" t="s">
        <v>508</v>
      </c>
      <c r="H295" s="185">
        <v>1.146</v>
      </c>
      <c r="I295" s="186"/>
      <c r="J295" s="187">
        <f>ROUND(I295*H295,2)</f>
        <v>0</v>
      </c>
      <c r="K295" s="183" t="s">
        <v>167</v>
      </c>
      <c r="L295" s="41"/>
      <c r="M295" s="188" t="s">
        <v>5</v>
      </c>
      <c r="N295" s="189" t="s">
        <v>41</v>
      </c>
      <c r="O295" s="42"/>
      <c r="P295" s="190">
        <f>O295*H295</f>
        <v>0</v>
      </c>
      <c r="Q295" s="190">
        <v>1.05259</v>
      </c>
      <c r="R295" s="190">
        <f>Q295*H295</f>
        <v>1.2062681399999997</v>
      </c>
      <c r="S295" s="190">
        <v>0</v>
      </c>
      <c r="T295" s="191">
        <f>S295*H295</f>
        <v>0</v>
      </c>
      <c r="AR295" s="25" t="s">
        <v>168</v>
      </c>
      <c r="AT295" s="25" t="s">
        <v>163</v>
      </c>
      <c r="AU295" s="25" t="s">
        <v>79</v>
      </c>
      <c r="AY295" s="25" t="s">
        <v>161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168</v>
      </c>
      <c r="BM295" s="25" t="s">
        <v>1471</v>
      </c>
    </row>
    <row r="296" spans="2:47" s="1" customFormat="1" ht="27">
      <c r="B296" s="41"/>
      <c r="D296" s="193" t="s">
        <v>170</v>
      </c>
      <c r="F296" s="194" t="s">
        <v>1472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170</v>
      </c>
      <c r="AU296" s="25" t="s">
        <v>79</v>
      </c>
    </row>
    <row r="297" spans="2:51" s="13" customFormat="1" ht="13.5">
      <c r="B297" s="206"/>
      <c r="D297" s="193" t="s">
        <v>174</v>
      </c>
      <c r="E297" s="207" t="s">
        <v>5</v>
      </c>
      <c r="F297" s="208" t="s">
        <v>1441</v>
      </c>
      <c r="H297" s="207" t="s">
        <v>5</v>
      </c>
      <c r="I297" s="209"/>
      <c r="L297" s="206"/>
      <c r="M297" s="210"/>
      <c r="N297" s="211"/>
      <c r="O297" s="211"/>
      <c r="P297" s="211"/>
      <c r="Q297" s="211"/>
      <c r="R297" s="211"/>
      <c r="S297" s="211"/>
      <c r="T297" s="212"/>
      <c r="AT297" s="207" t="s">
        <v>174</v>
      </c>
      <c r="AU297" s="207" t="s">
        <v>79</v>
      </c>
      <c r="AV297" s="13" t="s">
        <v>77</v>
      </c>
      <c r="AW297" s="13" t="s">
        <v>34</v>
      </c>
      <c r="AX297" s="13" t="s">
        <v>70</v>
      </c>
      <c r="AY297" s="207" t="s">
        <v>161</v>
      </c>
    </row>
    <row r="298" spans="2:51" s="12" customFormat="1" ht="13.5">
      <c r="B298" s="198"/>
      <c r="D298" s="193" t="s">
        <v>174</v>
      </c>
      <c r="E298" s="199" t="s">
        <v>5</v>
      </c>
      <c r="F298" s="200" t="s">
        <v>1473</v>
      </c>
      <c r="H298" s="201">
        <v>0.322</v>
      </c>
      <c r="I298" s="202"/>
      <c r="L298" s="198"/>
      <c r="M298" s="203"/>
      <c r="N298" s="204"/>
      <c r="O298" s="204"/>
      <c r="P298" s="204"/>
      <c r="Q298" s="204"/>
      <c r="R298" s="204"/>
      <c r="S298" s="204"/>
      <c r="T298" s="205"/>
      <c r="AT298" s="199" t="s">
        <v>174</v>
      </c>
      <c r="AU298" s="199" t="s">
        <v>79</v>
      </c>
      <c r="AV298" s="12" t="s">
        <v>79</v>
      </c>
      <c r="AW298" s="12" t="s">
        <v>34</v>
      </c>
      <c r="AX298" s="12" t="s">
        <v>70</v>
      </c>
      <c r="AY298" s="199" t="s">
        <v>161</v>
      </c>
    </row>
    <row r="299" spans="2:51" s="13" customFormat="1" ht="13.5">
      <c r="B299" s="206"/>
      <c r="D299" s="193" t="s">
        <v>174</v>
      </c>
      <c r="E299" s="207" t="s">
        <v>5</v>
      </c>
      <c r="F299" s="208" t="s">
        <v>1428</v>
      </c>
      <c r="H299" s="207" t="s">
        <v>5</v>
      </c>
      <c r="I299" s="209"/>
      <c r="L299" s="206"/>
      <c r="M299" s="210"/>
      <c r="N299" s="211"/>
      <c r="O299" s="211"/>
      <c r="P299" s="211"/>
      <c r="Q299" s="211"/>
      <c r="R299" s="211"/>
      <c r="S299" s="211"/>
      <c r="T299" s="212"/>
      <c r="AT299" s="207" t="s">
        <v>174</v>
      </c>
      <c r="AU299" s="207" t="s">
        <v>79</v>
      </c>
      <c r="AV299" s="13" t="s">
        <v>77</v>
      </c>
      <c r="AW299" s="13" t="s">
        <v>34</v>
      </c>
      <c r="AX299" s="13" t="s">
        <v>70</v>
      </c>
      <c r="AY299" s="207" t="s">
        <v>161</v>
      </c>
    </row>
    <row r="300" spans="2:51" s="12" customFormat="1" ht="13.5">
      <c r="B300" s="198"/>
      <c r="D300" s="193" t="s">
        <v>174</v>
      </c>
      <c r="E300" s="199" t="s">
        <v>5</v>
      </c>
      <c r="F300" s="200" t="s">
        <v>1474</v>
      </c>
      <c r="H300" s="201">
        <v>0.215</v>
      </c>
      <c r="I300" s="202"/>
      <c r="L300" s="198"/>
      <c r="M300" s="203"/>
      <c r="N300" s="204"/>
      <c r="O300" s="204"/>
      <c r="P300" s="204"/>
      <c r="Q300" s="204"/>
      <c r="R300" s="204"/>
      <c r="S300" s="204"/>
      <c r="T300" s="205"/>
      <c r="AT300" s="199" t="s">
        <v>174</v>
      </c>
      <c r="AU300" s="199" t="s">
        <v>79</v>
      </c>
      <c r="AV300" s="12" t="s">
        <v>79</v>
      </c>
      <c r="AW300" s="12" t="s">
        <v>34</v>
      </c>
      <c r="AX300" s="12" t="s">
        <v>70</v>
      </c>
      <c r="AY300" s="199" t="s">
        <v>161</v>
      </c>
    </row>
    <row r="301" spans="2:51" s="12" customFormat="1" ht="13.5">
      <c r="B301" s="198"/>
      <c r="D301" s="193" t="s">
        <v>174</v>
      </c>
      <c r="E301" s="199" t="s">
        <v>5</v>
      </c>
      <c r="F301" s="200" t="s">
        <v>1475</v>
      </c>
      <c r="H301" s="201">
        <v>0.609</v>
      </c>
      <c r="I301" s="202"/>
      <c r="L301" s="198"/>
      <c r="M301" s="203"/>
      <c r="N301" s="204"/>
      <c r="O301" s="204"/>
      <c r="P301" s="204"/>
      <c r="Q301" s="204"/>
      <c r="R301" s="204"/>
      <c r="S301" s="204"/>
      <c r="T301" s="205"/>
      <c r="AT301" s="199" t="s">
        <v>174</v>
      </c>
      <c r="AU301" s="199" t="s">
        <v>79</v>
      </c>
      <c r="AV301" s="12" t="s">
        <v>79</v>
      </c>
      <c r="AW301" s="12" t="s">
        <v>34</v>
      </c>
      <c r="AX301" s="12" t="s">
        <v>70</v>
      </c>
      <c r="AY301" s="199" t="s">
        <v>161</v>
      </c>
    </row>
    <row r="302" spans="2:51" s="14" customFormat="1" ht="13.5">
      <c r="B302" s="213"/>
      <c r="D302" s="193" t="s">
        <v>174</v>
      </c>
      <c r="E302" s="214" t="s">
        <v>5</v>
      </c>
      <c r="F302" s="215" t="s">
        <v>188</v>
      </c>
      <c r="H302" s="216">
        <v>1.146</v>
      </c>
      <c r="I302" s="217"/>
      <c r="L302" s="213"/>
      <c r="M302" s="218"/>
      <c r="N302" s="219"/>
      <c r="O302" s="219"/>
      <c r="P302" s="219"/>
      <c r="Q302" s="219"/>
      <c r="R302" s="219"/>
      <c r="S302" s="219"/>
      <c r="T302" s="220"/>
      <c r="AT302" s="214" t="s">
        <v>174</v>
      </c>
      <c r="AU302" s="214" t="s">
        <v>79</v>
      </c>
      <c r="AV302" s="14" t="s">
        <v>168</v>
      </c>
      <c r="AW302" s="14" t="s">
        <v>34</v>
      </c>
      <c r="AX302" s="14" t="s">
        <v>77</v>
      </c>
      <c r="AY302" s="214" t="s">
        <v>161</v>
      </c>
    </row>
    <row r="303" spans="2:63" s="11" customFormat="1" ht="29.85" customHeight="1">
      <c r="B303" s="167"/>
      <c r="D303" s="168" t="s">
        <v>69</v>
      </c>
      <c r="E303" s="178" t="s">
        <v>201</v>
      </c>
      <c r="F303" s="178" t="s">
        <v>704</v>
      </c>
      <c r="I303" s="170"/>
      <c r="J303" s="179">
        <f>BK303</f>
        <v>0</v>
      </c>
      <c r="L303" s="167"/>
      <c r="M303" s="172"/>
      <c r="N303" s="173"/>
      <c r="O303" s="173"/>
      <c r="P303" s="174">
        <f>SUM(P304:P332)</f>
        <v>0</v>
      </c>
      <c r="Q303" s="173"/>
      <c r="R303" s="174">
        <f>SUM(R304:R332)</f>
        <v>8.837124</v>
      </c>
      <c r="S303" s="173"/>
      <c r="T303" s="175">
        <f>SUM(T304:T332)</f>
        <v>0</v>
      </c>
      <c r="AR303" s="168" t="s">
        <v>77</v>
      </c>
      <c r="AT303" s="176" t="s">
        <v>69</v>
      </c>
      <c r="AU303" s="176" t="s">
        <v>77</v>
      </c>
      <c r="AY303" s="168" t="s">
        <v>161</v>
      </c>
      <c r="BK303" s="177">
        <f>SUM(BK304:BK332)</f>
        <v>0</v>
      </c>
    </row>
    <row r="304" spans="2:65" s="1" customFormat="1" ht="16.5" customHeight="1">
      <c r="B304" s="180"/>
      <c r="C304" s="181" t="s">
        <v>437</v>
      </c>
      <c r="D304" s="181" t="s">
        <v>163</v>
      </c>
      <c r="E304" s="182" t="s">
        <v>1476</v>
      </c>
      <c r="F304" s="183" t="s">
        <v>1477</v>
      </c>
      <c r="G304" s="184" t="s">
        <v>166</v>
      </c>
      <c r="H304" s="185">
        <v>30.2</v>
      </c>
      <c r="I304" s="186"/>
      <c r="J304" s="187">
        <f>ROUND(I304*H304,2)</f>
        <v>0</v>
      </c>
      <c r="K304" s="183" t="s">
        <v>167</v>
      </c>
      <c r="L304" s="41"/>
      <c r="M304" s="188" t="s">
        <v>5</v>
      </c>
      <c r="N304" s="189" t="s">
        <v>41</v>
      </c>
      <c r="O304" s="42"/>
      <c r="P304" s="190">
        <f>O304*H304</f>
        <v>0</v>
      </c>
      <c r="Q304" s="190">
        <v>0</v>
      </c>
      <c r="R304" s="190">
        <f>Q304*H304</f>
        <v>0</v>
      </c>
      <c r="S304" s="190">
        <v>0</v>
      </c>
      <c r="T304" s="191">
        <f>S304*H304</f>
        <v>0</v>
      </c>
      <c r="AR304" s="25" t="s">
        <v>168</v>
      </c>
      <c r="AT304" s="25" t="s">
        <v>163</v>
      </c>
      <c r="AU304" s="25" t="s">
        <v>79</v>
      </c>
      <c r="AY304" s="25" t="s">
        <v>161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25" t="s">
        <v>77</v>
      </c>
      <c r="BK304" s="192">
        <f>ROUND(I304*H304,2)</f>
        <v>0</v>
      </c>
      <c r="BL304" s="25" t="s">
        <v>168</v>
      </c>
      <c r="BM304" s="25" t="s">
        <v>1478</v>
      </c>
    </row>
    <row r="305" spans="2:47" s="1" customFormat="1" ht="27">
      <c r="B305" s="41"/>
      <c r="D305" s="193" t="s">
        <v>170</v>
      </c>
      <c r="F305" s="194" t="s">
        <v>1479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5" t="s">
        <v>170</v>
      </c>
      <c r="AU305" s="25" t="s">
        <v>79</v>
      </c>
    </row>
    <row r="306" spans="2:47" s="1" customFormat="1" ht="27">
      <c r="B306" s="41"/>
      <c r="D306" s="193" t="s">
        <v>172</v>
      </c>
      <c r="F306" s="197" t="s">
        <v>1298</v>
      </c>
      <c r="I306" s="195"/>
      <c r="L306" s="41"/>
      <c r="M306" s="196"/>
      <c r="N306" s="42"/>
      <c r="O306" s="42"/>
      <c r="P306" s="42"/>
      <c r="Q306" s="42"/>
      <c r="R306" s="42"/>
      <c r="S306" s="42"/>
      <c r="T306" s="70"/>
      <c r="AT306" s="25" t="s">
        <v>172</v>
      </c>
      <c r="AU306" s="25" t="s">
        <v>79</v>
      </c>
    </row>
    <row r="307" spans="2:51" s="13" customFormat="1" ht="13.5">
      <c r="B307" s="206"/>
      <c r="D307" s="193" t="s">
        <v>174</v>
      </c>
      <c r="E307" s="207" t="s">
        <v>5</v>
      </c>
      <c r="F307" s="208" t="s">
        <v>1480</v>
      </c>
      <c r="H307" s="207" t="s">
        <v>5</v>
      </c>
      <c r="I307" s="209"/>
      <c r="L307" s="206"/>
      <c r="M307" s="210"/>
      <c r="N307" s="211"/>
      <c r="O307" s="211"/>
      <c r="P307" s="211"/>
      <c r="Q307" s="211"/>
      <c r="R307" s="211"/>
      <c r="S307" s="211"/>
      <c r="T307" s="212"/>
      <c r="AT307" s="207" t="s">
        <v>174</v>
      </c>
      <c r="AU307" s="207" t="s">
        <v>79</v>
      </c>
      <c r="AV307" s="13" t="s">
        <v>77</v>
      </c>
      <c r="AW307" s="13" t="s">
        <v>34</v>
      </c>
      <c r="AX307" s="13" t="s">
        <v>70</v>
      </c>
      <c r="AY307" s="207" t="s">
        <v>161</v>
      </c>
    </row>
    <row r="308" spans="2:51" s="12" customFormat="1" ht="13.5">
      <c r="B308" s="198"/>
      <c r="D308" s="193" t="s">
        <v>174</v>
      </c>
      <c r="E308" s="199" t="s">
        <v>5</v>
      </c>
      <c r="F308" s="200" t="s">
        <v>1481</v>
      </c>
      <c r="H308" s="201">
        <v>30.2</v>
      </c>
      <c r="I308" s="202"/>
      <c r="L308" s="198"/>
      <c r="M308" s="203"/>
      <c r="N308" s="204"/>
      <c r="O308" s="204"/>
      <c r="P308" s="204"/>
      <c r="Q308" s="204"/>
      <c r="R308" s="204"/>
      <c r="S308" s="204"/>
      <c r="T308" s="205"/>
      <c r="AT308" s="199" t="s">
        <v>174</v>
      </c>
      <c r="AU308" s="199" t="s">
        <v>79</v>
      </c>
      <c r="AV308" s="12" t="s">
        <v>79</v>
      </c>
      <c r="AW308" s="12" t="s">
        <v>34</v>
      </c>
      <c r="AX308" s="12" t="s">
        <v>77</v>
      </c>
      <c r="AY308" s="199" t="s">
        <v>161</v>
      </c>
    </row>
    <row r="309" spans="2:65" s="1" customFormat="1" ht="16.5" customHeight="1">
      <c r="B309" s="180"/>
      <c r="C309" s="181" t="s">
        <v>442</v>
      </c>
      <c r="D309" s="181" t="s">
        <v>163</v>
      </c>
      <c r="E309" s="182" t="s">
        <v>1482</v>
      </c>
      <c r="F309" s="183" t="s">
        <v>1483</v>
      </c>
      <c r="G309" s="184" t="s">
        <v>166</v>
      </c>
      <c r="H309" s="185">
        <v>30.2</v>
      </c>
      <c r="I309" s="186"/>
      <c r="J309" s="187">
        <f>ROUND(I309*H309,2)</f>
        <v>0</v>
      </c>
      <c r="K309" s="183" t="s">
        <v>167</v>
      </c>
      <c r="L309" s="41"/>
      <c r="M309" s="188" t="s">
        <v>5</v>
      </c>
      <c r="N309" s="189" t="s">
        <v>41</v>
      </c>
      <c r="O309" s="42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AR309" s="25" t="s">
        <v>168</v>
      </c>
      <c r="AT309" s="25" t="s">
        <v>163</v>
      </c>
      <c r="AU309" s="25" t="s">
        <v>79</v>
      </c>
      <c r="AY309" s="25" t="s">
        <v>161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25" t="s">
        <v>77</v>
      </c>
      <c r="BK309" s="192">
        <f>ROUND(I309*H309,2)</f>
        <v>0</v>
      </c>
      <c r="BL309" s="25" t="s">
        <v>168</v>
      </c>
      <c r="BM309" s="25" t="s">
        <v>1484</v>
      </c>
    </row>
    <row r="310" spans="2:47" s="1" customFormat="1" ht="13.5">
      <c r="B310" s="41"/>
      <c r="D310" s="193" t="s">
        <v>170</v>
      </c>
      <c r="F310" s="194" t="s">
        <v>1485</v>
      </c>
      <c r="I310" s="195"/>
      <c r="L310" s="41"/>
      <c r="M310" s="196"/>
      <c r="N310" s="42"/>
      <c r="O310" s="42"/>
      <c r="P310" s="42"/>
      <c r="Q310" s="42"/>
      <c r="R310" s="42"/>
      <c r="S310" s="42"/>
      <c r="T310" s="70"/>
      <c r="AT310" s="25" t="s">
        <v>170</v>
      </c>
      <c r="AU310" s="25" t="s">
        <v>79</v>
      </c>
    </row>
    <row r="311" spans="2:65" s="1" customFormat="1" ht="16.5" customHeight="1">
      <c r="B311" s="180"/>
      <c r="C311" s="181" t="s">
        <v>448</v>
      </c>
      <c r="D311" s="181" t="s">
        <v>163</v>
      </c>
      <c r="E311" s="182" t="s">
        <v>1486</v>
      </c>
      <c r="F311" s="183" t="s">
        <v>1487</v>
      </c>
      <c r="G311" s="184" t="s">
        <v>166</v>
      </c>
      <c r="H311" s="185">
        <v>30.2</v>
      </c>
      <c r="I311" s="186"/>
      <c r="J311" s="187">
        <f>ROUND(I311*H311,2)</f>
        <v>0</v>
      </c>
      <c r="K311" s="183" t="s">
        <v>5</v>
      </c>
      <c r="L311" s="41"/>
      <c r="M311" s="188" t="s">
        <v>5</v>
      </c>
      <c r="N311" s="189" t="s">
        <v>41</v>
      </c>
      <c r="O311" s="42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AR311" s="25" t="s">
        <v>168</v>
      </c>
      <c r="AT311" s="25" t="s">
        <v>163</v>
      </c>
      <c r="AU311" s="25" t="s">
        <v>79</v>
      </c>
      <c r="AY311" s="25" t="s">
        <v>161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25" t="s">
        <v>77</v>
      </c>
      <c r="BK311" s="192">
        <f>ROUND(I311*H311,2)</f>
        <v>0</v>
      </c>
      <c r="BL311" s="25" t="s">
        <v>168</v>
      </c>
      <c r="BM311" s="25" t="s">
        <v>1488</v>
      </c>
    </row>
    <row r="312" spans="2:47" s="1" customFormat="1" ht="13.5">
      <c r="B312" s="41"/>
      <c r="D312" s="193" t="s">
        <v>170</v>
      </c>
      <c r="F312" s="194" t="s">
        <v>1485</v>
      </c>
      <c r="I312" s="195"/>
      <c r="L312" s="41"/>
      <c r="M312" s="196"/>
      <c r="N312" s="42"/>
      <c r="O312" s="42"/>
      <c r="P312" s="42"/>
      <c r="Q312" s="42"/>
      <c r="R312" s="42"/>
      <c r="S312" s="42"/>
      <c r="T312" s="70"/>
      <c r="AT312" s="25" t="s">
        <v>170</v>
      </c>
      <c r="AU312" s="25" t="s">
        <v>79</v>
      </c>
    </row>
    <row r="313" spans="2:65" s="1" customFormat="1" ht="16.5" customHeight="1">
      <c r="B313" s="180"/>
      <c r="C313" s="181" t="s">
        <v>453</v>
      </c>
      <c r="D313" s="181" t="s">
        <v>163</v>
      </c>
      <c r="E313" s="182" t="s">
        <v>1489</v>
      </c>
      <c r="F313" s="183" t="s">
        <v>1490</v>
      </c>
      <c r="G313" s="184" t="s">
        <v>166</v>
      </c>
      <c r="H313" s="185">
        <v>30.2</v>
      </c>
      <c r="I313" s="186"/>
      <c r="J313" s="187">
        <f>ROUND(I313*H313,2)</f>
        <v>0</v>
      </c>
      <c r="K313" s="183" t="s">
        <v>167</v>
      </c>
      <c r="L313" s="41"/>
      <c r="M313" s="188" t="s">
        <v>5</v>
      </c>
      <c r="N313" s="189" t="s">
        <v>41</v>
      </c>
      <c r="O313" s="42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AR313" s="25" t="s">
        <v>168</v>
      </c>
      <c r="AT313" s="25" t="s">
        <v>163</v>
      </c>
      <c r="AU313" s="25" t="s">
        <v>79</v>
      </c>
      <c r="AY313" s="25" t="s">
        <v>161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25" t="s">
        <v>77</v>
      </c>
      <c r="BK313" s="192">
        <f>ROUND(I313*H313,2)</f>
        <v>0</v>
      </c>
      <c r="BL313" s="25" t="s">
        <v>168</v>
      </c>
      <c r="BM313" s="25" t="s">
        <v>1491</v>
      </c>
    </row>
    <row r="314" spans="2:47" s="1" customFormat="1" ht="13.5">
      <c r="B314" s="41"/>
      <c r="D314" s="193" t="s">
        <v>170</v>
      </c>
      <c r="F314" s="194" t="s">
        <v>1492</v>
      </c>
      <c r="I314" s="195"/>
      <c r="L314" s="41"/>
      <c r="M314" s="196"/>
      <c r="N314" s="42"/>
      <c r="O314" s="42"/>
      <c r="P314" s="42"/>
      <c r="Q314" s="42"/>
      <c r="R314" s="42"/>
      <c r="S314" s="42"/>
      <c r="T314" s="70"/>
      <c r="AT314" s="25" t="s">
        <v>170</v>
      </c>
      <c r="AU314" s="25" t="s">
        <v>79</v>
      </c>
    </row>
    <row r="315" spans="2:65" s="1" customFormat="1" ht="25.5" customHeight="1">
      <c r="B315" s="180"/>
      <c r="C315" s="181" t="s">
        <v>460</v>
      </c>
      <c r="D315" s="181" t="s">
        <v>163</v>
      </c>
      <c r="E315" s="182" t="s">
        <v>1493</v>
      </c>
      <c r="F315" s="183" t="s">
        <v>1494</v>
      </c>
      <c r="G315" s="184" t="s">
        <v>166</v>
      </c>
      <c r="H315" s="185">
        <v>30.2</v>
      </c>
      <c r="I315" s="186"/>
      <c r="J315" s="187">
        <f>ROUND(I315*H315,2)</f>
        <v>0</v>
      </c>
      <c r="K315" s="183" t="s">
        <v>167</v>
      </c>
      <c r="L315" s="41"/>
      <c r="M315" s="188" t="s">
        <v>5</v>
      </c>
      <c r="N315" s="189" t="s">
        <v>41</v>
      </c>
      <c r="O315" s="42"/>
      <c r="P315" s="190">
        <f>O315*H315</f>
        <v>0</v>
      </c>
      <c r="Q315" s="190">
        <v>0.10362</v>
      </c>
      <c r="R315" s="190">
        <f>Q315*H315</f>
        <v>3.129324</v>
      </c>
      <c r="S315" s="190">
        <v>0</v>
      </c>
      <c r="T315" s="191">
        <f>S315*H315</f>
        <v>0</v>
      </c>
      <c r="AR315" s="25" t="s">
        <v>168</v>
      </c>
      <c r="AT315" s="25" t="s">
        <v>163</v>
      </c>
      <c r="AU315" s="25" t="s">
        <v>79</v>
      </c>
      <c r="AY315" s="25" t="s">
        <v>161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25" t="s">
        <v>77</v>
      </c>
      <c r="BK315" s="192">
        <f>ROUND(I315*H315,2)</f>
        <v>0</v>
      </c>
      <c r="BL315" s="25" t="s">
        <v>168</v>
      </c>
      <c r="BM315" s="25" t="s">
        <v>1495</v>
      </c>
    </row>
    <row r="316" spans="2:47" s="1" customFormat="1" ht="40.5">
      <c r="B316" s="41"/>
      <c r="D316" s="193" t="s">
        <v>170</v>
      </c>
      <c r="F316" s="194" t="s">
        <v>1496</v>
      </c>
      <c r="I316" s="195"/>
      <c r="L316" s="41"/>
      <c r="M316" s="196"/>
      <c r="N316" s="42"/>
      <c r="O316" s="42"/>
      <c r="P316" s="42"/>
      <c r="Q316" s="42"/>
      <c r="R316" s="42"/>
      <c r="S316" s="42"/>
      <c r="T316" s="70"/>
      <c r="AT316" s="25" t="s">
        <v>170</v>
      </c>
      <c r="AU316" s="25" t="s">
        <v>79</v>
      </c>
    </row>
    <row r="317" spans="2:65" s="1" customFormat="1" ht="16.5" customHeight="1">
      <c r="B317" s="180"/>
      <c r="C317" s="229" t="s">
        <v>467</v>
      </c>
      <c r="D317" s="229" t="s">
        <v>384</v>
      </c>
      <c r="E317" s="230" t="s">
        <v>1497</v>
      </c>
      <c r="F317" s="231" t="s">
        <v>1498</v>
      </c>
      <c r="G317" s="232" t="s">
        <v>166</v>
      </c>
      <c r="H317" s="233">
        <v>31.71</v>
      </c>
      <c r="I317" s="234"/>
      <c r="J317" s="235">
        <f>ROUND(I317*H317,2)</f>
        <v>0</v>
      </c>
      <c r="K317" s="231" t="s">
        <v>167</v>
      </c>
      <c r="L317" s="236"/>
      <c r="M317" s="237" t="s">
        <v>5</v>
      </c>
      <c r="N317" s="238" t="s">
        <v>41</v>
      </c>
      <c r="O317" s="42"/>
      <c r="P317" s="190">
        <f>O317*H317</f>
        <v>0</v>
      </c>
      <c r="Q317" s="190">
        <v>0.18</v>
      </c>
      <c r="R317" s="190">
        <f>Q317*H317</f>
        <v>5.7078</v>
      </c>
      <c r="S317" s="190">
        <v>0</v>
      </c>
      <c r="T317" s="191">
        <f>S317*H317</f>
        <v>0</v>
      </c>
      <c r="AR317" s="25" t="s">
        <v>221</v>
      </c>
      <c r="AT317" s="25" t="s">
        <v>384</v>
      </c>
      <c r="AU317" s="25" t="s">
        <v>79</v>
      </c>
      <c r="AY317" s="25" t="s">
        <v>161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25" t="s">
        <v>77</v>
      </c>
      <c r="BK317" s="192">
        <f>ROUND(I317*H317,2)</f>
        <v>0</v>
      </c>
      <c r="BL317" s="25" t="s">
        <v>168</v>
      </c>
      <c r="BM317" s="25" t="s">
        <v>1499</v>
      </c>
    </row>
    <row r="318" spans="2:47" s="1" customFormat="1" ht="13.5">
      <c r="B318" s="41"/>
      <c r="D318" s="193" t="s">
        <v>170</v>
      </c>
      <c r="F318" s="194" t="s">
        <v>1498</v>
      </c>
      <c r="I318" s="195"/>
      <c r="L318" s="41"/>
      <c r="M318" s="196"/>
      <c r="N318" s="42"/>
      <c r="O318" s="42"/>
      <c r="P318" s="42"/>
      <c r="Q318" s="42"/>
      <c r="R318" s="42"/>
      <c r="S318" s="42"/>
      <c r="T318" s="70"/>
      <c r="AT318" s="25" t="s">
        <v>170</v>
      </c>
      <c r="AU318" s="25" t="s">
        <v>79</v>
      </c>
    </row>
    <row r="319" spans="2:51" s="12" customFormat="1" ht="13.5">
      <c r="B319" s="198"/>
      <c r="D319" s="193" t="s">
        <v>174</v>
      </c>
      <c r="F319" s="200" t="s">
        <v>1500</v>
      </c>
      <c r="H319" s="201">
        <v>31.71</v>
      </c>
      <c r="I319" s="202"/>
      <c r="L319" s="198"/>
      <c r="M319" s="203"/>
      <c r="N319" s="204"/>
      <c r="O319" s="204"/>
      <c r="P319" s="204"/>
      <c r="Q319" s="204"/>
      <c r="R319" s="204"/>
      <c r="S319" s="204"/>
      <c r="T319" s="205"/>
      <c r="AT319" s="199" t="s">
        <v>174</v>
      </c>
      <c r="AU319" s="199" t="s">
        <v>79</v>
      </c>
      <c r="AV319" s="12" t="s">
        <v>79</v>
      </c>
      <c r="AW319" s="12" t="s">
        <v>6</v>
      </c>
      <c r="AX319" s="12" t="s">
        <v>77</v>
      </c>
      <c r="AY319" s="199" t="s">
        <v>161</v>
      </c>
    </row>
    <row r="320" spans="2:65" s="1" customFormat="1" ht="16.5" customHeight="1">
      <c r="B320" s="180"/>
      <c r="C320" s="181" t="s">
        <v>471</v>
      </c>
      <c r="D320" s="181" t="s">
        <v>163</v>
      </c>
      <c r="E320" s="182" t="s">
        <v>733</v>
      </c>
      <c r="F320" s="183" t="s">
        <v>734</v>
      </c>
      <c r="G320" s="184" t="s">
        <v>166</v>
      </c>
      <c r="H320" s="185">
        <v>50.5</v>
      </c>
      <c r="I320" s="186"/>
      <c r="J320" s="187">
        <f>ROUND(I320*H320,2)</f>
        <v>0</v>
      </c>
      <c r="K320" s="183" t="s">
        <v>167</v>
      </c>
      <c r="L320" s="41"/>
      <c r="M320" s="188" t="s">
        <v>5</v>
      </c>
      <c r="N320" s="189" t="s">
        <v>41</v>
      </c>
      <c r="O320" s="4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AR320" s="25" t="s">
        <v>168</v>
      </c>
      <c r="AT320" s="25" t="s">
        <v>163</v>
      </c>
      <c r="AU320" s="25" t="s">
        <v>79</v>
      </c>
      <c r="AY320" s="25" t="s">
        <v>161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25" t="s">
        <v>77</v>
      </c>
      <c r="BK320" s="192">
        <f>ROUND(I320*H320,2)</f>
        <v>0</v>
      </c>
      <c r="BL320" s="25" t="s">
        <v>168</v>
      </c>
      <c r="BM320" s="25" t="s">
        <v>1501</v>
      </c>
    </row>
    <row r="321" spans="2:47" s="1" customFormat="1" ht="27">
      <c r="B321" s="41"/>
      <c r="D321" s="193" t="s">
        <v>170</v>
      </c>
      <c r="F321" s="194" t="s">
        <v>736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5" t="s">
        <v>170</v>
      </c>
      <c r="AU321" s="25" t="s">
        <v>79</v>
      </c>
    </row>
    <row r="322" spans="2:47" s="1" customFormat="1" ht="27">
      <c r="B322" s="41"/>
      <c r="D322" s="193" t="s">
        <v>172</v>
      </c>
      <c r="F322" s="197" t="s">
        <v>1298</v>
      </c>
      <c r="I322" s="195"/>
      <c r="L322" s="41"/>
      <c r="M322" s="196"/>
      <c r="N322" s="42"/>
      <c r="O322" s="42"/>
      <c r="P322" s="42"/>
      <c r="Q322" s="42"/>
      <c r="R322" s="42"/>
      <c r="S322" s="42"/>
      <c r="T322" s="70"/>
      <c r="AT322" s="25" t="s">
        <v>172</v>
      </c>
      <c r="AU322" s="25" t="s">
        <v>79</v>
      </c>
    </row>
    <row r="323" spans="2:51" s="13" customFormat="1" ht="13.5">
      <c r="B323" s="206"/>
      <c r="D323" s="193" t="s">
        <v>174</v>
      </c>
      <c r="E323" s="207" t="s">
        <v>5</v>
      </c>
      <c r="F323" s="208" t="s">
        <v>1480</v>
      </c>
      <c r="H323" s="207" t="s">
        <v>5</v>
      </c>
      <c r="I323" s="209"/>
      <c r="L323" s="206"/>
      <c r="M323" s="210"/>
      <c r="N323" s="211"/>
      <c r="O323" s="211"/>
      <c r="P323" s="211"/>
      <c r="Q323" s="211"/>
      <c r="R323" s="211"/>
      <c r="S323" s="211"/>
      <c r="T323" s="212"/>
      <c r="AT323" s="207" t="s">
        <v>174</v>
      </c>
      <c r="AU323" s="207" t="s">
        <v>79</v>
      </c>
      <c r="AV323" s="13" t="s">
        <v>77</v>
      </c>
      <c r="AW323" s="13" t="s">
        <v>34</v>
      </c>
      <c r="AX323" s="13" t="s">
        <v>70</v>
      </c>
      <c r="AY323" s="207" t="s">
        <v>161</v>
      </c>
    </row>
    <row r="324" spans="2:51" s="12" customFormat="1" ht="13.5">
      <c r="B324" s="198"/>
      <c r="D324" s="193" t="s">
        <v>174</v>
      </c>
      <c r="E324" s="199" t="s">
        <v>5</v>
      </c>
      <c r="F324" s="200" t="s">
        <v>1502</v>
      </c>
      <c r="H324" s="201">
        <v>50.5</v>
      </c>
      <c r="I324" s="202"/>
      <c r="L324" s="198"/>
      <c r="M324" s="203"/>
      <c r="N324" s="204"/>
      <c r="O324" s="204"/>
      <c r="P324" s="204"/>
      <c r="Q324" s="204"/>
      <c r="R324" s="204"/>
      <c r="S324" s="204"/>
      <c r="T324" s="205"/>
      <c r="AT324" s="199" t="s">
        <v>174</v>
      </c>
      <c r="AU324" s="199" t="s">
        <v>79</v>
      </c>
      <c r="AV324" s="12" t="s">
        <v>79</v>
      </c>
      <c r="AW324" s="12" t="s">
        <v>34</v>
      </c>
      <c r="AX324" s="12" t="s">
        <v>77</v>
      </c>
      <c r="AY324" s="199" t="s">
        <v>161</v>
      </c>
    </row>
    <row r="325" spans="2:65" s="1" customFormat="1" ht="25.5" customHeight="1">
      <c r="B325" s="180"/>
      <c r="C325" s="181" t="s">
        <v>480</v>
      </c>
      <c r="D325" s="181" t="s">
        <v>163</v>
      </c>
      <c r="E325" s="182" t="s">
        <v>739</v>
      </c>
      <c r="F325" s="183" t="s">
        <v>740</v>
      </c>
      <c r="G325" s="184" t="s">
        <v>166</v>
      </c>
      <c r="H325" s="185">
        <v>50.5</v>
      </c>
      <c r="I325" s="186"/>
      <c r="J325" s="187">
        <f>ROUND(I325*H325,2)</f>
        <v>0</v>
      </c>
      <c r="K325" s="183" t="s">
        <v>167</v>
      </c>
      <c r="L325" s="41"/>
      <c r="M325" s="188" t="s">
        <v>5</v>
      </c>
      <c r="N325" s="189" t="s">
        <v>41</v>
      </c>
      <c r="O325" s="42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AR325" s="25" t="s">
        <v>168</v>
      </c>
      <c r="AT325" s="25" t="s">
        <v>163</v>
      </c>
      <c r="AU325" s="25" t="s">
        <v>79</v>
      </c>
      <c r="AY325" s="25" t="s">
        <v>161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25" t="s">
        <v>77</v>
      </c>
      <c r="BK325" s="192">
        <f>ROUND(I325*H325,2)</f>
        <v>0</v>
      </c>
      <c r="BL325" s="25" t="s">
        <v>168</v>
      </c>
      <c r="BM325" s="25" t="s">
        <v>1503</v>
      </c>
    </row>
    <row r="326" spans="2:47" s="1" customFormat="1" ht="27">
      <c r="B326" s="41"/>
      <c r="D326" s="193" t="s">
        <v>170</v>
      </c>
      <c r="F326" s="194" t="s">
        <v>742</v>
      </c>
      <c r="I326" s="195"/>
      <c r="L326" s="41"/>
      <c r="M326" s="196"/>
      <c r="N326" s="42"/>
      <c r="O326" s="42"/>
      <c r="P326" s="42"/>
      <c r="Q326" s="42"/>
      <c r="R326" s="42"/>
      <c r="S326" s="42"/>
      <c r="T326" s="70"/>
      <c r="AT326" s="25" t="s">
        <v>170</v>
      </c>
      <c r="AU326" s="25" t="s">
        <v>79</v>
      </c>
    </row>
    <row r="327" spans="2:65" s="1" customFormat="1" ht="16.5" customHeight="1">
      <c r="B327" s="180"/>
      <c r="C327" s="181" t="s">
        <v>484</v>
      </c>
      <c r="D327" s="181" t="s">
        <v>163</v>
      </c>
      <c r="E327" s="182" t="s">
        <v>744</v>
      </c>
      <c r="F327" s="183" t="s">
        <v>745</v>
      </c>
      <c r="G327" s="184" t="s">
        <v>166</v>
      </c>
      <c r="H327" s="185">
        <v>50.5</v>
      </c>
      <c r="I327" s="186"/>
      <c r="J327" s="187">
        <f>ROUND(I327*H327,2)</f>
        <v>0</v>
      </c>
      <c r="K327" s="183" t="s">
        <v>167</v>
      </c>
      <c r="L327" s="41"/>
      <c r="M327" s="188" t="s">
        <v>5</v>
      </c>
      <c r="N327" s="189" t="s">
        <v>41</v>
      </c>
      <c r="O327" s="42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AR327" s="25" t="s">
        <v>168</v>
      </c>
      <c r="AT327" s="25" t="s">
        <v>163</v>
      </c>
      <c r="AU327" s="25" t="s">
        <v>79</v>
      </c>
      <c r="AY327" s="25" t="s">
        <v>161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25" t="s">
        <v>77</v>
      </c>
      <c r="BK327" s="192">
        <f>ROUND(I327*H327,2)</f>
        <v>0</v>
      </c>
      <c r="BL327" s="25" t="s">
        <v>168</v>
      </c>
      <c r="BM327" s="25" t="s">
        <v>1504</v>
      </c>
    </row>
    <row r="328" spans="2:47" s="1" customFormat="1" ht="13.5">
      <c r="B328" s="41"/>
      <c r="D328" s="193" t="s">
        <v>170</v>
      </c>
      <c r="F328" s="194" t="s">
        <v>747</v>
      </c>
      <c r="I328" s="195"/>
      <c r="L328" s="41"/>
      <c r="M328" s="196"/>
      <c r="N328" s="42"/>
      <c r="O328" s="42"/>
      <c r="P328" s="42"/>
      <c r="Q328" s="42"/>
      <c r="R328" s="42"/>
      <c r="S328" s="42"/>
      <c r="T328" s="70"/>
      <c r="AT328" s="25" t="s">
        <v>170</v>
      </c>
      <c r="AU328" s="25" t="s">
        <v>79</v>
      </c>
    </row>
    <row r="329" spans="2:65" s="1" customFormat="1" ht="25.5" customHeight="1">
      <c r="B329" s="180"/>
      <c r="C329" s="181" t="s">
        <v>489</v>
      </c>
      <c r="D329" s="181" t="s">
        <v>163</v>
      </c>
      <c r="E329" s="182" t="s">
        <v>749</v>
      </c>
      <c r="F329" s="183" t="s">
        <v>750</v>
      </c>
      <c r="G329" s="184" t="s">
        <v>166</v>
      </c>
      <c r="H329" s="185">
        <v>50.5</v>
      </c>
      <c r="I329" s="186"/>
      <c r="J329" s="187">
        <f>ROUND(I329*H329,2)</f>
        <v>0</v>
      </c>
      <c r="K329" s="183" t="s">
        <v>167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25" t="s">
        <v>168</v>
      </c>
      <c r="AT329" s="25" t="s">
        <v>163</v>
      </c>
      <c r="AU329" s="25" t="s">
        <v>79</v>
      </c>
      <c r="AY329" s="25" t="s">
        <v>161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168</v>
      </c>
      <c r="BM329" s="25" t="s">
        <v>1505</v>
      </c>
    </row>
    <row r="330" spans="2:47" s="1" customFormat="1" ht="27">
      <c r="B330" s="41"/>
      <c r="D330" s="193" t="s">
        <v>170</v>
      </c>
      <c r="F330" s="194" t="s">
        <v>752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170</v>
      </c>
      <c r="AU330" s="25" t="s">
        <v>79</v>
      </c>
    </row>
    <row r="331" spans="2:65" s="1" customFormat="1" ht="25.5" customHeight="1">
      <c r="B331" s="180"/>
      <c r="C331" s="181" t="s">
        <v>497</v>
      </c>
      <c r="D331" s="181" t="s">
        <v>163</v>
      </c>
      <c r="E331" s="182" t="s">
        <v>754</v>
      </c>
      <c r="F331" s="183" t="s">
        <v>1506</v>
      </c>
      <c r="G331" s="184" t="s">
        <v>166</v>
      </c>
      <c r="H331" s="185">
        <v>50.5</v>
      </c>
      <c r="I331" s="186"/>
      <c r="J331" s="187">
        <f>ROUND(I331*H331,2)</f>
        <v>0</v>
      </c>
      <c r="K331" s="183" t="s">
        <v>167</v>
      </c>
      <c r="L331" s="41"/>
      <c r="M331" s="188" t="s">
        <v>5</v>
      </c>
      <c r="N331" s="189" t="s">
        <v>41</v>
      </c>
      <c r="O331" s="42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AR331" s="25" t="s">
        <v>168</v>
      </c>
      <c r="AT331" s="25" t="s">
        <v>163</v>
      </c>
      <c r="AU331" s="25" t="s">
        <v>79</v>
      </c>
      <c r="AY331" s="25" t="s">
        <v>161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25" t="s">
        <v>77</v>
      </c>
      <c r="BK331" s="192">
        <f>ROUND(I331*H331,2)</f>
        <v>0</v>
      </c>
      <c r="BL331" s="25" t="s">
        <v>168</v>
      </c>
      <c r="BM331" s="25" t="s">
        <v>1507</v>
      </c>
    </row>
    <row r="332" spans="2:47" s="1" customFormat="1" ht="27">
      <c r="B332" s="41"/>
      <c r="D332" s="193" t="s">
        <v>170</v>
      </c>
      <c r="F332" s="194" t="s">
        <v>757</v>
      </c>
      <c r="I332" s="195"/>
      <c r="L332" s="41"/>
      <c r="M332" s="196"/>
      <c r="N332" s="42"/>
      <c r="O332" s="42"/>
      <c r="P332" s="42"/>
      <c r="Q332" s="42"/>
      <c r="R332" s="42"/>
      <c r="S332" s="42"/>
      <c r="T332" s="70"/>
      <c r="AT332" s="25" t="s">
        <v>170</v>
      </c>
      <c r="AU332" s="25" t="s">
        <v>79</v>
      </c>
    </row>
    <row r="333" spans="2:63" s="11" customFormat="1" ht="29.85" customHeight="1">
      <c r="B333" s="167"/>
      <c r="D333" s="168" t="s">
        <v>69</v>
      </c>
      <c r="E333" s="178" t="s">
        <v>221</v>
      </c>
      <c r="F333" s="178" t="s">
        <v>777</v>
      </c>
      <c r="I333" s="170"/>
      <c r="J333" s="179">
        <f>BK333</f>
        <v>0</v>
      </c>
      <c r="L333" s="167"/>
      <c r="M333" s="172"/>
      <c r="N333" s="173"/>
      <c r="O333" s="173"/>
      <c r="P333" s="174">
        <f>SUM(P334:P347)</f>
        <v>0</v>
      </c>
      <c r="Q333" s="173"/>
      <c r="R333" s="174">
        <f>SUM(R334:R347)</f>
        <v>0.11682000000000001</v>
      </c>
      <c r="S333" s="173"/>
      <c r="T333" s="175">
        <f>SUM(T334:T347)</f>
        <v>0.036000000000000004</v>
      </c>
      <c r="AR333" s="168" t="s">
        <v>77</v>
      </c>
      <c r="AT333" s="176" t="s">
        <v>69</v>
      </c>
      <c r="AU333" s="176" t="s">
        <v>77</v>
      </c>
      <c r="AY333" s="168" t="s">
        <v>161</v>
      </c>
      <c r="BK333" s="177">
        <f>SUM(BK334:BK347)</f>
        <v>0</v>
      </c>
    </row>
    <row r="334" spans="2:65" s="1" customFormat="1" ht="51" customHeight="1">
      <c r="B334" s="180"/>
      <c r="C334" s="181" t="s">
        <v>505</v>
      </c>
      <c r="D334" s="181" t="s">
        <v>163</v>
      </c>
      <c r="E334" s="182" t="s">
        <v>779</v>
      </c>
      <c r="F334" s="183" t="s">
        <v>1508</v>
      </c>
      <c r="G334" s="184" t="s">
        <v>231</v>
      </c>
      <c r="H334" s="185">
        <v>1</v>
      </c>
      <c r="I334" s="186"/>
      <c r="J334" s="187">
        <f>ROUND(I334*H334,2)</f>
        <v>0</v>
      </c>
      <c r="K334" s="183" t="s">
        <v>5</v>
      </c>
      <c r="L334" s="41"/>
      <c r="M334" s="188" t="s">
        <v>5</v>
      </c>
      <c r="N334" s="189" t="s">
        <v>41</v>
      </c>
      <c r="O334" s="42"/>
      <c r="P334" s="190">
        <f>O334*H334</f>
        <v>0</v>
      </c>
      <c r="Q334" s="190">
        <v>0</v>
      </c>
      <c r="R334" s="190">
        <f>Q334*H334</f>
        <v>0</v>
      </c>
      <c r="S334" s="190">
        <v>0</v>
      </c>
      <c r="T334" s="191">
        <f>S334*H334</f>
        <v>0</v>
      </c>
      <c r="AR334" s="25" t="s">
        <v>168</v>
      </c>
      <c r="AT334" s="25" t="s">
        <v>163</v>
      </c>
      <c r="AU334" s="25" t="s">
        <v>79</v>
      </c>
      <c r="AY334" s="25" t="s">
        <v>161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25" t="s">
        <v>77</v>
      </c>
      <c r="BK334" s="192">
        <f>ROUND(I334*H334,2)</f>
        <v>0</v>
      </c>
      <c r="BL334" s="25" t="s">
        <v>168</v>
      </c>
      <c r="BM334" s="25" t="s">
        <v>1509</v>
      </c>
    </row>
    <row r="335" spans="2:47" s="1" customFormat="1" ht="54">
      <c r="B335" s="41"/>
      <c r="D335" s="193" t="s">
        <v>170</v>
      </c>
      <c r="F335" s="194" t="s">
        <v>1510</v>
      </c>
      <c r="I335" s="195"/>
      <c r="L335" s="41"/>
      <c r="M335" s="196"/>
      <c r="N335" s="42"/>
      <c r="O335" s="42"/>
      <c r="P335" s="42"/>
      <c r="Q335" s="42"/>
      <c r="R335" s="42"/>
      <c r="S335" s="42"/>
      <c r="T335" s="70"/>
      <c r="AT335" s="25" t="s">
        <v>170</v>
      </c>
      <c r="AU335" s="25" t="s">
        <v>79</v>
      </c>
    </row>
    <row r="336" spans="2:47" s="1" customFormat="1" ht="27">
      <c r="B336" s="41"/>
      <c r="D336" s="193" t="s">
        <v>172</v>
      </c>
      <c r="F336" s="197" t="s">
        <v>1298</v>
      </c>
      <c r="I336" s="195"/>
      <c r="L336" s="41"/>
      <c r="M336" s="196"/>
      <c r="N336" s="42"/>
      <c r="O336" s="42"/>
      <c r="P336" s="42"/>
      <c r="Q336" s="42"/>
      <c r="R336" s="42"/>
      <c r="S336" s="42"/>
      <c r="T336" s="70"/>
      <c r="AT336" s="25" t="s">
        <v>172</v>
      </c>
      <c r="AU336" s="25" t="s">
        <v>79</v>
      </c>
    </row>
    <row r="337" spans="2:65" s="1" customFormat="1" ht="25.5" customHeight="1">
      <c r="B337" s="180"/>
      <c r="C337" s="181" t="s">
        <v>514</v>
      </c>
      <c r="D337" s="181" t="s">
        <v>163</v>
      </c>
      <c r="E337" s="182" t="s">
        <v>784</v>
      </c>
      <c r="F337" s="183" t="s">
        <v>1511</v>
      </c>
      <c r="G337" s="184" t="s">
        <v>231</v>
      </c>
      <c r="H337" s="185">
        <v>1</v>
      </c>
      <c r="I337" s="186"/>
      <c r="J337" s="187">
        <f>ROUND(I337*H337,2)</f>
        <v>0</v>
      </c>
      <c r="K337" s="183" t="s">
        <v>5</v>
      </c>
      <c r="L337" s="41"/>
      <c r="M337" s="188" t="s">
        <v>5</v>
      </c>
      <c r="N337" s="189" t="s">
        <v>41</v>
      </c>
      <c r="O337" s="42"/>
      <c r="P337" s="190">
        <f>O337*H337</f>
        <v>0</v>
      </c>
      <c r="Q337" s="190">
        <v>0</v>
      </c>
      <c r="R337" s="190">
        <f>Q337*H337</f>
        <v>0</v>
      </c>
      <c r="S337" s="190">
        <v>0</v>
      </c>
      <c r="T337" s="191">
        <f>S337*H337</f>
        <v>0</v>
      </c>
      <c r="AR337" s="25" t="s">
        <v>168</v>
      </c>
      <c r="AT337" s="25" t="s">
        <v>163</v>
      </c>
      <c r="AU337" s="25" t="s">
        <v>79</v>
      </c>
      <c r="AY337" s="25" t="s">
        <v>161</v>
      </c>
      <c r="BE337" s="192">
        <f>IF(N337="základní",J337,0)</f>
        <v>0</v>
      </c>
      <c r="BF337" s="192">
        <f>IF(N337="snížená",J337,0)</f>
        <v>0</v>
      </c>
      <c r="BG337" s="192">
        <f>IF(N337="zákl. přenesená",J337,0)</f>
        <v>0</v>
      </c>
      <c r="BH337" s="192">
        <f>IF(N337="sníž. přenesená",J337,0)</f>
        <v>0</v>
      </c>
      <c r="BI337" s="192">
        <f>IF(N337="nulová",J337,0)</f>
        <v>0</v>
      </c>
      <c r="BJ337" s="25" t="s">
        <v>77</v>
      </c>
      <c r="BK337" s="192">
        <f>ROUND(I337*H337,2)</f>
        <v>0</v>
      </c>
      <c r="BL337" s="25" t="s">
        <v>168</v>
      </c>
      <c r="BM337" s="25" t="s">
        <v>1512</v>
      </c>
    </row>
    <row r="338" spans="2:47" s="1" customFormat="1" ht="27">
      <c r="B338" s="41"/>
      <c r="D338" s="193" t="s">
        <v>170</v>
      </c>
      <c r="F338" s="194" t="s">
        <v>1511</v>
      </c>
      <c r="I338" s="195"/>
      <c r="L338" s="41"/>
      <c r="M338" s="196"/>
      <c r="N338" s="42"/>
      <c r="O338" s="42"/>
      <c r="P338" s="42"/>
      <c r="Q338" s="42"/>
      <c r="R338" s="42"/>
      <c r="S338" s="42"/>
      <c r="T338" s="70"/>
      <c r="AT338" s="25" t="s">
        <v>170</v>
      </c>
      <c r="AU338" s="25" t="s">
        <v>79</v>
      </c>
    </row>
    <row r="339" spans="2:47" s="1" customFormat="1" ht="27">
      <c r="B339" s="41"/>
      <c r="D339" s="193" t="s">
        <v>172</v>
      </c>
      <c r="F339" s="197" t="s">
        <v>1298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5" t="s">
        <v>172</v>
      </c>
      <c r="AU339" s="25" t="s">
        <v>79</v>
      </c>
    </row>
    <row r="340" spans="2:65" s="1" customFormat="1" ht="25.5" customHeight="1">
      <c r="B340" s="180"/>
      <c r="C340" s="181" t="s">
        <v>531</v>
      </c>
      <c r="D340" s="181" t="s">
        <v>163</v>
      </c>
      <c r="E340" s="182" t="s">
        <v>1513</v>
      </c>
      <c r="F340" s="183" t="s">
        <v>1514</v>
      </c>
      <c r="G340" s="184" t="s">
        <v>623</v>
      </c>
      <c r="H340" s="185">
        <v>9</v>
      </c>
      <c r="I340" s="186"/>
      <c r="J340" s="187">
        <f>ROUND(I340*H340,2)</f>
        <v>0</v>
      </c>
      <c r="K340" s="183" t="s">
        <v>167</v>
      </c>
      <c r="L340" s="41"/>
      <c r="M340" s="188" t="s">
        <v>5</v>
      </c>
      <c r="N340" s="189" t="s">
        <v>41</v>
      </c>
      <c r="O340" s="42"/>
      <c r="P340" s="190">
        <f>O340*H340</f>
        <v>0</v>
      </c>
      <c r="Q340" s="190">
        <v>0.01298</v>
      </c>
      <c r="R340" s="190">
        <f>Q340*H340</f>
        <v>0.11682000000000001</v>
      </c>
      <c r="S340" s="190">
        <v>0.004</v>
      </c>
      <c r="T340" s="191">
        <f>S340*H340</f>
        <v>0.036000000000000004</v>
      </c>
      <c r="AR340" s="25" t="s">
        <v>168</v>
      </c>
      <c r="AT340" s="25" t="s">
        <v>163</v>
      </c>
      <c r="AU340" s="25" t="s">
        <v>79</v>
      </c>
      <c r="AY340" s="25" t="s">
        <v>161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25" t="s">
        <v>77</v>
      </c>
      <c r="BK340" s="192">
        <f>ROUND(I340*H340,2)</f>
        <v>0</v>
      </c>
      <c r="BL340" s="25" t="s">
        <v>168</v>
      </c>
      <c r="BM340" s="25" t="s">
        <v>1515</v>
      </c>
    </row>
    <row r="341" spans="2:47" s="1" customFormat="1" ht="13.5">
      <c r="B341" s="41"/>
      <c r="D341" s="193" t="s">
        <v>170</v>
      </c>
      <c r="F341" s="194" t="s">
        <v>1516</v>
      </c>
      <c r="I341" s="195"/>
      <c r="L341" s="41"/>
      <c r="M341" s="196"/>
      <c r="N341" s="42"/>
      <c r="O341" s="42"/>
      <c r="P341" s="42"/>
      <c r="Q341" s="42"/>
      <c r="R341" s="42"/>
      <c r="S341" s="42"/>
      <c r="T341" s="70"/>
      <c r="AT341" s="25" t="s">
        <v>170</v>
      </c>
      <c r="AU341" s="25" t="s">
        <v>79</v>
      </c>
    </row>
    <row r="342" spans="2:47" s="1" customFormat="1" ht="27">
      <c r="B342" s="41"/>
      <c r="D342" s="193" t="s">
        <v>172</v>
      </c>
      <c r="F342" s="197" t="s">
        <v>1298</v>
      </c>
      <c r="I342" s="195"/>
      <c r="L342" s="41"/>
      <c r="M342" s="196"/>
      <c r="N342" s="42"/>
      <c r="O342" s="42"/>
      <c r="P342" s="42"/>
      <c r="Q342" s="42"/>
      <c r="R342" s="42"/>
      <c r="S342" s="42"/>
      <c r="T342" s="70"/>
      <c r="AT342" s="25" t="s">
        <v>172</v>
      </c>
      <c r="AU342" s="25" t="s">
        <v>79</v>
      </c>
    </row>
    <row r="343" spans="2:51" s="12" customFormat="1" ht="13.5">
      <c r="B343" s="198"/>
      <c r="D343" s="193" t="s">
        <v>174</v>
      </c>
      <c r="E343" s="199" t="s">
        <v>5</v>
      </c>
      <c r="F343" s="200" t="s">
        <v>1517</v>
      </c>
      <c r="H343" s="201">
        <v>9</v>
      </c>
      <c r="I343" s="202"/>
      <c r="L343" s="198"/>
      <c r="M343" s="203"/>
      <c r="N343" s="204"/>
      <c r="O343" s="204"/>
      <c r="P343" s="204"/>
      <c r="Q343" s="204"/>
      <c r="R343" s="204"/>
      <c r="S343" s="204"/>
      <c r="T343" s="205"/>
      <c r="AT343" s="199" t="s">
        <v>174</v>
      </c>
      <c r="AU343" s="199" t="s">
        <v>79</v>
      </c>
      <c r="AV343" s="12" t="s">
        <v>79</v>
      </c>
      <c r="AW343" s="12" t="s">
        <v>34</v>
      </c>
      <c r="AX343" s="12" t="s">
        <v>77</v>
      </c>
      <c r="AY343" s="199" t="s">
        <v>161</v>
      </c>
    </row>
    <row r="344" spans="2:65" s="1" customFormat="1" ht="25.5" customHeight="1">
      <c r="B344" s="180"/>
      <c r="C344" s="181" t="s">
        <v>543</v>
      </c>
      <c r="D344" s="181" t="s">
        <v>163</v>
      </c>
      <c r="E344" s="182" t="s">
        <v>1518</v>
      </c>
      <c r="F344" s="183" t="s">
        <v>1519</v>
      </c>
      <c r="G344" s="184" t="s">
        <v>301</v>
      </c>
      <c r="H344" s="185">
        <v>15.453</v>
      </c>
      <c r="I344" s="186"/>
      <c r="J344" s="187">
        <f>ROUND(I344*H344,2)</f>
        <v>0</v>
      </c>
      <c r="K344" s="183" t="s">
        <v>5</v>
      </c>
      <c r="L344" s="41"/>
      <c r="M344" s="188" t="s">
        <v>5</v>
      </c>
      <c r="N344" s="189" t="s">
        <v>41</v>
      </c>
      <c r="O344" s="42"/>
      <c r="P344" s="190">
        <f>O344*H344</f>
        <v>0</v>
      </c>
      <c r="Q344" s="190">
        <v>0</v>
      </c>
      <c r="R344" s="190">
        <f>Q344*H344</f>
        <v>0</v>
      </c>
      <c r="S344" s="190">
        <v>0</v>
      </c>
      <c r="T344" s="191">
        <f>S344*H344</f>
        <v>0</v>
      </c>
      <c r="AR344" s="25" t="s">
        <v>168</v>
      </c>
      <c r="AT344" s="25" t="s">
        <v>163</v>
      </c>
      <c r="AU344" s="25" t="s">
        <v>79</v>
      </c>
      <c r="AY344" s="25" t="s">
        <v>161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25" t="s">
        <v>77</v>
      </c>
      <c r="BK344" s="192">
        <f>ROUND(I344*H344,2)</f>
        <v>0</v>
      </c>
      <c r="BL344" s="25" t="s">
        <v>168</v>
      </c>
      <c r="BM344" s="25" t="s">
        <v>1520</v>
      </c>
    </row>
    <row r="345" spans="2:47" s="1" customFormat="1" ht="27">
      <c r="B345" s="41"/>
      <c r="D345" s="193" t="s">
        <v>170</v>
      </c>
      <c r="F345" s="194" t="s">
        <v>1519</v>
      </c>
      <c r="I345" s="195"/>
      <c r="L345" s="41"/>
      <c r="M345" s="196"/>
      <c r="N345" s="42"/>
      <c r="O345" s="42"/>
      <c r="P345" s="42"/>
      <c r="Q345" s="42"/>
      <c r="R345" s="42"/>
      <c r="S345" s="42"/>
      <c r="T345" s="70"/>
      <c r="AT345" s="25" t="s">
        <v>170</v>
      </c>
      <c r="AU345" s="25" t="s">
        <v>79</v>
      </c>
    </row>
    <row r="346" spans="2:47" s="1" customFormat="1" ht="27">
      <c r="B346" s="41"/>
      <c r="D346" s="193" t="s">
        <v>172</v>
      </c>
      <c r="F346" s="197" t="s">
        <v>1298</v>
      </c>
      <c r="I346" s="195"/>
      <c r="L346" s="41"/>
      <c r="M346" s="196"/>
      <c r="N346" s="42"/>
      <c r="O346" s="42"/>
      <c r="P346" s="42"/>
      <c r="Q346" s="42"/>
      <c r="R346" s="42"/>
      <c r="S346" s="42"/>
      <c r="T346" s="70"/>
      <c r="AT346" s="25" t="s">
        <v>172</v>
      </c>
      <c r="AU346" s="25" t="s">
        <v>79</v>
      </c>
    </row>
    <row r="347" spans="2:51" s="12" customFormat="1" ht="13.5">
      <c r="B347" s="198"/>
      <c r="D347" s="193" t="s">
        <v>174</v>
      </c>
      <c r="E347" s="199" t="s">
        <v>5</v>
      </c>
      <c r="F347" s="200" t="s">
        <v>1521</v>
      </c>
      <c r="H347" s="201">
        <v>15.453</v>
      </c>
      <c r="I347" s="202"/>
      <c r="L347" s="198"/>
      <c r="M347" s="203"/>
      <c r="N347" s="204"/>
      <c r="O347" s="204"/>
      <c r="P347" s="204"/>
      <c r="Q347" s="204"/>
      <c r="R347" s="204"/>
      <c r="S347" s="204"/>
      <c r="T347" s="205"/>
      <c r="AT347" s="199" t="s">
        <v>174</v>
      </c>
      <c r="AU347" s="199" t="s">
        <v>79</v>
      </c>
      <c r="AV347" s="12" t="s">
        <v>79</v>
      </c>
      <c r="AW347" s="12" t="s">
        <v>34</v>
      </c>
      <c r="AX347" s="12" t="s">
        <v>77</v>
      </c>
      <c r="AY347" s="199" t="s">
        <v>161</v>
      </c>
    </row>
    <row r="348" spans="2:63" s="11" customFormat="1" ht="29.85" customHeight="1">
      <c r="B348" s="167"/>
      <c r="D348" s="168" t="s">
        <v>69</v>
      </c>
      <c r="E348" s="178" t="s">
        <v>228</v>
      </c>
      <c r="F348" s="178" t="s">
        <v>988</v>
      </c>
      <c r="I348" s="170"/>
      <c r="J348" s="179">
        <f>BK348</f>
        <v>0</v>
      </c>
      <c r="L348" s="167"/>
      <c r="M348" s="172"/>
      <c r="N348" s="173"/>
      <c r="O348" s="173"/>
      <c r="P348" s="174">
        <f>SUM(P349:P382)</f>
        <v>0</v>
      </c>
      <c r="Q348" s="173"/>
      <c r="R348" s="174">
        <f>SUM(R349:R382)</f>
        <v>6.632408940000001</v>
      </c>
      <c r="S348" s="173"/>
      <c r="T348" s="175">
        <f>SUM(T349:T382)</f>
        <v>0</v>
      </c>
      <c r="AR348" s="168" t="s">
        <v>77</v>
      </c>
      <c r="AT348" s="176" t="s">
        <v>69</v>
      </c>
      <c r="AU348" s="176" t="s">
        <v>77</v>
      </c>
      <c r="AY348" s="168" t="s">
        <v>161</v>
      </c>
      <c r="BK348" s="177">
        <f>SUM(BK349:BK382)</f>
        <v>0</v>
      </c>
    </row>
    <row r="349" spans="2:65" s="1" customFormat="1" ht="25.5" customHeight="1">
      <c r="B349" s="180"/>
      <c r="C349" s="181" t="s">
        <v>556</v>
      </c>
      <c r="D349" s="181" t="s">
        <v>163</v>
      </c>
      <c r="E349" s="182" t="s">
        <v>1522</v>
      </c>
      <c r="F349" s="183" t="s">
        <v>1523</v>
      </c>
      <c r="G349" s="184" t="s">
        <v>231</v>
      </c>
      <c r="H349" s="185">
        <v>2</v>
      </c>
      <c r="I349" s="186"/>
      <c r="J349" s="187">
        <f>ROUND(I349*H349,2)</f>
        <v>0</v>
      </c>
      <c r="K349" s="183" t="s">
        <v>5</v>
      </c>
      <c r="L349" s="41"/>
      <c r="M349" s="188" t="s">
        <v>5</v>
      </c>
      <c r="N349" s="189" t="s">
        <v>41</v>
      </c>
      <c r="O349" s="42"/>
      <c r="P349" s="190">
        <f>O349*H349</f>
        <v>0</v>
      </c>
      <c r="Q349" s="190">
        <v>0</v>
      </c>
      <c r="R349" s="190">
        <f>Q349*H349</f>
        <v>0</v>
      </c>
      <c r="S349" s="190">
        <v>0</v>
      </c>
      <c r="T349" s="191">
        <f>S349*H349</f>
        <v>0</v>
      </c>
      <c r="AR349" s="25" t="s">
        <v>168</v>
      </c>
      <c r="AT349" s="25" t="s">
        <v>163</v>
      </c>
      <c r="AU349" s="25" t="s">
        <v>79</v>
      </c>
      <c r="AY349" s="25" t="s">
        <v>161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25" t="s">
        <v>77</v>
      </c>
      <c r="BK349" s="192">
        <f>ROUND(I349*H349,2)</f>
        <v>0</v>
      </c>
      <c r="BL349" s="25" t="s">
        <v>168</v>
      </c>
      <c r="BM349" s="25" t="s">
        <v>1524</v>
      </c>
    </row>
    <row r="350" spans="2:47" s="1" customFormat="1" ht="27">
      <c r="B350" s="41"/>
      <c r="D350" s="193" t="s">
        <v>170</v>
      </c>
      <c r="F350" s="194" t="s">
        <v>1525</v>
      </c>
      <c r="I350" s="195"/>
      <c r="L350" s="41"/>
      <c r="M350" s="196"/>
      <c r="N350" s="42"/>
      <c r="O350" s="42"/>
      <c r="P350" s="42"/>
      <c r="Q350" s="42"/>
      <c r="R350" s="42"/>
      <c r="S350" s="42"/>
      <c r="T350" s="70"/>
      <c r="AT350" s="25" t="s">
        <v>170</v>
      </c>
      <c r="AU350" s="25" t="s">
        <v>79</v>
      </c>
    </row>
    <row r="351" spans="2:47" s="1" customFormat="1" ht="27">
      <c r="B351" s="41"/>
      <c r="D351" s="193" t="s">
        <v>172</v>
      </c>
      <c r="F351" s="197" t="s">
        <v>1298</v>
      </c>
      <c r="I351" s="195"/>
      <c r="L351" s="41"/>
      <c r="M351" s="196"/>
      <c r="N351" s="42"/>
      <c r="O351" s="42"/>
      <c r="P351" s="42"/>
      <c r="Q351" s="42"/>
      <c r="R351" s="42"/>
      <c r="S351" s="42"/>
      <c r="T351" s="70"/>
      <c r="AT351" s="25" t="s">
        <v>172</v>
      </c>
      <c r="AU351" s="25" t="s">
        <v>79</v>
      </c>
    </row>
    <row r="352" spans="2:51" s="12" customFormat="1" ht="13.5">
      <c r="B352" s="198"/>
      <c r="D352" s="193" t="s">
        <v>174</v>
      </c>
      <c r="E352" s="199" t="s">
        <v>5</v>
      </c>
      <c r="F352" s="200" t="s">
        <v>79</v>
      </c>
      <c r="H352" s="201">
        <v>2</v>
      </c>
      <c r="I352" s="202"/>
      <c r="L352" s="198"/>
      <c r="M352" s="203"/>
      <c r="N352" s="204"/>
      <c r="O352" s="204"/>
      <c r="P352" s="204"/>
      <c r="Q352" s="204"/>
      <c r="R352" s="204"/>
      <c r="S352" s="204"/>
      <c r="T352" s="205"/>
      <c r="AT352" s="199" t="s">
        <v>174</v>
      </c>
      <c r="AU352" s="199" t="s">
        <v>79</v>
      </c>
      <c r="AV352" s="12" t="s">
        <v>79</v>
      </c>
      <c r="AW352" s="12" t="s">
        <v>34</v>
      </c>
      <c r="AX352" s="12" t="s">
        <v>77</v>
      </c>
      <c r="AY352" s="199" t="s">
        <v>161</v>
      </c>
    </row>
    <row r="353" spans="2:65" s="1" customFormat="1" ht="38.25" customHeight="1">
      <c r="B353" s="180"/>
      <c r="C353" s="181" t="s">
        <v>562</v>
      </c>
      <c r="D353" s="181" t="s">
        <v>163</v>
      </c>
      <c r="E353" s="182" t="s">
        <v>1526</v>
      </c>
      <c r="F353" s="183" t="s">
        <v>1527</v>
      </c>
      <c r="G353" s="184" t="s">
        <v>231</v>
      </c>
      <c r="H353" s="185">
        <v>6</v>
      </c>
      <c r="I353" s="186"/>
      <c r="J353" s="187">
        <f>ROUND(I353*H353,2)</f>
        <v>0</v>
      </c>
      <c r="K353" s="183" t="s">
        <v>5</v>
      </c>
      <c r="L353" s="41"/>
      <c r="M353" s="188" t="s">
        <v>5</v>
      </c>
      <c r="N353" s="189" t="s">
        <v>41</v>
      </c>
      <c r="O353" s="42"/>
      <c r="P353" s="190">
        <f>O353*H353</f>
        <v>0</v>
      </c>
      <c r="Q353" s="190">
        <v>0</v>
      </c>
      <c r="R353" s="190">
        <f>Q353*H353</f>
        <v>0</v>
      </c>
      <c r="S353" s="190">
        <v>0</v>
      </c>
      <c r="T353" s="191">
        <f>S353*H353</f>
        <v>0</v>
      </c>
      <c r="AR353" s="25" t="s">
        <v>168</v>
      </c>
      <c r="AT353" s="25" t="s">
        <v>163</v>
      </c>
      <c r="AU353" s="25" t="s">
        <v>79</v>
      </c>
      <c r="AY353" s="25" t="s">
        <v>161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25" t="s">
        <v>77</v>
      </c>
      <c r="BK353" s="192">
        <f>ROUND(I353*H353,2)</f>
        <v>0</v>
      </c>
      <c r="BL353" s="25" t="s">
        <v>168</v>
      </c>
      <c r="BM353" s="25" t="s">
        <v>1528</v>
      </c>
    </row>
    <row r="354" spans="2:47" s="1" customFormat="1" ht="27">
      <c r="B354" s="41"/>
      <c r="D354" s="193" t="s">
        <v>170</v>
      </c>
      <c r="F354" s="194" t="s">
        <v>1527</v>
      </c>
      <c r="I354" s="195"/>
      <c r="L354" s="41"/>
      <c r="M354" s="196"/>
      <c r="N354" s="42"/>
      <c r="O354" s="42"/>
      <c r="P354" s="42"/>
      <c r="Q354" s="42"/>
      <c r="R354" s="42"/>
      <c r="S354" s="42"/>
      <c r="T354" s="70"/>
      <c r="AT354" s="25" t="s">
        <v>170</v>
      </c>
      <c r="AU354" s="25" t="s">
        <v>79</v>
      </c>
    </row>
    <row r="355" spans="2:47" s="1" customFormat="1" ht="27">
      <c r="B355" s="41"/>
      <c r="D355" s="193" t="s">
        <v>172</v>
      </c>
      <c r="F355" s="197" t="s">
        <v>1298</v>
      </c>
      <c r="I355" s="195"/>
      <c r="L355" s="41"/>
      <c r="M355" s="196"/>
      <c r="N355" s="42"/>
      <c r="O355" s="42"/>
      <c r="P355" s="42"/>
      <c r="Q355" s="42"/>
      <c r="R355" s="42"/>
      <c r="S355" s="42"/>
      <c r="T355" s="70"/>
      <c r="AT355" s="25" t="s">
        <v>172</v>
      </c>
      <c r="AU355" s="25" t="s">
        <v>79</v>
      </c>
    </row>
    <row r="356" spans="2:51" s="13" customFormat="1" ht="13.5">
      <c r="B356" s="206"/>
      <c r="D356" s="193" t="s">
        <v>174</v>
      </c>
      <c r="E356" s="207" t="s">
        <v>5</v>
      </c>
      <c r="F356" s="208" t="s">
        <v>1529</v>
      </c>
      <c r="H356" s="207" t="s">
        <v>5</v>
      </c>
      <c r="I356" s="209"/>
      <c r="L356" s="206"/>
      <c r="M356" s="210"/>
      <c r="N356" s="211"/>
      <c r="O356" s="211"/>
      <c r="P356" s="211"/>
      <c r="Q356" s="211"/>
      <c r="R356" s="211"/>
      <c r="S356" s="211"/>
      <c r="T356" s="212"/>
      <c r="AT356" s="207" t="s">
        <v>174</v>
      </c>
      <c r="AU356" s="207" t="s">
        <v>79</v>
      </c>
      <c r="AV356" s="13" t="s">
        <v>77</v>
      </c>
      <c r="AW356" s="13" t="s">
        <v>34</v>
      </c>
      <c r="AX356" s="13" t="s">
        <v>70</v>
      </c>
      <c r="AY356" s="207" t="s">
        <v>161</v>
      </c>
    </row>
    <row r="357" spans="2:51" s="12" customFormat="1" ht="13.5">
      <c r="B357" s="198"/>
      <c r="D357" s="193" t="s">
        <v>174</v>
      </c>
      <c r="E357" s="199" t="s">
        <v>5</v>
      </c>
      <c r="F357" s="200" t="s">
        <v>87</v>
      </c>
      <c r="H357" s="201">
        <v>3</v>
      </c>
      <c r="I357" s="202"/>
      <c r="L357" s="198"/>
      <c r="M357" s="203"/>
      <c r="N357" s="204"/>
      <c r="O357" s="204"/>
      <c r="P357" s="204"/>
      <c r="Q357" s="204"/>
      <c r="R357" s="204"/>
      <c r="S357" s="204"/>
      <c r="T357" s="205"/>
      <c r="AT357" s="199" t="s">
        <v>174</v>
      </c>
      <c r="AU357" s="199" t="s">
        <v>79</v>
      </c>
      <c r="AV357" s="12" t="s">
        <v>79</v>
      </c>
      <c r="AW357" s="12" t="s">
        <v>34</v>
      </c>
      <c r="AX357" s="12" t="s">
        <v>70</v>
      </c>
      <c r="AY357" s="199" t="s">
        <v>161</v>
      </c>
    </row>
    <row r="358" spans="2:51" s="13" customFormat="1" ht="13.5">
      <c r="B358" s="206"/>
      <c r="D358" s="193" t="s">
        <v>174</v>
      </c>
      <c r="E358" s="207" t="s">
        <v>5</v>
      </c>
      <c r="F358" s="208" t="s">
        <v>1530</v>
      </c>
      <c r="H358" s="207" t="s">
        <v>5</v>
      </c>
      <c r="I358" s="209"/>
      <c r="L358" s="206"/>
      <c r="M358" s="210"/>
      <c r="N358" s="211"/>
      <c r="O358" s="211"/>
      <c r="P358" s="211"/>
      <c r="Q358" s="211"/>
      <c r="R358" s="211"/>
      <c r="S358" s="211"/>
      <c r="T358" s="212"/>
      <c r="AT358" s="207" t="s">
        <v>174</v>
      </c>
      <c r="AU358" s="207" t="s">
        <v>79</v>
      </c>
      <c r="AV358" s="13" t="s">
        <v>77</v>
      </c>
      <c r="AW358" s="13" t="s">
        <v>34</v>
      </c>
      <c r="AX358" s="13" t="s">
        <v>70</v>
      </c>
      <c r="AY358" s="207" t="s">
        <v>161</v>
      </c>
    </row>
    <row r="359" spans="2:51" s="12" customFormat="1" ht="13.5">
      <c r="B359" s="198"/>
      <c r="D359" s="193" t="s">
        <v>174</v>
      </c>
      <c r="E359" s="199" t="s">
        <v>5</v>
      </c>
      <c r="F359" s="200" t="s">
        <v>87</v>
      </c>
      <c r="H359" s="201">
        <v>3</v>
      </c>
      <c r="I359" s="202"/>
      <c r="L359" s="198"/>
      <c r="M359" s="203"/>
      <c r="N359" s="204"/>
      <c r="O359" s="204"/>
      <c r="P359" s="204"/>
      <c r="Q359" s="204"/>
      <c r="R359" s="204"/>
      <c r="S359" s="204"/>
      <c r="T359" s="205"/>
      <c r="AT359" s="199" t="s">
        <v>174</v>
      </c>
      <c r="AU359" s="199" t="s">
        <v>79</v>
      </c>
      <c r="AV359" s="12" t="s">
        <v>79</v>
      </c>
      <c r="AW359" s="12" t="s">
        <v>34</v>
      </c>
      <c r="AX359" s="12" t="s">
        <v>70</v>
      </c>
      <c r="AY359" s="199" t="s">
        <v>161</v>
      </c>
    </row>
    <row r="360" spans="2:51" s="14" customFormat="1" ht="13.5">
      <c r="B360" s="213"/>
      <c r="D360" s="193" t="s">
        <v>174</v>
      </c>
      <c r="E360" s="214" t="s">
        <v>5</v>
      </c>
      <c r="F360" s="215" t="s">
        <v>188</v>
      </c>
      <c r="H360" s="216">
        <v>6</v>
      </c>
      <c r="I360" s="217"/>
      <c r="L360" s="213"/>
      <c r="M360" s="218"/>
      <c r="N360" s="219"/>
      <c r="O360" s="219"/>
      <c r="P360" s="219"/>
      <c r="Q360" s="219"/>
      <c r="R360" s="219"/>
      <c r="S360" s="219"/>
      <c r="T360" s="220"/>
      <c r="AT360" s="214" t="s">
        <v>174</v>
      </c>
      <c r="AU360" s="214" t="s">
        <v>79</v>
      </c>
      <c r="AV360" s="14" t="s">
        <v>168</v>
      </c>
      <c r="AW360" s="14" t="s">
        <v>34</v>
      </c>
      <c r="AX360" s="14" t="s">
        <v>77</v>
      </c>
      <c r="AY360" s="214" t="s">
        <v>161</v>
      </c>
    </row>
    <row r="361" spans="2:65" s="1" customFormat="1" ht="25.5" customHeight="1">
      <c r="B361" s="180"/>
      <c r="C361" s="181" t="s">
        <v>573</v>
      </c>
      <c r="D361" s="181" t="s">
        <v>163</v>
      </c>
      <c r="E361" s="182" t="s">
        <v>990</v>
      </c>
      <c r="F361" s="183" t="s">
        <v>991</v>
      </c>
      <c r="G361" s="184" t="s">
        <v>224</v>
      </c>
      <c r="H361" s="185">
        <v>27</v>
      </c>
      <c r="I361" s="186"/>
      <c r="J361" s="187">
        <f>ROUND(I361*H361,2)</f>
        <v>0</v>
      </c>
      <c r="K361" s="183" t="s">
        <v>167</v>
      </c>
      <c r="L361" s="41"/>
      <c r="M361" s="188" t="s">
        <v>5</v>
      </c>
      <c r="N361" s="189" t="s">
        <v>41</v>
      </c>
      <c r="O361" s="42"/>
      <c r="P361" s="190">
        <f>O361*H361</f>
        <v>0</v>
      </c>
      <c r="Q361" s="190">
        <v>0.1554</v>
      </c>
      <c r="R361" s="190">
        <f>Q361*H361</f>
        <v>4.1958</v>
      </c>
      <c r="S361" s="190">
        <v>0</v>
      </c>
      <c r="T361" s="191">
        <f>S361*H361</f>
        <v>0</v>
      </c>
      <c r="AR361" s="25" t="s">
        <v>168</v>
      </c>
      <c r="AT361" s="25" t="s">
        <v>163</v>
      </c>
      <c r="AU361" s="25" t="s">
        <v>79</v>
      </c>
      <c r="AY361" s="25" t="s">
        <v>161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25" t="s">
        <v>77</v>
      </c>
      <c r="BK361" s="192">
        <f>ROUND(I361*H361,2)</f>
        <v>0</v>
      </c>
      <c r="BL361" s="25" t="s">
        <v>168</v>
      </c>
      <c r="BM361" s="25" t="s">
        <v>1531</v>
      </c>
    </row>
    <row r="362" spans="2:47" s="1" customFormat="1" ht="40.5">
      <c r="B362" s="41"/>
      <c r="D362" s="193" t="s">
        <v>170</v>
      </c>
      <c r="F362" s="194" t="s">
        <v>993</v>
      </c>
      <c r="I362" s="195"/>
      <c r="L362" s="41"/>
      <c r="M362" s="196"/>
      <c r="N362" s="42"/>
      <c r="O362" s="42"/>
      <c r="P362" s="42"/>
      <c r="Q362" s="42"/>
      <c r="R362" s="42"/>
      <c r="S362" s="42"/>
      <c r="T362" s="70"/>
      <c r="AT362" s="25" t="s">
        <v>170</v>
      </c>
      <c r="AU362" s="25" t="s">
        <v>79</v>
      </c>
    </row>
    <row r="363" spans="2:47" s="1" customFormat="1" ht="27">
      <c r="B363" s="41"/>
      <c r="D363" s="193" t="s">
        <v>172</v>
      </c>
      <c r="F363" s="197" t="s">
        <v>1298</v>
      </c>
      <c r="I363" s="195"/>
      <c r="L363" s="41"/>
      <c r="M363" s="196"/>
      <c r="N363" s="42"/>
      <c r="O363" s="42"/>
      <c r="P363" s="42"/>
      <c r="Q363" s="42"/>
      <c r="R363" s="42"/>
      <c r="S363" s="42"/>
      <c r="T363" s="70"/>
      <c r="AT363" s="25" t="s">
        <v>172</v>
      </c>
      <c r="AU363" s="25" t="s">
        <v>79</v>
      </c>
    </row>
    <row r="364" spans="2:51" s="12" customFormat="1" ht="13.5">
      <c r="B364" s="198"/>
      <c r="D364" s="193" t="s">
        <v>174</v>
      </c>
      <c r="E364" s="199" t="s">
        <v>5</v>
      </c>
      <c r="F364" s="200" t="s">
        <v>1532</v>
      </c>
      <c r="H364" s="201">
        <v>27</v>
      </c>
      <c r="I364" s="202"/>
      <c r="L364" s="198"/>
      <c r="M364" s="203"/>
      <c r="N364" s="204"/>
      <c r="O364" s="204"/>
      <c r="P364" s="204"/>
      <c r="Q364" s="204"/>
      <c r="R364" s="204"/>
      <c r="S364" s="204"/>
      <c r="T364" s="205"/>
      <c r="AT364" s="199" t="s">
        <v>174</v>
      </c>
      <c r="AU364" s="199" t="s">
        <v>79</v>
      </c>
      <c r="AV364" s="12" t="s">
        <v>79</v>
      </c>
      <c r="AW364" s="12" t="s">
        <v>34</v>
      </c>
      <c r="AX364" s="12" t="s">
        <v>77</v>
      </c>
      <c r="AY364" s="199" t="s">
        <v>161</v>
      </c>
    </row>
    <row r="365" spans="2:65" s="1" customFormat="1" ht="16.5" customHeight="1">
      <c r="B365" s="180"/>
      <c r="C365" s="229" t="s">
        <v>578</v>
      </c>
      <c r="D365" s="229" t="s">
        <v>384</v>
      </c>
      <c r="E365" s="230" t="s">
        <v>1533</v>
      </c>
      <c r="F365" s="231" t="s">
        <v>1534</v>
      </c>
      <c r="G365" s="232" t="s">
        <v>623</v>
      </c>
      <c r="H365" s="233">
        <v>28.35</v>
      </c>
      <c r="I365" s="234"/>
      <c r="J365" s="235">
        <f>ROUND(I365*H365,2)</f>
        <v>0</v>
      </c>
      <c r="K365" s="231" t="s">
        <v>167</v>
      </c>
      <c r="L365" s="236"/>
      <c r="M365" s="237" t="s">
        <v>5</v>
      </c>
      <c r="N365" s="238" t="s">
        <v>41</v>
      </c>
      <c r="O365" s="42"/>
      <c r="P365" s="190">
        <f>O365*H365</f>
        <v>0</v>
      </c>
      <c r="Q365" s="190">
        <v>0.085</v>
      </c>
      <c r="R365" s="190">
        <f>Q365*H365</f>
        <v>2.4097500000000003</v>
      </c>
      <c r="S365" s="190">
        <v>0</v>
      </c>
      <c r="T365" s="191">
        <f>S365*H365</f>
        <v>0</v>
      </c>
      <c r="AR365" s="25" t="s">
        <v>221</v>
      </c>
      <c r="AT365" s="25" t="s">
        <v>384</v>
      </c>
      <c r="AU365" s="25" t="s">
        <v>79</v>
      </c>
      <c r="AY365" s="25" t="s">
        <v>161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25" t="s">
        <v>77</v>
      </c>
      <c r="BK365" s="192">
        <f>ROUND(I365*H365,2)</f>
        <v>0</v>
      </c>
      <c r="BL365" s="25" t="s">
        <v>168</v>
      </c>
      <c r="BM365" s="25" t="s">
        <v>1535</v>
      </c>
    </row>
    <row r="366" spans="2:47" s="1" customFormat="1" ht="13.5">
      <c r="B366" s="41"/>
      <c r="D366" s="193" t="s">
        <v>170</v>
      </c>
      <c r="F366" s="194" t="s">
        <v>1536</v>
      </c>
      <c r="I366" s="195"/>
      <c r="L366" s="41"/>
      <c r="M366" s="196"/>
      <c r="N366" s="42"/>
      <c r="O366" s="42"/>
      <c r="P366" s="42"/>
      <c r="Q366" s="42"/>
      <c r="R366" s="42"/>
      <c r="S366" s="42"/>
      <c r="T366" s="70"/>
      <c r="AT366" s="25" t="s">
        <v>170</v>
      </c>
      <c r="AU366" s="25" t="s">
        <v>79</v>
      </c>
    </row>
    <row r="367" spans="2:51" s="12" customFormat="1" ht="13.5">
      <c r="B367" s="198"/>
      <c r="D367" s="193" t="s">
        <v>174</v>
      </c>
      <c r="F367" s="200" t="s">
        <v>1537</v>
      </c>
      <c r="H367" s="201">
        <v>28.35</v>
      </c>
      <c r="I367" s="202"/>
      <c r="L367" s="198"/>
      <c r="M367" s="203"/>
      <c r="N367" s="204"/>
      <c r="O367" s="204"/>
      <c r="P367" s="204"/>
      <c r="Q367" s="204"/>
      <c r="R367" s="204"/>
      <c r="S367" s="204"/>
      <c r="T367" s="205"/>
      <c r="AT367" s="199" t="s">
        <v>174</v>
      </c>
      <c r="AU367" s="199" t="s">
        <v>79</v>
      </c>
      <c r="AV367" s="12" t="s">
        <v>79</v>
      </c>
      <c r="AW367" s="12" t="s">
        <v>6</v>
      </c>
      <c r="AX367" s="12" t="s">
        <v>77</v>
      </c>
      <c r="AY367" s="199" t="s">
        <v>161</v>
      </c>
    </row>
    <row r="368" spans="2:65" s="1" customFormat="1" ht="25.5" customHeight="1">
      <c r="B368" s="180"/>
      <c r="C368" s="181" t="s">
        <v>585</v>
      </c>
      <c r="D368" s="181" t="s">
        <v>163</v>
      </c>
      <c r="E368" s="182" t="s">
        <v>1538</v>
      </c>
      <c r="F368" s="183" t="s">
        <v>1539</v>
      </c>
      <c r="G368" s="184" t="s">
        <v>166</v>
      </c>
      <c r="H368" s="185">
        <v>38.926</v>
      </c>
      <c r="I368" s="186"/>
      <c r="J368" s="187">
        <f>ROUND(I368*H368,2)</f>
        <v>0</v>
      </c>
      <c r="K368" s="183" t="s">
        <v>167</v>
      </c>
      <c r="L368" s="41"/>
      <c r="M368" s="188" t="s">
        <v>5</v>
      </c>
      <c r="N368" s="189" t="s">
        <v>41</v>
      </c>
      <c r="O368" s="42"/>
      <c r="P368" s="190">
        <f>O368*H368</f>
        <v>0</v>
      </c>
      <c r="Q368" s="190">
        <v>0.00069</v>
      </c>
      <c r="R368" s="190">
        <f>Q368*H368</f>
        <v>0.02685894</v>
      </c>
      <c r="S368" s="190">
        <v>0</v>
      </c>
      <c r="T368" s="191">
        <f>S368*H368</f>
        <v>0</v>
      </c>
      <c r="AR368" s="25" t="s">
        <v>168</v>
      </c>
      <c r="AT368" s="25" t="s">
        <v>163</v>
      </c>
      <c r="AU368" s="25" t="s">
        <v>79</v>
      </c>
      <c r="AY368" s="25" t="s">
        <v>161</v>
      </c>
      <c r="BE368" s="192">
        <f>IF(N368="základní",J368,0)</f>
        <v>0</v>
      </c>
      <c r="BF368" s="192">
        <f>IF(N368="snížená",J368,0)</f>
        <v>0</v>
      </c>
      <c r="BG368" s="192">
        <f>IF(N368="zákl. přenesená",J368,0)</f>
        <v>0</v>
      </c>
      <c r="BH368" s="192">
        <f>IF(N368="sníž. přenesená",J368,0)</f>
        <v>0</v>
      </c>
      <c r="BI368" s="192">
        <f>IF(N368="nulová",J368,0)</f>
        <v>0</v>
      </c>
      <c r="BJ368" s="25" t="s">
        <v>77</v>
      </c>
      <c r="BK368" s="192">
        <f>ROUND(I368*H368,2)</f>
        <v>0</v>
      </c>
      <c r="BL368" s="25" t="s">
        <v>168</v>
      </c>
      <c r="BM368" s="25" t="s">
        <v>1540</v>
      </c>
    </row>
    <row r="369" spans="2:47" s="1" customFormat="1" ht="13.5">
      <c r="B369" s="41"/>
      <c r="D369" s="193" t="s">
        <v>170</v>
      </c>
      <c r="F369" s="194" t="s">
        <v>1541</v>
      </c>
      <c r="I369" s="195"/>
      <c r="L369" s="41"/>
      <c r="M369" s="196"/>
      <c r="N369" s="42"/>
      <c r="O369" s="42"/>
      <c r="P369" s="42"/>
      <c r="Q369" s="42"/>
      <c r="R369" s="42"/>
      <c r="S369" s="42"/>
      <c r="T369" s="70"/>
      <c r="AT369" s="25" t="s">
        <v>170</v>
      </c>
      <c r="AU369" s="25" t="s">
        <v>79</v>
      </c>
    </row>
    <row r="370" spans="2:47" s="1" customFormat="1" ht="27">
      <c r="B370" s="41"/>
      <c r="D370" s="193" t="s">
        <v>172</v>
      </c>
      <c r="F370" s="197" t="s">
        <v>1298</v>
      </c>
      <c r="I370" s="195"/>
      <c r="L370" s="41"/>
      <c r="M370" s="196"/>
      <c r="N370" s="42"/>
      <c r="O370" s="42"/>
      <c r="P370" s="42"/>
      <c r="Q370" s="42"/>
      <c r="R370" s="42"/>
      <c r="S370" s="42"/>
      <c r="T370" s="70"/>
      <c r="AT370" s="25" t="s">
        <v>172</v>
      </c>
      <c r="AU370" s="25" t="s">
        <v>79</v>
      </c>
    </row>
    <row r="371" spans="2:51" s="13" customFormat="1" ht="13.5">
      <c r="B371" s="206"/>
      <c r="D371" s="193" t="s">
        <v>174</v>
      </c>
      <c r="E371" s="207" t="s">
        <v>5</v>
      </c>
      <c r="F371" s="208" t="s">
        <v>1542</v>
      </c>
      <c r="H371" s="207" t="s">
        <v>5</v>
      </c>
      <c r="I371" s="209"/>
      <c r="L371" s="206"/>
      <c r="M371" s="210"/>
      <c r="N371" s="211"/>
      <c r="O371" s="211"/>
      <c r="P371" s="211"/>
      <c r="Q371" s="211"/>
      <c r="R371" s="211"/>
      <c r="S371" s="211"/>
      <c r="T371" s="212"/>
      <c r="AT371" s="207" t="s">
        <v>174</v>
      </c>
      <c r="AU371" s="207" t="s">
        <v>79</v>
      </c>
      <c r="AV371" s="13" t="s">
        <v>77</v>
      </c>
      <c r="AW371" s="13" t="s">
        <v>34</v>
      </c>
      <c r="AX371" s="13" t="s">
        <v>70</v>
      </c>
      <c r="AY371" s="207" t="s">
        <v>161</v>
      </c>
    </row>
    <row r="372" spans="2:51" s="12" customFormat="1" ht="13.5">
      <c r="B372" s="198"/>
      <c r="D372" s="193" t="s">
        <v>174</v>
      </c>
      <c r="E372" s="199" t="s">
        <v>5</v>
      </c>
      <c r="F372" s="200" t="s">
        <v>1543</v>
      </c>
      <c r="H372" s="201">
        <v>32.036</v>
      </c>
      <c r="I372" s="202"/>
      <c r="L372" s="198"/>
      <c r="M372" s="203"/>
      <c r="N372" s="204"/>
      <c r="O372" s="204"/>
      <c r="P372" s="204"/>
      <c r="Q372" s="204"/>
      <c r="R372" s="204"/>
      <c r="S372" s="204"/>
      <c r="T372" s="205"/>
      <c r="AT372" s="199" t="s">
        <v>174</v>
      </c>
      <c r="AU372" s="199" t="s">
        <v>79</v>
      </c>
      <c r="AV372" s="12" t="s">
        <v>79</v>
      </c>
      <c r="AW372" s="12" t="s">
        <v>34</v>
      </c>
      <c r="AX372" s="12" t="s">
        <v>70</v>
      </c>
      <c r="AY372" s="199" t="s">
        <v>161</v>
      </c>
    </row>
    <row r="373" spans="2:51" s="12" customFormat="1" ht="13.5">
      <c r="B373" s="198"/>
      <c r="D373" s="193" t="s">
        <v>174</v>
      </c>
      <c r="E373" s="199" t="s">
        <v>5</v>
      </c>
      <c r="F373" s="200" t="s">
        <v>1544</v>
      </c>
      <c r="H373" s="201">
        <v>6.89</v>
      </c>
      <c r="I373" s="202"/>
      <c r="L373" s="198"/>
      <c r="M373" s="203"/>
      <c r="N373" s="204"/>
      <c r="O373" s="204"/>
      <c r="P373" s="204"/>
      <c r="Q373" s="204"/>
      <c r="R373" s="204"/>
      <c r="S373" s="204"/>
      <c r="T373" s="205"/>
      <c r="AT373" s="199" t="s">
        <v>174</v>
      </c>
      <c r="AU373" s="199" t="s">
        <v>79</v>
      </c>
      <c r="AV373" s="12" t="s">
        <v>79</v>
      </c>
      <c r="AW373" s="12" t="s">
        <v>34</v>
      </c>
      <c r="AX373" s="12" t="s">
        <v>70</v>
      </c>
      <c r="AY373" s="199" t="s">
        <v>161</v>
      </c>
    </row>
    <row r="374" spans="2:51" s="14" customFormat="1" ht="13.5">
      <c r="B374" s="213"/>
      <c r="D374" s="193" t="s">
        <v>174</v>
      </c>
      <c r="E374" s="214" t="s">
        <v>5</v>
      </c>
      <c r="F374" s="215" t="s">
        <v>188</v>
      </c>
      <c r="H374" s="216">
        <v>38.926</v>
      </c>
      <c r="I374" s="217"/>
      <c r="L374" s="213"/>
      <c r="M374" s="218"/>
      <c r="N374" s="219"/>
      <c r="O374" s="219"/>
      <c r="P374" s="219"/>
      <c r="Q374" s="219"/>
      <c r="R374" s="219"/>
      <c r="S374" s="219"/>
      <c r="T374" s="220"/>
      <c r="AT374" s="214" t="s">
        <v>174</v>
      </c>
      <c r="AU374" s="214" t="s">
        <v>79</v>
      </c>
      <c r="AV374" s="14" t="s">
        <v>168</v>
      </c>
      <c r="AW374" s="14" t="s">
        <v>34</v>
      </c>
      <c r="AX374" s="14" t="s">
        <v>77</v>
      </c>
      <c r="AY374" s="214" t="s">
        <v>161</v>
      </c>
    </row>
    <row r="375" spans="2:65" s="1" customFormat="1" ht="16.5" customHeight="1">
      <c r="B375" s="180"/>
      <c r="C375" s="181" t="s">
        <v>591</v>
      </c>
      <c r="D375" s="181" t="s">
        <v>163</v>
      </c>
      <c r="E375" s="182" t="s">
        <v>1545</v>
      </c>
      <c r="F375" s="183" t="s">
        <v>1546</v>
      </c>
      <c r="G375" s="184" t="s">
        <v>301</v>
      </c>
      <c r="H375" s="185">
        <v>36.235</v>
      </c>
      <c r="I375" s="186"/>
      <c r="J375" s="187">
        <f>ROUND(I375*H375,2)</f>
        <v>0</v>
      </c>
      <c r="K375" s="183" t="s">
        <v>167</v>
      </c>
      <c r="L375" s="41"/>
      <c r="M375" s="188" t="s">
        <v>5</v>
      </c>
      <c r="N375" s="189" t="s">
        <v>41</v>
      </c>
      <c r="O375" s="42"/>
      <c r="P375" s="190">
        <f>O375*H375</f>
        <v>0</v>
      </c>
      <c r="Q375" s="190">
        <v>0</v>
      </c>
      <c r="R375" s="190">
        <f>Q375*H375</f>
        <v>0</v>
      </c>
      <c r="S375" s="190">
        <v>0</v>
      </c>
      <c r="T375" s="191">
        <f>S375*H375</f>
        <v>0</v>
      </c>
      <c r="AR375" s="25" t="s">
        <v>168</v>
      </c>
      <c r="AT375" s="25" t="s">
        <v>163</v>
      </c>
      <c r="AU375" s="25" t="s">
        <v>79</v>
      </c>
      <c r="AY375" s="25" t="s">
        <v>161</v>
      </c>
      <c r="BE375" s="192">
        <f>IF(N375="základní",J375,0)</f>
        <v>0</v>
      </c>
      <c r="BF375" s="192">
        <f>IF(N375="snížená",J375,0)</f>
        <v>0</v>
      </c>
      <c r="BG375" s="192">
        <f>IF(N375="zákl. přenesená",J375,0)</f>
        <v>0</v>
      </c>
      <c r="BH375" s="192">
        <f>IF(N375="sníž. přenesená",J375,0)</f>
        <v>0</v>
      </c>
      <c r="BI375" s="192">
        <f>IF(N375="nulová",J375,0)</f>
        <v>0</v>
      </c>
      <c r="BJ375" s="25" t="s">
        <v>77</v>
      </c>
      <c r="BK375" s="192">
        <f>ROUND(I375*H375,2)</f>
        <v>0</v>
      </c>
      <c r="BL375" s="25" t="s">
        <v>168</v>
      </c>
      <c r="BM375" s="25" t="s">
        <v>1547</v>
      </c>
    </row>
    <row r="376" spans="2:47" s="1" customFormat="1" ht="27">
      <c r="B376" s="41"/>
      <c r="D376" s="193" t="s">
        <v>170</v>
      </c>
      <c r="F376" s="194" t="s">
        <v>1548</v>
      </c>
      <c r="I376" s="195"/>
      <c r="L376" s="41"/>
      <c r="M376" s="196"/>
      <c r="N376" s="42"/>
      <c r="O376" s="42"/>
      <c r="P376" s="42"/>
      <c r="Q376" s="42"/>
      <c r="R376" s="42"/>
      <c r="S376" s="42"/>
      <c r="T376" s="70"/>
      <c r="AT376" s="25" t="s">
        <v>170</v>
      </c>
      <c r="AU376" s="25" t="s">
        <v>79</v>
      </c>
    </row>
    <row r="377" spans="2:47" s="1" customFormat="1" ht="27">
      <c r="B377" s="41"/>
      <c r="D377" s="193" t="s">
        <v>172</v>
      </c>
      <c r="F377" s="197" t="s">
        <v>1298</v>
      </c>
      <c r="I377" s="195"/>
      <c r="L377" s="41"/>
      <c r="M377" s="196"/>
      <c r="N377" s="42"/>
      <c r="O377" s="42"/>
      <c r="P377" s="42"/>
      <c r="Q377" s="42"/>
      <c r="R377" s="42"/>
      <c r="S377" s="42"/>
      <c r="T377" s="70"/>
      <c r="AT377" s="25" t="s">
        <v>172</v>
      </c>
      <c r="AU377" s="25" t="s">
        <v>79</v>
      </c>
    </row>
    <row r="378" spans="2:51" s="12" customFormat="1" ht="13.5">
      <c r="B378" s="198"/>
      <c r="D378" s="193" t="s">
        <v>174</v>
      </c>
      <c r="E378" s="199" t="s">
        <v>5</v>
      </c>
      <c r="F378" s="200" t="s">
        <v>1549</v>
      </c>
      <c r="H378" s="201">
        <v>31.332</v>
      </c>
      <c r="I378" s="202"/>
      <c r="L378" s="198"/>
      <c r="M378" s="203"/>
      <c r="N378" s="204"/>
      <c r="O378" s="204"/>
      <c r="P378" s="204"/>
      <c r="Q378" s="204"/>
      <c r="R378" s="204"/>
      <c r="S378" s="204"/>
      <c r="T378" s="205"/>
      <c r="AT378" s="199" t="s">
        <v>174</v>
      </c>
      <c r="AU378" s="199" t="s">
        <v>79</v>
      </c>
      <c r="AV378" s="12" t="s">
        <v>79</v>
      </c>
      <c r="AW378" s="12" t="s">
        <v>34</v>
      </c>
      <c r="AX378" s="12" t="s">
        <v>70</v>
      </c>
      <c r="AY378" s="199" t="s">
        <v>161</v>
      </c>
    </row>
    <row r="379" spans="2:51" s="12" customFormat="1" ht="13.5">
      <c r="B379" s="198"/>
      <c r="D379" s="193" t="s">
        <v>174</v>
      </c>
      <c r="E379" s="199" t="s">
        <v>5</v>
      </c>
      <c r="F379" s="200" t="s">
        <v>1550</v>
      </c>
      <c r="H379" s="201">
        <v>4.903</v>
      </c>
      <c r="I379" s="202"/>
      <c r="L379" s="198"/>
      <c r="M379" s="203"/>
      <c r="N379" s="204"/>
      <c r="O379" s="204"/>
      <c r="P379" s="204"/>
      <c r="Q379" s="204"/>
      <c r="R379" s="204"/>
      <c r="S379" s="204"/>
      <c r="T379" s="205"/>
      <c r="AT379" s="199" t="s">
        <v>174</v>
      </c>
      <c r="AU379" s="199" t="s">
        <v>79</v>
      </c>
      <c r="AV379" s="12" t="s">
        <v>79</v>
      </c>
      <c r="AW379" s="12" t="s">
        <v>34</v>
      </c>
      <c r="AX379" s="12" t="s">
        <v>70</v>
      </c>
      <c r="AY379" s="199" t="s">
        <v>161</v>
      </c>
    </row>
    <row r="380" spans="2:51" s="14" customFormat="1" ht="13.5">
      <c r="B380" s="213"/>
      <c r="D380" s="193" t="s">
        <v>174</v>
      </c>
      <c r="E380" s="214" t="s">
        <v>5</v>
      </c>
      <c r="F380" s="215" t="s">
        <v>188</v>
      </c>
      <c r="H380" s="216">
        <v>36.235</v>
      </c>
      <c r="I380" s="217"/>
      <c r="L380" s="213"/>
      <c r="M380" s="218"/>
      <c r="N380" s="219"/>
      <c r="O380" s="219"/>
      <c r="P380" s="219"/>
      <c r="Q380" s="219"/>
      <c r="R380" s="219"/>
      <c r="S380" s="219"/>
      <c r="T380" s="220"/>
      <c r="AT380" s="214" t="s">
        <v>174</v>
      </c>
      <c r="AU380" s="214" t="s">
        <v>79</v>
      </c>
      <c r="AV380" s="14" t="s">
        <v>168</v>
      </c>
      <c r="AW380" s="14" t="s">
        <v>34</v>
      </c>
      <c r="AX380" s="14" t="s">
        <v>77</v>
      </c>
      <c r="AY380" s="214" t="s">
        <v>161</v>
      </c>
    </row>
    <row r="381" spans="2:65" s="1" customFormat="1" ht="16.5" customHeight="1">
      <c r="B381" s="180"/>
      <c r="C381" s="229" t="s">
        <v>598</v>
      </c>
      <c r="D381" s="229" t="s">
        <v>384</v>
      </c>
      <c r="E381" s="230" t="s">
        <v>1551</v>
      </c>
      <c r="F381" s="231" t="s">
        <v>1552</v>
      </c>
      <c r="G381" s="232" t="s">
        <v>301</v>
      </c>
      <c r="H381" s="233">
        <v>36.235</v>
      </c>
      <c r="I381" s="234"/>
      <c r="J381" s="235">
        <f>ROUND(I381*H381,2)</f>
        <v>0</v>
      </c>
      <c r="K381" s="231" t="s">
        <v>167</v>
      </c>
      <c r="L381" s="236"/>
      <c r="M381" s="237" t="s">
        <v>5</v>
      </c>
      <c r="N381" s="238" t="s">
        <v>41</v>
      </c>
      <c r="O381" s="42"/>
      <c r="P381" s="190">
        <f>O381*H381</f>
        <v>0</v>
      </c>
      <c r="Q381" s="190">
        <v>0</v>
      </c>
      <c r="R381" s="190">
        <f>Q381*H381</f>
        <v>0</v>
      </c>
      <c r="S381" s="190">
        <v>0</v>
      </c>
      <c r="T381" s="191">
        <f>S381*H381</f>
        <v>0</v>
      </c>
      <c r="AR381" s="25" t="s">
        <v>221</v>
      </c>
      <c r="AT381" s="25" t="s">
        <v>384</v>
      </c>
      <c r="AU381" s="25" t="s">
        <v>79</v>
      </c>
      <c r="AY381" s="25" t="s">
        <v>161</v>
      </c>
      <c r="BE381" s="192">
        <f>IF(N381="základní",J381,0)</f>
        <v>0</v>
      </c>
      <c r="BF381" s="192">
        <f>IF(N381="snížená",J381,0)</f>
        <v>0</v>
      </c>
      <c r="BG381" s="192">
        <f>IF(N381="zákl. přenesená",J381,0)</f>
        <v>0</v>
      </c>
      <c r="BH381" s="192">
        <f>IF(N381="sníž. přenesená",J381,0)</f>
        <v>0</v>
      </c>
      <c r="BI381" s="192">
        <f>IF(N381="nulová",J381,0)</f>
        <v>0</v>
      </c>
      <c r="BJ381" s="25" t="s">
        <v>77</v>
      </c>
      <c r="BK381" s="192">
        <f>ROUND(I381*H381,2)</f>
        <v>0</v>
      </c>
      <c r="BL381" s="25" t="s">
        <v>168</v>
      </c>
      <c r="BM381" s="25" t="s">
        <v>1553</v>
      </c>
    </row>
    <row r="382" spans="2:47" s="1" customFormat="1" ht="13.5">
      <c r="B382" s="41"/>
      <c r="D382" s="193" t="s">
        <v>170</v>
      </c>
      <c r="F382" s="194" t="s">
        <v>1552</v>
      </c>
      <c r="I382" s="195"/>
      <c r="L382" s="41"/>
      <c r="M382" s="196"/>
      <c r="N382" s="42"/>
      <c r="O382" s="42"/>
      <c r="P382" s="42"/>
      <c r="Q382" s="42"/>
      <c r="R382" s="42"/>
      <c r="S382" s="42"/>
      <c r="T382" s="70"/>
      <c r="AT382" s="25" t="s">
        <v>170</v>
      </c>
      <c r="AU382" s="25" t="s">
        <v>79</v>
      </c>
    </row>
    <row r="383" spans="2:63" s="11" customFormat="1" ht="29.85" customHeight="1">
      <c r="B383" s="167"/>
      <c r="D383" s="168" t="s">
        <v>69</v>
      </c>
      <c r="E383" s="178" t="s">
        <v>1084</v>
      </c>
      <c r="F383" s="178" t="s">
        <v>1085</v>
      </c>
      <c r="I383" s="170"/>
      <c r="J383" s="179">
        <f>BK383</f>
        <v>0</v>
      </c>
      <c r="L383" s="167"/>
      <c r="M383" s="172"/>
      <c r="N383" s="173"/>
      <c r="O383" s="173"/>
      <c r="P383" s="174">
        <f>SUM(P384:P385)</f>
        <v>0</v>
      </c>
      <c r="Q383" s="173"/>
      <c r="R383" s="174">
        <f>SUM(R384:R385)</f>
        <v>0</v>
      </c>
      <c r="S383" s="173"/>
      <c r="T383" s="175">
        <f>SUM(T384:T385)</f>
        <v>0</v>
      </c>
      <c r="AR383" s="168" t="s">
        <v>77</v>
      </c>
      <c r="AT383" s="176" t="s">
        <v>69</v>
      </c>
      <c r="AU383" s="176" t="s">
        <v>77</v>
      </c>
      <c r="AY383" s="168" t="s">
        <v>161</v>
      </c>
      <c r="BK383" s="177">
        <f>SUM(BK384:BK385)</f>
        <v>0</v>
      </c>
    </row>
    <row r="384" spans="2:65" s="1" customFormat="1" ht="25.5" customHeight="1">
      <c r="B384" s="180"/>
      <c r="C384" s="181" t="s">
        <v>607</v>
      </c>
      <c r="D384" s="181" t="s">
        <v>163</v>
      </c>
      <c r="E384" s="182" t="s">
        <v>1554</v>
      </c>
      <c r="F384" s="183" t="s">
        <v>1555</v>
      </c>
      <c r="G384" s="184" t="s">
        <v>508</v>
      </c>
      <c r="H384" s="185">
        <v>70.807</v>
      </c>
      <c r="I384" s="186"/>
      <c r="J384" s="187">
        <f>ROUND(I384*H384,2)</f>
        <v>0</v>
      </c>
      <c r="K384" s="183" t="s">
        <v>167</v>
      </c>
      <c r="L384" s="41"/>
      <c r="M384" s="188" t="s">
        <v>5</v>
      </c>
      <c r="N384" s="189" t="s">
        <v>41</v>
      </c>
      <c r="O384" s="42"/>
      <c r="P384" s="190">
        <f>O384*H384</f>
        <v>0</v>
      </c>
      <c r="Q384" s="190">
        <v>0</v>
      </c>
      <c r="R384" s="190">
        <f>Q384*H384</f>
        <v>0</v>
      </c>
      <c r="S384" s="190">
        <v>0</v>
      </c>
      <c r="T384" s="191">
        <f>S384*H384</f>
        <v>0</v>
      </c>
      <c r="AR384" s="25" t="s">
        <v>168</v>
      </c>
      <c r="AT384" s="25" t="s">
        <v>163</v>
      </c>
      <c r="AU384" s="25" t="s">
        <v>79</v>
      </c>
      <c r="AY384" s="25" t="s">
        <v>161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25" t="s">
        <v>77</v>
      </c>
      <c r="BK384" s="192">
        <f>ROUND(I384*H384,2)</f>
        <v>0</v>
      </c>
      <c r="BL384" s="25" t="s">
        <v>168</v>
      </c>
      <c r="BM384" s="25" t="s">
        <v>1556</v>
      </c>
    </row>
    <row r="385" spans="2:47" s="1" customFormat="1" ht="40.5">
      <c r="B385" s="41"/>
      <c r="D385" s="193" t="s">
        <v>170</v>
      </c>
      <c r="F385" s="194" t="s">
        <v>1557</v>
      </c>
      <c r="I385" s="195"/>
      <c r="L385" s="41"/>
      <c r="M385" s="196"/>
      <c r="N385" s="42"/>
      <c r="O385" s="42"/>
      <c r="P385" s="42"/>
      <c r="Q385" s="42"/>
      <c r="R385" s="42"/>
      <c r="S385" s="42"/>
      <c r="T385" s="70"/>
      <c r="AT385" s="25" t="s">
        <v>170</v>
      </c>
      <c r="AU385" s="25" t="s">
        <v>79</v>
      </c>
    </row>
    <row r="386" spans="2:63" s="11" customFormat="1" ht="37.35" customHeight="1">
      <c r="B386" s="167"/>
      <c r="D386" s="168" t="s">
        <v>69</v>
      </c>
      <c r="E386" s="169" t="s">
        <v>1558</v>
      </c>
      <c r="F386" s="169" t="s">
        <v>1559</v>
      </c>
      <c r="I386" s="170"/>
      <c r="J386" s="171">
        <f>BK386</f>
        <v>0</v>
      </c>
      <c r="L386" s="167"/>
      <c r="M386" s="172"/>
      <c r="N386" s="173"/>
      <c r="O386" s="173"/>
      <c r="P386" s="174">
        <f>P387</f>
        <v>0</v>
      </c>
      <c r="Q386" s="173"/>
      <c r="R386" s="174">
        <f>R387</f>
        <v>0.036289800000000004</v>
      </c>
      <c r="S386" s="173"/>
      <c r="T386" s="175">
        <f>T387</f>
        <v>0</v>
      </c>
      <c r="AR386" s="168" t="s">
        <v>79</v>
      </c>
      <c r="AT386" s="176" t="s">
        <v>69</v>
      </c>
      <c r="AU386" s="176" t="s">
        <v>70</v>
      </c>
      <c r="AY386" s="168" t="s">
        <v>161</v>
      </c>
      <c r="BK386" s="177">
        <f>BK387</f>
        <v>0</v>
      </c>
    </row>
    <row r="387" spans="2:63" s="11" customFormat="1" ht="19.9" customHeight="1">
      <c r="B387" s="167"/>
      <c r="D387" s="168" t="s">
        <v>69</v>
      </c>
      <c r="E387" s="178" t="s">
        <v>1560</v>
      </c>
      <c r="F387" s="178" t="s">
        <v>1561</v>
      </c>
      <c r="I387" s="170"/>
      <c r="J387" s="179">
        <f>BK387</f>
        <v>0</v>
      </c>
      <c r="L387" s="167"/>
      <c r="M387" s="172"/>
      <c r="N387" s="173"/>
      <c r="O387" s="173"/>
      <c r="P387" s="174">
        <f>SUM(P388:P399)</f>
        <v>0</v>
      </c>
      <c r="Q387" s="173"/>
      <c r="R387" s="174">
        <f>SUM(R388:R399)</f>
        <v>0.036289800000000004</v>
      </c>
      <c r="S387" s="173"/>
      <c r="T387" s="175">
        <f>SUM(T388:T399)</f>
        <v>0</v>
      </c>
      <c r="AR387" s="168" t="s">
        <v>79</v>
      </c>
      <c r="AT387" s="176" t="s">
        <v>69</v>
      </c>
      <c r="AU387" s="176" t="s">
        <v>77</v>
      </c>
      <c r="AY387" s="168" t="s">
        <v>161</v>
      </c>
      <c r="BK387" s="177">
        <f>SUM(BK388:BK399)</f>
        <v>0</v>
      </c>
    </row>
    <row r="388" spans="2:65" s="1" customFormat="1" ht="25.5" customHeight="1">
      <c r="B388" s="180"/>
      <c r="C388" s="181" t="s">
        <v>614</v>
      </c>
      <c r="D388" s="181" t="s">
        <v>163</v>
      </c>
      <c r="E388" s="182" t="s">
        <v>1562</v>
      </c>
      <c r="F388" s="183" t="s">
        <v>1563</v>
      </c>
      <c r="G388" s="184" t="s">
        <v>166</v>
      </c>
      <c r="H388" s="185">
        <v>26.07</v>
      </c>
      <c r="I388" s="186"/>
      <c r="J388" s="187">
        <f>ROUND(I388*H388,2)</f>
        <v>0</v>
      </c>
      <c r="K388" s="183" t="s">
        <v>5</v>
      </c>
      <c r="L388" s="41"/>
      <c r="M388" s="188" t="s">
        <v>5</v>
      </c>
      <c r="N388" s="189" t="s">
        <v>41</v>
      </c>
      <c r="O388" s="42"/>
      <c r="P388" s="190">
        <f>O388*H388</f>
        <v>0</v>
      </c>
      <c r="Q388" s="190">
        <v>0.00078</v>
      </c>
      <c r="R388" s="190">
        <f>Q388*H388</f>
        <v>0.0203346</v>
      </c>
      <c r="S388" s="190">
        <v>0</v>
      </c>
      <c r="T388" s="191">
        <f>S388*H388</f>
        <v>0</v>
      </c>
      <c r="AR388" s="25" t="s">
        <v>275</v>
      </c>
      <c r="AT388" s="25" t="s">
        <v>163</v>
      </c>
      <c r="AU388" s="25" t="s">
        <v>79</v>
      </c>
      <c r="AY388" s="25" t="s">
        <v>161</v>
      </c>
      <c r="BE388" s="192">
        <f>IF(N388="základní",J388,0)</f>
        <v>0</v>
      </c>
      <c r="BF388" s="192">
        <f>IF(N388="snížená",J388,0)</f>
        <v>0</v>
      </c>
      <c r="BG388" s="192">
        <f>IF(N388="zákl. přenesená",J388,0)</f>
        <v>0</v>
      </c>
      <c r="BH388" s="192">
        <f>IF(N388="sníž. přenesená",J388,0)</f>
        <v>0</v>
      </c>
      <c r="BI388" s="192">
        <f>IF(N388="nulová",J388,0)</f>
        <v>0</v>
      </c>
      <c r="BJ388" s="25" t="s">
        <v>77</v>
      </c>
      <c r="BK388" s="192">
        <f>ROUND(I388*H388,2)</f>
        <v>0</v>
      </c>
      <c r="BL388" s="25" t="s">
        <v>275</v>
      </c>
      <c r="BM388" s="25" t="s">
        <v>1564</v>
      </c>
    </row>
    <row r="389" spans="2:47" s="1" customFormat="1" ht="27">
      <c r="B389" s="41"/>
      <c r="D389" s="193" t="s">
        <v>170</v>
      </c>
      <c r="F389" s="194" t="s">
        <v>1565</v>
      </c>
      <c r="I389" s="195"/>
      <c r="L389" s="41"/>
      <c r="M389" s="196"/>
      <c r="N389" s="42"/>
      <c r="O389" s="42"/>
      <c r="P389" s="42"/>
      <c r="Q389" s="42"/>
      <c r="R389" s="42"/>
      <c r="S389" s="42"/>
      <c r="T389" s="70"/>
      <c r="AT389" s="25" t="s">
        <v>170</v>
      </c>
      <c r="AU389" s="25" t="s">
        <v>79</v>
      </c>
    </row>
    <row r="390" spans="2:47" s="1" customFormat="1" ht="27">
      <c r="B390" s="41"/>
      <c r="D390" s="193" t="s">
        <v>172</v>
      </c>
      <c r="F390" s="197" t="s">
        <v>1298</v>
      </c>
      <c r="I390" s="195"/>
      <c r="L390" s="41"/>
      <c r="M390" s="196"/>
      <c r="N390" s="42"/>
      <c r="O390" s="42"/>
      <c r="P390" s="42"/>
      <c r="Q390" s="42"/>
      <c r="R390" s="42"/>
      <c r="S390" s="42"/>
      <c r="T390" s="70"/>
      <c r="AT390" s="25" t="s">
        <v>172</v>
      </c>
      <c r="AU390" s="25" t="s">
        <v>79</v>
      </c>
    </row>
    <row r="391" spans="2:51" s="12" customFormat="1" ht="13.5">
      <c r="B391" s="198"/>
      <c r="D391" s="193" t="s">
        <v>174</v>
      </c>
      <c r="E391" s="199" t="s">
        <v>5</v>
      </c>
      <c r="F391" s="200" t="s">
        <v>1566</v>
      </c>
      <c r="H391" s="201">
        <v>3.91</v>
      </c>
      <c r="I391" s="202"/>
      <c r="L391" s="198"/>
      <c r="M391" s="203"/>
      <c r="N391" s="204"/>
      <c r="O391" s="204"/>
      <c r="P391" s="204"/>
      <c r="Q391" s="204"/>
      <c r="R391" s="204"/>
      <c r="S391" s="204"/>
      <c r="T391" s="205"/>
      <c r="AT391" s="199" t="s">
        <v>174</v>
      </c>
      <c r="AU391" s="199" t="s">
        <v>79</v>
      </c>
      <c r="AV391" s="12" t="s">
        <v>79</v>
      </c>
      <c r="AW391" s="12" t="s">
        <v>34</v>
      </c>
      <c r="AX391" s="12" t="s">
        <v>70</v>
      </c>
      <c r="AY391" s="199" t="s">
        <v>161</v>
      </c>
    </row>
    <row r="392" spans="2:51" s="12" customFormat="1" ht="13.5">
      <c r="B392" s="198"/>
      <c r="D392" s="193" t="s">
        <v>174</v>
      </c>
      <c r="E392" s="199" t="s">
        <v>5</v>
      </c>
      <c r="F392" s="200" t="s">
        <v>1567</v>
      </c>
      <c r="H392" s="201">
        <v>22.16</v>
      </c>
      <c r="I392" s="202"/>
      <c r="L392" s="198"/>
      <c r="M392" s="203"/>
      <c r="N392" s="204"/>
      <c r="O392" s="204"/>
      <c r="P392" s="204"/>
      <c r="Q392" s="204"/>
      <c r="R392" s="204"/>
      <c r="S392" s="204"/>
      <c r="T392" s="205"/>
      <c r="AT392" s="199" t="s">
        <v>174</v>
      </c>
      <c r="AU392" s="199" t="s">
        <v>79</v>
      </c>
      <c r="AV392" s="12" t="s">
        <v>79</v>
      </c>
      <c r="AW392" s="12" t="s">
        <v>34</v>
      </c>
      <c r="AX392" s="12" t="s">
        <v>70</v>
      </c>
      <c r="AY392" s="199" t="s">
        <v>161</v>
      </c>
    </row>
    <row r="393" spans="2:51" s="14" customFormat="1" ht="13.5">
      <c r="B393" s="213"/>
      <c r="D393" s="193" t="s">
        <v>174</v>
      </c>
      <c r="E393" s="214" t="s">
        <v>5</v>
      </c>
      <c r="F393" s="215" t="s">
        <v>188</v>
      </c>
      <c r="H393" s="216">
        <v>26.07</v>
      </c>
      <c r="I393" s="217"/>
      <c r="L393" s="213"/>
      <c r="M393" s="218"/>
      <c r="N393" s="219"/>
      <c r="O393" s="219"/>
      <c r="P393" s="219"/>
      <c r="Q393" s="219"/>
      <c r="R393" s="219"/>
      <c r="S393" s="219"/>
      <c r="T393" s="220"/>
      <c r="AT393" s="214" t="s">
        <v>174</v>
      </c>
      <c r="AU393" s="214" t="s">
        <v>79</v>
      </c>
      <c r="AV393" s="14" t="s">
        <v>168</v>
      </c>
      <c r="AW393" s="14" t="s">
        <v>34</v>
      </c>
      <c r="AX393" s="14" t="s">
        <v>77</v>
      </c>
      <c r="AY393" s="214" t="s">
        <v>161</v>
      </c>
    </row>
    <row r="394" spans="2:65" s="1" customFormat="1" ht="25.5" customHeight="1">
      <c r="B394" s="180"/>
      <c r="C394" s="181" t="s">
        <v>620</v>
      </c>
      <c r="D394" s="181" t="s">
        <v>163</v>
      </c>
      <c r="E394" s="182" t="s">
        <v>1568</v>
      </c>
      <c r="F394" s="183" t="s">
        <v>1569</v>
      </c>
      <c r="G394" s="184" t="s">
        <v>166</v>
      </c>
      <c r="H394" s="185">
        <v>22.16</v>
      </c>
      <c r="I394" s="186"/>
      <c r="J394" s="187">
        <f>ROUND(I394*H394,2)</f>
        <v>0</v>
      </c>
      <c r="K394" s="183" t="s">
        <v>167</v>
      </c>
      <c r="L394" s="41"/>
      <c r="M394" s="188" t="s">
        <v>5</v>
      </c>
      <c r="N394" s="189" t="s">
        <v>41</v>
      </c>
      <c r="O394" s="42"/>
      <c r="P394" s="190">
        <f>O394*H394</f>
        <v>0</v>
      </c>
      <c r="Q394" s="190">
        <v>0.00072</v>
      </c>
      <c r="R394" s="190">
        <f>Q394*H394</f>
        <v>0.015955200000000003</v>
      </c>
      <c r="S394" s="190">
        <v>0</v>
      </c>
      <c r="T394" s="191">
        <f>S394*H394</f>
        <v>0</v>
      </c>
      <c r="AR394" s="25" t="s">
        <v>275</v>
      </c>
      <c r="AT394" s="25" t="s">
        <v>163</v>
      </c>
      <c r="AU394" s="25" t="s">
        <v>79</v>
      </c>
      <c r="AY394" s="25" t="s">
        <v>161</v>
      </c>
      <c r="BE394" s="192">
        <f>IF(N394="základní",J394,0)</f>
        <v>0</v>
      </c>
      <c r="BF394" s="192">
        <f>IF(N394="snížená",J394,0)</f>
        <v>0</v>
      </c>
      <c r="BG394" s="192">
        <f>IF(N394="zákl. přenesená",J394,0)</f>
        <v>0</v>
      </c>
      <c r="BH394" s="192">
        <f>IF(N394="sníž. přenesená",J394,0)</f>
        <v>0</v>
      </c>
      <c r="BI394" s="192">
        <f>IF(N394="nulová",J394,0)</f>
        <v>0</v>
      </c>
      <c r="BJ394" s="25" t="s">
        <v>77</v>
      </c>
      <c r="BK394" s="192">
        <f>ROUND(I394*H394,2)</f>
        <v>0</v>
      </c>
      <c r="BL394" s="25" t="s">
        <v>275</v>
      </c>
      <c r="BM394" s="25" t="s">
        <v>1570</v>
      </c>
    </row>
    <row r="395" spans="2:47" s="1" customFormat="1" ht="27">
      <c r="B395" s="41"/>
      <c r="D395" s="193" t="s">
        <v>170</v>
      </c>
      <c r="F395" s="194" t="s">
        <v>1571</v>
      </c>
      <c r="I395" s="195"/>
      <c r="L395" s="41"/>
      <c r="M395" s="196"/>
      <c r="N395" s="42"/>
      <c r="O395" s="42"/>
      <c r="P395" s="42"/>
      <c r="Q395" s="42"/>
      <c r="R395" s="42"/>
      <c r="S395" s="42"/>
      <c r="T395" s="70"/>
      <c r="AT395" s="25" t="s">
        <v>170</v>
      </c>
      <c r="AU395" s="25" t="s">
        <v>79</v>
      </c>
    </row>
    <row r="396" spans="2:47" s="1" customFormat="1" ht="27">
      <c r="B396" s="41"/>
      <c r="D396" s="193" t="s">
        <v>172</v>
      </c>
      <c r="F396" s="197" t="s">
        <v>1298</v>
      </c>
      <c r="I396" s="195"/>
      <c r="L396" s="41"/>
      <c r="M396" s="196"/>
      <c r="N396" s="42"/>
      <c r="O396" s="42"/>
      <c r="P396" s="42"/>
      <c r="Q396" s="42"/>
      <c r="R396" s="42"/>
      <c r="S396" s="42"/>
      <c r="T396" s="70"/>
      <c r="AT396" s="25" t="s">
        <v>172</v>
      </c>
      <c r="AU396" s="25" t="s">
        <v>79</v>
      </c>
    </row>
    <row r="397" spans="2:51" s="12" customFormat="1" ht="13.5">
      <c r="B397" s="198"/>
      <c r="D397" s="193" t="s">
        <v>174</v>
      </c>
      <c r="E397" s="199" t="s">
        <v>5</v>
      </c>
      <c r="F397" s="200" t="s">
        <v>1572</v>
      </c>
      <c r="H397" s="201">
        <v>22.16</v>
      </c>
      <c r="I397" s="202"/>
      <c r="L397" s="198"/>
      <c r="M397" s="203"/>
      <c r="N397" s="204"/>
      <c r="O397" s="204"/>
      <c r="P397" s="204"/>
      <c r="Q397" s="204"/>
      <c r="R397" s="204"/>
      <c r="S397" s="204"/>
      <c r="T397" s="205"/>
      <c r="AT397" s="199" t="s">
        <v>174</v>
      </c>
      <c r="AU397" s="199" t="s">
        <v>79</v>
      </c>
      <c r="AV397" s="12" t="s">
        <v>79</v>
      </c>
      <c r="AW397" s="12" t="s">
        <v>34</v>
      </c>
      <c r="AX397" s="12" t="s">
        <v>77</v>
      </c>
      <c r="AY397" s="199" t="s">
        <v>161</v>
      </c>
    </row>
    <row r="398" spans="2:65" s="1" customFormat="1" ht="25.5" customHeight="1">
      <c r="B398" s="180"/>
      <c r="C398" s="181" t="s">
        <v>626</v>
      </c>
      <c r="D398" s="181" t="s">
        <v>163</v>
      </c>
      <c r="E398" s="182" t="s">
        <v>1573</v>
      </c>
      <c r="F398" s="183" t="s">
        <v>1574</v>
      </c>
      <c r="G398" s="184" t="s">
        <v>1575</v>
      </c>
      <c r="H398" s="242"/>
      <c r="I398" s="186"/>
      <c r="J398" s="187">
        <f>ROUND(I398*H398,2)</f>
        <v>0</v>
      </c>
      <c r="K398" s="183" t="s">
        <v>167</v>
      </c>
      <c r="L398" s="41"/>
      <c r="M398" s="188" t="s">
        <v>5</v>
      </c>
      <c r="N398" s="189" t="s">
        <v>41</v>
      </c>
      <c r="O398" s="42"/>
      <c r="P398" s="190">
        <f>O398*H398</f>
        <v>0</v>
      </c>
      <c r="Q398" s="190">
        <v>0</v>
      </c>
      <c r="R398" s="190">
        <f>Q398*H398</f>
        <v>0</v>
      </c>
      <c r="S398" s="190">
        <v>0</v>
      </c>
      <c r="T398" s="191">
        <f>S398*H398</f>
        <v>0</v>
      </c>
      <c r="AR398" s="25" t="s">
        <v>275</v>
      </c>
      <c r="AT398" s="25" t="s">
        <v>163</v>
      </c>
      <c r="AU398" s="25" t="s">
        <v>79</v>
      </c>
      <c r="AY398" s="25" t="s">
        <v>161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25" t="s">
        <v>77</v>
      </c>
      <c r="BK398" s="192">
        <f>ROUND(I398*H398,2)</f>
        <v>0</v>
      </c>
      <c r="BL398" s="25" t="s">
        <v>275</v>
      </c>
      <c r="BM398" s="25" t="s">
        <v>1576</v>
      </c>
    </row>
    <row r="399" spans="2:47" s="1" customFormat="1" ht="27">
      <c r="B399" s="41"/>
      <c r="D399" s="193" t="s">
        <v>170</v>
      </c>
      <c r="F399" s="194" t="s">
        <v>1577</v>
      </c>
      <c r="I399" s="195"/>
      <c r="L399" s="41"/>
      <c r="M399" s="196"/>
      <c r="N399" s="42"/>
      <c r="O399" s="42"/>
      <c r="P399" s="42"/>
      <c r="Q399" s="42"/>
      <c r="R399" s="42"/>
      <c r="S399" s="42"/>
      <c r="T399" s="70"/>
      <c r="AT399" s="25" t="s">
        <v>170</v>
      </c>
      <c r="AU399" s="25" t="s">
        <v>79</v>
      </c>
    </row>
    <row r="400" spans="2:63" s="11" customFormat="1" ht="37.35" customHeight="1">
      <c r="B400" s="167"/>
      <c r="D400" s="168" t="s">
        <v>69</v>
      </c>
      <c r="E400" s="169" t="s">
        <v>384</v>
      </c>
      <c r="F400" s="169" t="s">
        <v>1092</v>
      </c>
      <c r="I400" s="170"/>
      <c r="J400" s="171">
        <f>BK400</f>
        <v>0</v>
      </c>
      <c r="L400" s="167"/>
      <c r="M400" s="172"/>
      <c r="N400" s="173"/>
      <c r="O400" s="173"/>
      <c r="P400" s="174">
        <f>P401</f>
        <v>0</v>
      </c>
      <c r="Q400" s="173"/>
      <c r="R400" s="174">
        <f>R401</f>
        <v>0.0015599999999999998</v>
      </c>
      <c r="S400" s="173"/>
      <c r="T400" s="175">
        <f>T401</f>
        <v>0</v>
      </c>
      <c r="AR400" s="168" t="s">
        <v>87</v>
      </c>
      <c r="AT400" s="176" t="s">
        <v>69</v>
      </c>
      <c r="AU400" s="176" t="s">
        <v>70</v>
      </c>
      <c r="AY400" s="168" t="s">
        <v>161</v>
      </c>
      <c r="BK400" s="177">
        <f>BK401</f>
        <v>0</v>
      </c>
    </row>
    <row r="401" spans="2:63" s="11" customFormat="1" ht="19.9" customHeight="1">
      <c r="B401" s="167"/>
      <c r="D401" s="168" t="s">
        <v>69</v>
      </c>
      <c r="E401" s="178" t="s">
        <v>1578</v>
      </c>
      <c r="F401" s="178" t="s">
        <v>1579</v>
      </c>
      <c r="I401" s="170"/>
      <c r="J401" s="179">
        <f>BK401</f>
        <v>0</v>
      </c>
      <c r="L401" s="167"/>
      <c r="M401" s="172"/>
      <c r="N401" s="173"/>
      <c r="O401" s="173"/>
      <c r="P401" s="174">
        <f>SUM(P402:P408)</f>
        <v>0</v>
      </c>
      <c r="Q401" s="173"/>
      <c r="R401" s="174">
        <f>SUM(R402:R408)</f>
        <v>0.0015599999999999998</v>
      </c>
      <c r="S401" s="173"/>
      <c r="T401" s="175">
        <f>SUM(T402:T408)</f>
        <v>0</v>
      </c>
      <c r="AR401" s="168" t="s">
        <v>87</v>
      </c>
      <c r="AT401" s="176" t="s">
        <v>69</v>
      </c>
      <c r="AU401" s="176" t="s">
        <v>77</v>
      </c>
      <c r="AY401" s="168" t="s">
        <v>161</v>
      </c>
      <c r="BK401" s="177">
        <f>SUM(BK402:BK408)</f>
        <v>0</v>
      </c>
    </row>
    <row r="402" spans="2:65" s="1" customFormat="1" ht="25.5" customHeight="1">
      <c r="B402" s="180"/>
      <c r="C402" s="181" t="s">
        <v>631</v>
      </c>
      <c r="D402" s="181" t="s">
        <v>163</v>
      </c>
      <c r="E402" s="182" t="s">
        <v>1580</v>
      </c>
      <c r="F402" s="183" t="s">
        <v>1581</v>
      </c>
      <c r="G402" s="184" t="s">
        <v>224</v>
      </c>
      <c r="H402" s="185">
        <v>6</v>
      </c>
      <c r="I402" s="186"/>
      <c r="J402" s="187">
        <f>ROUND(I402*H402,2)</f>
        <v>0</v>
      </c>
      <c r="K402" s="183" t="s">
        <v>167</v>
      </c>
      <c r="L402" s="41"/>
      <c r="M402" s="188" t="s">
        <v>5</v>
      </c>
      <c r="N402" s="189" t="s">
        <v>41</v>
      </c>
      <c r="O402" s="42"/>
      <c r="P402" s="190">
        <f>O402*H402</f>
        <v>0</v>
      </c>
      <c r="Q402" s="190">
        <v>0</v>
      </c>
      <c r="R402" s="190">
        <f>Q402*H402</f>
        <v>0</v>
      </c>
      <c r="S402" s="190">
        <v>0</v>
      </c>
      <c r="T402" s="191">
        <f>S402*H402</f>
        <v>0</v>
      </c>
      <c r="AR402" s="25" t="s">
        <v>644</v>
      </c>
      <c r="AT402" s="25" t="s">
        <v>163</v>
      </c>
      <c r="AU402" s="25" t="s">
        <v>79</v>
      </c>
      <c r="AY402" s="25" t="s">
        <v>161</v>
      </c>
      <c r="BE402" s="192">
        <f>IF(N402="základní",J402,0)</f>
        <v>0</v>
      </c>
      <c r="BF402" s="192">
        <f>IF(N402="snížená",J402,0)</f>
        <v>0</v>
      </c>
      <c r="BG402" s="192">
        <f>IF(N402="zákl. přenesená",J402,0)</f>
        <v>0</v>
      </c>
      <c r="BH402" s="192">
        <f>IF(N402="sníž. přenesená",J402,0)</f>
        <v>0</v>
      </c>
      <c r="BI402" s="192">
        <f>IF(N402="nulová",J402,0)</f>
        <v>0</v>
      </c>
      <c r="BJ402" s="25" t="s">
        <v>77</v>
      </c>
      <c r="BK402" s="192">
        <f>ROUND(I402*H402,2)</f>
        <v>0</v>
      </c>
      <c r="BL402" s="25" t="s">
        <v>644</v>
      </c>
      <c r="BM402" s="25" t="s">
        <v>1582</v>
      </c>
    </row>
    <row r="403" spans="2:47" s="1" customFormat="1" ht="27">
      <c r="B403" s="41"/>
      <c r="D403" s="193" t="s">
        <v>170</v>
      </c>
      <c r="F403" s="194" t="s">
        <v>1583</v>
      </c>
      <c r="I403" s="195"/>
      <c r="L403" s="41"/>
      <c r="M403" s="196"/>
      <c r="N403" s="42"/>
      <c r="O403" s="42"/>
      <c r="P403" s="42"/>
      <c r="Q403" s="42"/>
      <c r="R403" s="42"/>
      <c r="S403" s="42"/>
      <c r="T403" s="70"/>
      <c r="AT403" s="25" t="s">
        <v>170</v>
      </c>
      <c r="AU403" s="25" t="s">
        <v>79</v>
      </c>
    </row>
    <row r="404" spans="2:47" s="1" customFormat="1" ht="27">
      <c r="B404" s="41"/>
      <c r="D404" s="193" t="s">
        <v>172</v>
      </c>
      <c r="F404" s="197" t="s">
        <v>1584</v>
      </c>
      <c r="I404" s="195"/>
      <c r="L404" s="41"/>
      <c r="M404" s="196"/>
      <c r="N404" s="42"/>
      <c r="O404" s="42"/>
      <c r="P404" s="42"/>
      <c r="Q404" s="42"/>
      <c r="R404" s="42"/>
      <c r="S404" s="42"/>
      <c r="T404" s="70"/>
      <c r="AT404" s="25" t="s">
        <v>172</v>
      </c>
      <c r="AU404" s="25" t="s">
        <v>79</v>
      </c>
    </row>
    <row r="405" spans="2:51" s="12" customFormat="1" ht="13.5">
      <c r="B405" s="198"/>
      <c r="D405" s="193" t="s">
        <v>174</v>
      </c>
      <c r="E405" s="199" t="s">
        <v>5</v>
      </c>
      <c r="F405" s="200" t="s">
        <v>1585</v>
      </c>
      <c r="H405" s="201">
        <v>6</v>
      </c>
      <c r="I405" s="202"/>
      <c r="L405" s="198"/>
      <c r="M405" s="203"/>
      <c r="N405" s="204"/>
      <c r="O405" s="204"/>
      <c r="P405" s="204"/>
      <c r="Q405" s="204"/>
      <c r="R405" s="204"/>
      <c r="S405" s="204"/>
      <c r="T405" s="205"/>
      <c r="AT405" s="199" t="s">
        <v>174</v>
      </c>
      <c r="AU405" s="199" t="s">
        <v>79</v>
      </c>
      <c r="AV405" s="12" t="s">
        <v>79</v>
      </c>
      <c r="AW405" s="12" t="s">
        <v>34</v>
      </c>
      <c r="AX405" s="12" t="s">
        <v>77</v>
      </c>
      <c r="AY405" s="199" t="s">
        <v>161</v>
      </c>
    </row>
    <row r="406" spans="2:65" s="1" customFormat="1" ht="16.5" customHeight="1">
      <c r="B406" s="180"/>
      <c r="C406" s="229" t="s">
        <v>644</v>
      </c>
      <c r="D406" s="229" t="s">
        <v>384</v>
      </c>
      <c r="E406" s="230" t="s">
        <v>1586</v>
      </c>
      <c r="F406" s="231" t="s">
        <v>1587</v>
      </c>
      <c r="G406" s="232" t="s">
        <v>224</v>
      </c>
      <c r="H406" s="233">
        <v>6</v>
      </c>
      <c r="I406" s="234"/>
      <c r="J406" s="235">
        <f>ROUND(I406*H406,2)</f>
        <v>0</v>
      </c>
      <c r="K406" s="231" t="s">
        <v>5</v>
      </c>
      <c r="L406" s="236"/>
      <c r="M406" s="237" t="s">
        <v>5</v>
      </c>
      <c r="N406" s="238" t="s">
        <v>41</v>
      </c>
      <c r="O406" s="42"/>
      <c r="P406" s="190">
        <f>O406*H406</f>
        <v>0</v>
      </c>
      <c r="Q406" s="190">
        <v>0.00026</v>
      </c>
      <c r="R406" s="190">
        <f>Q406*H406</f>
        <v>0.0015599999999999998</v>
      </c>
      <c r="S406" s="190">
        <v>0</v>
      </c>
      <c r="T406" s="191">
        <f>S406*H406</f>
        <v>0</v>
      </c>
      <c r="AR406" s="25" t="s">
        <v>1026</v>
      </c>
      <c r="AT406" s="25" t="s">
        <v>384</v>
      </c>
      <c r="AU406" s="25" t="s">
        <v>79</v>
      </c>
      <c r="AY406" s="25" t="s">
        <v>161</v>
      </c>
      <c r="BE406" s="192">
        <f>IF(N406="základní",J406,0)</f>
        <v>0</v>
      </c>
      <c r="BF406" s="192">
        <f>IF(N406="snížená",J406,0)</f>
        <v>0</v>
      </c>
      <c r="BG406" s="192">
        <f>IF(N406="zákl. přenesená",J406,0)</f>
        <v>0</v>
      </c>
      <c r="BH406" s="192">
        <f>IF(N406="sníž. přenesená",J406,0)</f>
        <v>0</v>
      </c>
      <c r="BI406" s="192">
        <f>IF(N406="nulová",J406,0)</f>
        <v>0</v>
      </c>
      <c r="BJ406" s="25" t="s">
        <v>77</v>
      </c>
      <c r="BK406" s="192">
        <f>ROUND(I406*H406,2)</f>
        <v>0</v>
      </c>
      <c r="BL406" s="25" t="s">
        <v>1026</v>
      </c>
      <c r="BM406" s="25" t="s">
        <v>1588</v>
      </c>
    </row>
    <row r="407" spans="2:47" s="1" customFormat="1" ht="13.5">
      <c r="B407" s="41"/>
      <c r="D407" s="193" t="s">
        <v>170</v>
      </c>
      <c r="F407" s="194" t="s">
        <v>1589</v>
      </c>
      <c r="I407" s="195"/>
      <c r="L407" s="41"/>
      <c r="M407" s="196"/>
      <c r="N407" s="42"/>
      <c r="O407" s="42"/>
      <c r="P407" s="42"/>
      <c r="Q407" s="42"/>
      <c r="R407" s="42"/>
      <c r="S407" s="42"/>
      <c r="T407" s="70"/>
      <c r="AT407" s="25" t="s">
        <v>170</v>
      </c>
      <c r="AU407" s="25" t="s">
        <v>79</v>
      </c>
    </row>
    <row r="408" spans="2:47" s="1" customFormat="1" ht="27">
      <c r="B408" s="41"/>
      <c r="D408" s="193" t="s">
        <v>172</v>
      </c>
      <c r="F408" s="197" t="s">
        <v>1590</v>
      </c>
      <c r="I408" s="195"/>
      <c r="L408" s="41"/>
      <c r="M408" s="239"/>
      <c r="N408" s="240"/>
      <c r="O408" s="240"/>
      <c r="P408" s="240"/>
      <c r="Q408" s="240"/>
      <c r="R408" s="240"/>
      <c r="S408" s="240"/>
      <c r="T408" s="241"/>
      <c r="AT408" s="25" t="s">
        <v>172</v>
      </c>
      <c r="AU408" s="25" t="s">
        <v>79</v>
      </c>
    </row>
    <row r="409" spans="2:12" s="1" customFormat="1" ht="6.95" customHeight="1">
      <c r="B409" s="56"/>
      <c r="C409" s="57"/>
      <c r="D409" s="57"/>
      <c r="E409" s="57"/>
      <c r="F409" s="57"/>
      <c r="G409" s="57"/>
      <c r="H409" s="57"/>
      <c r="I409" s="134"/>
      <c r="J409" s="57"/>
      <c r="K409" s="57"/>
      <c r="L409" s="41"/>
    </row>
  </sheetData>
  <autoFilter ref="C93:K408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1"/>
  <sheetViews>
    <sheetView showGridLines="0" tabSelected="1" workbookViewId="0" topLeftCell="A1">
      <pane ySplit="1" topLeftCell="A249" activePane="bottomLeft" state="frozen"/>
      <selection pane="bottomLeft" activeCell="F269" sqref="F26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119</v>
      </c>
      <c r="G1" s="714" t="s">
        <v>120</v>
      </c>
      <c r="H1" s="714"/>
      <c r="I1" s="110"/>
      <c r="J1" s="109" t="s">
        <v>121</v>
      </c>
      <c r="K1" s="108" t="s">
        <v>122</v>
      </c>
      <c r="L1" s="109" t="s">
        <v>123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67" t="s">
        <v>8</v>
      </c>
      <c r="M2" s="668"/>
      <c r="N2" s="668"/>
      <c r="O2" s="668"/>
      <c r="P2" s="668"/>
      <c r="Q2" s="668"/>
      <c r="R2" s="668"/>
      <c r="S2" s="668"/>
      <c r="T2" s="668"/>
      <c r="U2" s="668"/>
      <c r="V2" s="668"/>
      <c r="AT2" s="25" t="s">
        <v>100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124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15" t="str">
        <f>'Rekapitulace stavby'!K6</f>
        <v>Odkanalizování oblasti povodí Olešná, místní části Zelinkovice a Lysůvky, Frýdek - Místek</v>
      </c>
      <c r="F7" s="716"/>
      <c r="G7" s="716"/>
      <c r="H7" s="716"/>
      <c r="I7" s="112"/>
      <c r="J7" s="30"/>
      <c r="K7" s="32"/>
    </row>
    <row r="8" spans="2:11" ht="15">
      <c r="B8" s="29"/>
      <c r="C8" s="30"/>
      <c r="D8" s="38" t="s">
        <v>125</v>
      </c>
      <c r="E8" s="30"/>
      <c r="F8" s="30"/>
      <c r="G8" s="30"/>
      <c r="H8" s="30"/>
      <c r="I8" s="112"/>
      <c r="J8" s="30"/>
      <c r="K8" s="32"/>
    </row>
    <row r="9" spans="2:11" s="1" customFormat="1" ht="28.5" customHeight="1">
      <c r="B9" s="41"/>
      <c r="C9" s="42"/>
      <c r="D9" s="42"/>
      <c r="E9" s="715" t="s">
        <v>126</v>
      </c>
      <c r="F9" s="717"/>
      <c r="G9" s="717"/>
      <c r="H9" s="717"/>
      <c r="I9" s="113"/>
      <c r="J9" s="42"/>
      <c r="K9" s="45"/>
    </row>
    <row r="10" spans="2:11" s="1" customFormat="1" ht="15">
      <c r="B10" s="41"/>
      <c r="C10" s="42"/>
      <c r="D10" s="38" t="s">
        <v>127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18" t="s">
        <v>1591</v>
      </c>
      <c r="F11" s="717"/>
      <c r="G11" s="717"/>
      <c r="H11" s="717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5" t="s">
        <v>5</v>
      </c>
      <c r="F26" s="705"/>
      <c r="G26" s="705"/>
      <c r="H26" s="705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ROUND(J89,2)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ROUND(SUM(BE89:BE320),2)</f>
        <v>0</v>
      </c>
      <c r="G32" s="42"/>
      <c r="H32" s="42"/>
      <c r="I32" s="126">
        <v>0.21</v>
      </c>
      <c r="J32" s="125">
        <f>ROUND(ROUND((SUM(BE89:BE320)),2)*I32,2)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ROUND(SUM(BF89:BF320),2)</f>
        <v>0</v>
      </c>
      <c r="G33" s="42"/>
      <c r="H33" s="42"/>
      <c r="I33" s="126">
        <v>0.15</v>
      </c>
      <c r="J33" s="125">
        <f>ROUND(ROUND((SUM(BF89:BF320)),2)*I33,2)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ROUND(SUM(BG89:BG320),2)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ROUND(SUM(BH89:BH320),2)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ROUND(SUM(BI89:BI320),2)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131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15" t="str">
        <f>E7</f>
        <v>Odkanalizování oblasti povodí Olešná, místní části Zelinkovice a Lysůvky, Frýdek - Místek</v>
      </c>
      <c r="F47" s="716"/>
      <c r="G47" s="716"/>
      <c r="H47" s="716"/>
      <c r="I47" s="113"/>
      <c r="J47" s="42"/>
      <c r="K47" s="45"/>
    </row>
    <row r="48" spans="2:11" ht="15">
      <c r="B48" s="29"/>
      <c r="C48" s="38" t="s">
        <v>125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28.5" customHeight="1">
      <c r="B49" s="41"/>
      <c r="C49" s="42"/>
      <c r="D49" s="42"/>
      <c r="E49" s="715" t="s">
        <v>126</v>
      </c>
      <c r="F49" s="717"/>
      <c r="G49" s="717"/>
      <c r="H49" s="717"/>
      <c r="I49" s="113"/>
      <c r="J49" s="42"/>
      <c r="K49" s="45"/>
    </row>
    <row r="50" spans="2:11" s="1" customFormat="1" ht="14.45" customHeight="1">
      <c r="B50" s="41"/>
      <c r="C50" s="38" t="s">
        <v>127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18" t="str">
        <f>E11</f>
        <v>004 - SO 04 Výtlak z ČS1 - V1</v>
      </c>
      <c r="F51" s="717"/>
      <c r="G51" s="717"/>
      <c r="H51" s="717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5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13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132</v>
      </c>
      <c r="D58" s="127"/>
      <c r="E58" s="127"/>
      <c r="F58" s="127"/>
      <c r="G58" s="127"/>
      <c r="H58" s="127"/>
      <c r="I58" s="138"/>
      <c r="J58" s="139" t="s">
        <v>133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134</v>
      </c>
      <c r="D60" s="42"/>
      <c r="E60" s="42"/>
      <c r="F60" s="42"/>
      <c r="G60" s="42"/>
      <c r="H60" s="42"/>
      <c r="I60" s="113"/>
      <c r="J60" s="123">
        <f>J89</f>
        <v>0</v>
      </c>
      <c r="K60" s="45"/>
      <c r="AU60" s="25" t="s">
        <v>135</v>
      </c>
    </row>
    <row r="61" spans="2:11" s="8" customFormat="1" ht="24.95" customHeight="1">
      <c r="B61" s="142"/>
      <c r="C61" s="143"/>
      <c r="D61" s="144" t="s">
        <v>136</v>
      </c>
      <c r="E61" s="145"/>
      <c r="F61" s="145"/>
      <c r="G61" s="145"/>
      <c r="H61" s="145"/>
      <c r="I61" s="146"/>
      <c r="J61" s="147">
        <f>J90</f>
        <v>0</v>
      </c>
      <c r="K61" s="148"/>
    </row>
    <row r="62" spans="2:11" s="9" customFormat="1" ht="19.9" customHeight="1">
      <c r="B62" s="149"/>
      <c r="C62" s="150"/>
      <c r="D62" s="151" t="s">
        <v>137</v>
      </c>
      <c r="E62" s="152"/>
      <c r="F62" s="152"/>
      <c r="G62" s="152"/>
      <c r="H62" s="152"/>
      <c r="I62" s="153"/>
      <c r="J62" s="154">
        <f>J91</f>
        <v>0</v>
      </c>
      <c r="K62" s="155"/>
    </row>
    <row r="63" spans="2:11" s="9" customFormat="1" ht="19.9" customHeight="1">
      <c r="B63" s="149"/>
      <c r="C63" s="150"/>
      <c r="D63" s="151" t="s">
        <v>138</v>
      </c>
      <c r="E63" s="152"/>
      <c r="F63" s="152"/>
      <c r="G63" s="152"/>
      <c r="H63" s="152"/>
      <c r="I63" s="153"/>
      <c r="J63" s="154">
        <f>J224</f>
        <v>0</v>
      </c>
      <c r="K63" s="155"/>
    </row>
    <row r="64" spans="2:11" s="9" customFormat="1" ht="19.9" customHeight="1">
      <c r="B64" s="149"/>
      <c r="C64" s="150"/>
      <c r="D64" s="151" t="s">
        <v>139</v>
      </c>
      <c r="E64" s="152"/>
      <c r="F64" s="152"/>
      <c r="G64" s="152"/>
      <c r="H64" s="152"/>
      <c r="I64" s="153"/>
      <c r="J64" s="154">
        <f>J235</f>
        <v>0</v>
      </c>
      <c r="K64" s="155"/>
    </row>
    <row r="65" spans="2:11" s="9" customFormat="1" ht="19.9" customHeight="1">
      <c r="B65" s="149"/>
      <c r="C65" s="150"/>
      <c r="D65" s="151" t="s">
        <v>141</v>
      </c>
      <c r="E65" s="152"/>
      <c r="F65" s="152"/>
      <c r="G65" s="152"/>
      <c r="H65" s="152"/>
      <c r="I65" s="153"/>
      <c r="J65" s="154">
        <f>J253</f>
        <v>0</v>
      </c>
      <c r="K65" s="155"/>
    </row>
    <row r="66" spans="2:11" s="9" customFormat="1" ht="19.9" customHeight="1">
      <c r="B66" s="149"/>
      <c r="C66" s="150"/>
      <c r="D66" s="151" t="s">
        <v>142</v>
      </c>
      <c r="E66" s="152"/>
      <c r="F66" s="152"/>
      <c r="G66" s="152"/>
      <c r="H66" s="152"/>
      <c r="I66" s="153"/>
      <c r="J66" s="154">
        <f>J311</f>
        <v>0</v>
      </c>
      <c r="K66" s="155"/>
    </row>
    <row r="67" spans="2:11" s="9" customFormat="1" ht="19.9" customHeight="1">
      <c r="B67" s="149"/>
      <c r="C67" s="150"/>
      <c r="D67" s="151" t="s">
        <v>144</v>
      </c>
      <c r="E67" s="152"/>
      <c r="F67" s="152"/>
      <c r="G67" s="152"/>
      <c r="H67" s="152"/>
      <c r="I67" s="153"/>
      <c r="J67" s="154">
        <f>J318</f>
        <v>0</v>
      </c>
      <c r="K67" s="155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13"/>
      <c r="J68" s="42"/>
      <c r="K68" s="45"/>
    </row>
    <row r="69" spans="2:11" s="1" customFormat="1" ht="6.95" customHeight="1">
      <c r="B69" s="56"/>
      <c r="C69" s="57"/>
      <c r="D69" s="57"/>
      <c r="E69" s="57"/>
      <c r="F69" s="57"/>
      <c r="G69" s="57"/>
      <c r="H69" s="57"/>
      <c r="I69" s="134"/>
      <c r="J69" s="57"/>
      <c r="K69" s="58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35"/>
      <c r="J73" s="60"/>
      <c r="K73" s="60"/>
      <c r="L73" s="41"/>
    </row>
    <row r="74" spans="2:12" s="1" customFormat="1" ht="36.95" customHeight="1">
      <c r="B74" s="41"/>
      <c r="C74" s="61" t="s">
        <v>145</v>
      </c>
      <c r="L74" s="41"/>
    </row>
    <row r="75" spans="2:12" s="1" customFormat="1" ht="6.95" customHeight="1">
      <c r="B75" s="41"/>
      <c r="L75" s="41"/>
    </row>
    <row r="76" spans="2:12" s="1" customFormat="1" ht="14.45" customHeight="1">
      <c r="B76" s="41"/>
      <c r="C76" s="63" t="s">
        <v>19</v>
      </c>
      <c r="L76" s="41"/>
    </row>
    <row r="77" spans="2:12" s="1" customFormat="1" ht="16.5" customHeight="1">
      <c r="B77" s="41"/>
      <c r="E77" s="709" t="str">
        <f>E7</f>
        <v>Odkanalizování oblasti povodí Olešná, místní části Zelinkovice a Lysůvky, Frýdek - Místek</v>
      </c>
      <c r="F77" s="710"/>
      <c r="G77" s="710"/>
      <c r="H77" s="710"/>
      <c r="L77" s="41"/>
    </row>
    <row r="78" spans="2:12" ht="15">
      <c r="B78" s="29"/>
      <c r="C78" s="63" t="s">
        <v>125</v>
      </c>
      <c r="L78" s="29"/>
    </row>
    <row r="79" spans="2:12" s="1" customFormat="1" ht="28.5" customHeight="1">
      <c r="B79" s="41"/>
      <c r="E79" s="709" t="s">
        <v>126</v>
      </c>
      <c r="F79" s="712"/>
      <c r="G79" s="712"/>
      <c r="H79" s="712"/>
      <c r="L79" s="41"/>
    </row>
    <row r="80" spans="2:12" s="1" customFormat="1" ht="14.45" customHeight="1">
      <c r="B80" s="41"/>
      <c r="C80" s="63" t="s">
        <v>127</v>
      </c>
      <c r="L80" s="41"/>
    </row>
    <row r="81" spans="2:12" s="1" customFormat="1" ht="17.25" customHeight="1">
      <c r="B81" s="41"/>
      <c r="E81" s="679" t="str">
        <f>E11</f>
        <v>004 - SO 04 Výtlak z ČS1 - V1</v>
      </c>
      <c r="F81" s="712"/>
      <c r="G81" s="712"/>
      <c r="H81" s="712"/>
      <c r="L81" s="41"/>
    </row>
    <row r="82" spans="2:12" s="1" customFormat="1" ht="6.95" customHeight="1">
      <c r="B82" s="41"/>
      <c r="L82" s="41"/>
    </row>
    <row r="83" spans="2:12" s="1" customFormat="1" ht="18" customHeight="1">
      <c r="B83" s="41"/>
      <c r="C83" s="63" t="s">
        <v>23</v>
      </c>
      <c r="F83" s="156" t="str">
        <f>F14</f>
        <v xml:space="preserve"> </v>
      </c>
      <c r="I83" s="157" t="s">
        <v>25</v>
      </c>
      <c r="J83" s="67">
        <f>IF(J14="","",J14)</f>
        <v>43069</v>
      </c>
      <c r="L83" s="41"/>
    </row>
    <row r="84" spans="2:12" s="1" customFormat="1" ht="6.95" customHeight="1">
      <c r="B84" s="41"/>
      <c r="L84" s="41"/>
    </row>
    <row r="85" spans="2:12" s="1" customFormat="1" ht="15">
      <c r="B85" s="41"/>
      <c r="C85" s="63" t="s">
        <v>26</v>
      </c>
      <c r="F85" s="156" t="str">
        <f>E17</f>
        <v>Město Frýdek-Místek</v>
      </c>
      <c r="I85" s="157" t="s">
        <v>32</v>
      </c>
      <c r="J85" s="156" t="str">
        <f>E23</f>
        <v>Sweco Hydroprojekt a.s., divize Morava</v>
      </c>
      <c r="L85" s="41"/>
    </row>
    <row r="86" spans="2:12" s="1" customFormat="1" ht="14.45" customHeight="1">
      <c r="B86" s="41"/>
      <c r="C86" s="63" t="s">
        <v>30</v>
      </c>
      <c r="F86" s="156" t="str">
        <f>IF(E20="","",E20)</f>
        <v/>
      </c>
      <c r="L86" s="41"/>
    </row>
    <row r="87" spans="2:12" s="1" customFormat="1" ht="10.35" customHeight="1">
      <c r="B87" s="41"/>
      <c r="L87" s="41"/>
    </row>
    <row r="88" spans="2:20" s="10" customFormat="1" ht="29.25" customHeight="1">
      <c r="B88" s="158"/>
      <c r="C88" s="159" t="s">
        <v>146</v>
      </c>
      <c r="D88" s="160" t="s">
        <v>55</v>
      </c>
      <c r="E88" s="160" t="s">
        <v>51</v>
      </c>
      <c r="F88" s="160" t="s">
        <v>147</v>
      </c>
      <c r="G88" s="160" t="s">
        <v>148</v>
      </c>
      <c r="H88" s="160" t="s">
        <v>149</v>
      </c>
      <c r="I88" s="161" t="s">
        <v>150</v>
      </c>
      <c r="J88" s="160" t="s">
        <v>133</v>
      </c>
      <c r="K88" s="162" t="s">
        <v>151</v>
      </c>
      <c r="L88" s="158"/>
      <c r="M88" s="73" t="s">
        <v>152</v>
      </c>
      <c r="N88" s="74" t="s">
        <v>40</v>
      </c>
      <c r="O88" s="74" t="s">
        <v>153</v>
      </c>
      <c r="P88" s="74" t="s">
        <v>154</v>
      </c>
      <c r="Q88" s="74" t="s">
        <v>155</v>
      </c>
      <c r="R88" s="74" t="s">
        <v>156</v>
      </c>
      <c r="S88" s="74" t="s">
        <v>157</v>
      </c>
      <c r="T88" s="75" t="s">
        <v>158</v>
      </c>
    </row>
    <row r="89" spans="2:63" s="1" customFormat="1" ht="29.25" customHeight="1">
      <c r="B89" s="41"/>
      <c r="C89" s="77" t="s">
        <v>134</v>
      </c>
      <c r="J89" s="163">
        <f>BK89</f>
        <v>0</v>
      </c>
      <c r="L89" s="41"/>
      <c r="M89" s="76"/>
      <c r="N89" s="68"/>
      <c r="O89" s="68"/>
      <c r="P89" s="164">
        <f>P90</f>
        <v>0</v>
      </c>
      <c r="Q89" s="68"/>
      <c r="R89" s="164">
        <f>R90</f>
        <v>30.665233999999998</v>
      </c>
      <c r="S89" s="68"/>
      <c r="T89" s="165">
        <f>T90</f>
        <v>0</v>
      </c>
      <c r="AT89" s="25" t="s">
        <v>69</v>
      </c>
      <c r="AU89" s="25" t="s">
        <v>135</v>
      </c>
      <c r="BK89" s="166">
        <f>BK90</f>
        <v>0</v>
      </c>
    </row>
    <row r="90" spans="2:63" s="11" customFormat="1" ht="37.35" customHeight="1">
      <c r="B90" s="167"/>
      <c r="D90" s="168" t="s">
        <v>69</v>
      </c>
      <c r="E90" s="169" t="s">
        <v>159</v>
      </c>
      <c r="F90" s="169" t="s">
        <v>160</v>
      </c>
      <c r="I90" s="170"/>
      <c r="J90" s="171">
        <f>BK90</f>
        <v>0</v>
      </c>
      <c r="L90" s="167"/>
      <c r="M90" s="172"/>
      <c r="N90" s="173"/>
      <c r="O90" s="173"/>
      <c r="P90" s="174">
        <f>P91+P224+P235+P253+P311+P318</f>
        <v>0</v>
      </c>
      <c r="Q90" s="173"/>
      <c r="R90" s="174">
        <f>R91+R224+R235+R253+R311+R318</f>
        <v>30.665233999999998</v>
      </c>
      <c r="S90" s="173"/>
      <c r="T90" s="175">
        <f>T91+T224+T235+T253+T311+T318</f>
        <v>0</v>
      </c>
      <c r="AR90" s="168" t="s">
        <v>77</v>
      </c>
      <c r="AT90" s="176" t="s">
        <v>69</v>
      </c>
      <c r="AU90" s="176" t="s">
        <v>70</v>
      </c>
      <c r="AY90" s="168" t="s">
        <v>161</v>
      </c>
      <c r="BK90" s="177">
        <f>BK91+BK224+BK235+BK253+BK311+BK318</f>
        <v>0</v>
      </c>
    </row>
    <row r="91" spans="2:63" s="11" customFormat="1" ht="19.9" customHeight="1">
      <c r="B91" s="167"/>
      <c r="D91" s="168" t="s">
        <v>69</v>
      </c>
      <c r="E91" s="178" t="s">
        <v>77</v>
      </c>
      <c r="F91" s="178" t="s">
        <v>162</v>
      </c>
      <c r="I91" s="170"/>
      <c r="J91" s="179">
        <f>BK91</f>
        <v>0</v>
      </c>
      <c r="L91" s="167"/>
      <c r="M91" s="172"/>
      <c r="N91" s="173"/>
      <c r="O91" s="173"/>
      <c r="P91" s="174">
        <f>SUM(P92:P223)</f>
        <v>0</v>
      </c>
      <c r="Q91" s="173"/>
      <c r="R91" s="174">
        <f>SUM(R92:R223)</f>
        <v>6.657033</v>
      </c>
      <c r="S91" s="173"/>
      <c r="T91" s="175">
        <f>SUM(T92:T223)</f>
        <v>0</v>
      </c>
      <c r="AR91" s="168" t="s">
        <v>77</v>
      </c>
      <c r="AT91" s="176" t="s">
        <v>69</v>
      </c>
      <c r="AU91" s="176" t="s">
        <v>77</v>
      </c>
      <c r="AY91" s="168" t="s">
        <v>161</v>
      </c>
      <c r="BK91" s="177">
        <f>SUM(BK92:BK223)</f>
        <v>0</v>
      </c>
    </row>
    <row r="92" spans="2:65" s="1" customFormat="1" ht="25.5" customHeight="1">
      <c r="B92" s="180"/>
      <c r="C92" s="181" t="s">
        <v>77</v>
      </c>
      <c r="D92" s="181" t="s">
        <v>163</v>
      </c>
      <c r="E92" s="182" t="s">
        <v>229</v>
      </c>
      <c r="F92" s="183" t="s">
        <v>230</v>
      </c>
      <c r="G92" s="184" t="s">
        <v>231</v>
      </c>
      <c r="H92" s="185">
        <v>1</v>
      </c>
      <c r="I92" s="186"/>
      <c r="J92" s="187">
        <f>ROUND(I92*H92,2)</f>
        <v>0</v>
      </c>
      <c r="K92" s="183" t="s">
        <v>5</v>
      </c>
      <c r="L92" s="41"/>
      <c r="M92" s="188" t="s">
        <v>5</v>
      </c>
      <c r="N92" s="189" t="s">
        <v>41</v>
      </c>
      <c r="O92" s="42"/>
      <c r="P92" s="190">
        <f>O92*H92</f>
        <v>0</v>
      </c>
      <c r="Q92" s="190">
        <v>0</v>
      </c>
      <c r="R92" s="190">
        <f>Q92*H92</f>
        <v>0</v>
      </c>
      <c r="S92" s="190">
        <v>0</v>
      </c>
      <c r="T92" s="191">
        <f>S92*H92</f>
        <v>0</v>
      </c>
      <c r="AR92" s="25" t="s">
        <v>168</v>
      </c>
      <c r="AT92" s="25" t="s">
        <v>163</v>
      </c>
      <c r="AU92" s="25" t="s">
        <v>79</v>
      </c>
      <c r="AY92" s="25" t="s">
        <v>161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25" t="s">
        <v>77</v>
      </c>
      <c r="BK92" s="192">
        <f>ROUND(I92*H92,2)</f>
        <v>0</v>
      </c>
      <c r="BL92" s="25" t="s">
        <v>168</v>
      </c>
      <c r="BM92" s="25" t="s">
        <v>232</v>
      </c>
    </row>
    <row r="93" spans="2:47" s="1" customFormat="1" ht="13.5">
      <c r="B93" s="41"/>
      <c r="D93" s="193" t="s">
        <v>170</v>
      </c>
      <c r="F93" s="194" t="s">
        <v>230</v>
      </c>
      <c r="I93" s="195"/>
      <c r="L93" s="41"/>
      <c r="M93" s="196"/>
      <c r="N93" s="42"/>
      <c r="O93" s="42"/>
      <c r="P93" s="42"/>
      <c r="Q93" s="42"/>
      <c r="R93" s="42"/>
      <c r="S93" s="42"/>
      <c r="T93" s="70"/>
      <c r="AT93" s="25" t="s">
        <v>170</v>
      </c>
      <c r="AU93" s="25" t="s">
        <v>79</v>
      </c>
    </row>
    <row r="94" spans="2:47" s="1" customFormat="1" ht="27">
      <c r="B94" s="41"/>
      <c r="D94" s="193" t="s">
        <v>172</v>
      </c>
      <c r="F94" s="197" t="s">
        <v>1592</v>
      </c>
      <c r="I94" s="195"/>
      <c r="L94" s="41"/>
      <c r="M94" s="196"/>
      <c r="N94" s="42"/>
      <c r="O94" s="42"/>
      <c r="P94" s="42"/>
      <c r="Q94" s="42"/>
      <c r="R94" s="42"/>
      <c r="S94" s="42"/>
      <c r="T94" s="70"/>
      <c r="AT94" s="25" t="s">
        <v>172</v>
      </c>
      <c r="AU94" s="25" t="s">
        <v>79</v>
      </c>
    </row>
    <row r="95" spans="2:51" s="12" customFormat="1" ht="13.5">
      <c r="B95" s="198"/>
      <c r="D95" s="193" t="s">
        <v>174</v>
      </c>
      <c r="E95" s="199" t="s">
        <v>5</v>
      </c>
      <c r="F95" s="200" t="s">
        <v>77</v>
      </c>
      <c r="H95" s="201">
        <v>1</v>
      </c>
      <c r="I95" s="202"/>
      <c r="L95" s="198"/>
      <c r="M95" s="203"/>
      <c r="N95" s="204"/>
      <c r="O95" s="204"/>
      <c r="P95" s="204"/>
      <c r="Q95" s="204"/>
      <c r="R95" s="204"/>
      <c r="S95" s="204"/>
      <c r="T95" s="205"/>
      <c r="AT95" s="199" t="s">
        <v>174</v>
      </c>
      <c r="AU95" s="199" t="s">
        <v>79</v>
      </c>
      <c r="AV95" s="12" t="s">
        <v>79</v>
      </c>
      <c r="AW95" s="12" t="s">
        <v>34</v>
      </c>
      <c r="AX95" s="12" t="s">
        <v>77</v>
      </c>
      <c r="AY95" s="199" t="s">
        <v>161</v>
      </c>
    </row>
    <row r="96" spans="2:65" s="1" customFormat="1" ht="51" customHeight="1">
      <c r="B96" s="180"/>
      <c r="C96" s="181" t="s">
        <v>79</v>
      </c>
      <c r="D96" s="181" t="s">
        <v>163</v>
      </c>
      <c r="E96" s="182" t="s">
        <v>1593</v>
      </c>
      <c r="F96" s="183" t="s">
        <v>1594</v>
      </c>
      <c r="G96" s="184" t="s">
        <v>231</v>
      </c>
      <c r="H96" s="185">
        <v>2</v>
      </c>
      <c r="I96" s="186"/>
      <c r="J96" s="187">
        <f>ROUND(I96*H96,2)</f>
        <v>0</v>
      </c>
      <c r="K96" s="183" t="s">
        <v>5</v>
      </c>
      <c r="L96" s="41"/>
      <c r="M96" s="188" t="s">
        <v>5</v>
      </c>
      <c r="N96" s="189" t="s">
        <v>41</v>
      </c>
      <c r="O96" s="42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25" t="s">
        <v>168</v>
      </c>
      <c r="AT96" s="25" t="s">
        <v>163</v>
      </c>
      <c r="AU96" s="25" t="s">
        <v>79</v>
      </c>
      <c r="AY96" s="25" t="s">
        <v>161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25" t="s">
        <v>77</v>
      </c>
      <c r="BK96" s="192">
        <f>ROUND(I96*H96,2)</f>
        <v>0</v>
      </c>
      <c r="BL96" s="25" t="s">
        <v>168</v>
      </c>
      <c r="BM96" s="25" t="s">
        <v>1595</v>
      </c>
    </row>
    <row r="97" spans="2:47" s="1" customFormat="1" ht="40.5">
      <c r="B97" s="41"/>
      <c r="D97" s="193" t="s">
        <v>170</v>
      </c>
      <c r="F97" s="194" t="s">
        <v>1594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170</v>
      </c>
      <c r="AU97" s="25" t="s">
        <v>79</v>
      </c>
    </row>
    <row r="98" spans="2:47" s="1" customFormat="1" ht="27">
      <c r="B98" s="41"/>
      <c r="D98" s="193" t="s">
        <v>172</v>
      </c>
      <c r="F98" s="197" t="s">
        <v>1592</v>
      </c>
      <c r="I98" s="195"/>
      <c r="L98" s="41"/>
      <c r="M98" s="196"/>
      <c r="N98" s="42"/>
      <c r="O98" s="42"/>
      <c r="P98" s="42"/>
      <c r="Q98" s="42"/>
      <c r="R98" s="42"/>
      <c r="S98" s="42"/>
      <c r="T98" s="70"/>
      <c r="AT98" s="25" t="s">
        <v>172</v>
      </c>
      <c r="AU98" s="25" t="s">
        <v>79</v>
      </c>
    </row>
    <row r="99" spans="2:51" s="13" customFormat="1" ht="13.5">
      <c r="B99" s="206"/>
      <c r="D99" s="193" t="s">
        <v>174</v>
      </c>
      <c r="E99" s="207" t="s">
        <v>5</v>
      </c>
      <c r="F99" s="208" t="s">
        <v>1596</v>
      </c>
      <c r="H99" s="207" t="s">
        <v>5</v>
      </c>
      <c r="I99" s="209"/>
      <c r="L99" s="206"/>
      <c r="M99" s="210"/>
      <c r="N99" s="211"/>
      <c r="O99" s="211"/>
      <c r="P99" s="211"/>
      <c r="Q99" s="211"/>
      <c r="R99" s="211"/>
      <c r="S99" s="211"/>
      <c r="T99" s="212"/>
      <c r="AT99" s="207" t="s">
        <v>174</v>
      </c>
      <c r="AU99" s="207" t="s">
        <v>79</v>
      </c>
      <c r="AV99" s="13" t="s">
        <v>77</v>
      </c>
      <c r="AW99" s="13" t="s">
        <v>34</v>
      </c>
      <c r="AX99" s="13" t="s">
        <v>70</v>
      </c>
      <c r="AY99" s="207" t="s">
        <v>161</v>
      </c>
    </row>
    <row r="100" spans="2:51" s="12" customFormat="1" ht="13.5">
      <c r="B100" s="198"/>
      <c r="D100" s="193" t="s">
        <v>174</v>
      </c>
      <c r="E100" s="199" t="s">
        <v>5</v>
      </c>
      <c r="F100" s="200" t="s">
        <v>1597</v>
      </c>
      <c r="H100" s="201">
        <v>2</v>
      </c>
      <c r="I100" s="202"/>
      <c r="L100" s="198"/>
      <c r="M100" s="203"/>
      <c r="N100" s="204"/>
      <c r="O100" s="204"/>
      <c r="P100" s="204"/>
      <c r="Q100" s="204"/>
      <c r="R100" s="204"/>
      <c r="S100" s="204"/>
      <c r="T100" s="205"/>
      <c r="AT100" s="199" t="s">
        <v>174</v>
      </c>
      <c r="AU100" s="199" t="s">
        <v>79</v>
      </c>
      <c r="AV100" s="12" t="s">
        <v>79</v>
      </c>
      <c r="AW100" s="12" t="s">
        <v>34</v>
      </c>
      <c r="AX100" s="12" t="s">
        <v>77</v>
      </c>
      <c r="AY100" s="199" t="s">
        <v>161</v>
      </c>
    </row>
    <row r="101" spans="2:65" s="1" customFormat="1" ht="25.5" customHeight="1">
      <c r="B101" s="180"/>
      <c r="C101" s="181" t="s">
        <v>87</v>
      </c>
      <c r="D101" s="181" t="s">
        <v>163</v>
      </c>
      <c r="E101" s="182" t="s">
        <v>1598</v>
      </c>
      <c r="F101" s="183" t="s">
        <v>1599</v>
      </c>
      <c r="G101" s="184" t="s">
        <v>224</v>
      </c>
      <c r="H101" s="185">
        <v>8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168</v>
      </c>
      <c r="AT101" s="25" t="s">
        <v>163</v>
      </c>
      <c r="AU101" s="25" t="s">
        <v>79</v>
      </c>
      <c r="AY101" s="25" t="s">
        <v>161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168</v>
      </c>
      <c r="BM101" s="25" t="s">
        <v>1600</v>
      </c>
    </row>
    <row r="102" spans="2:47" s="1" customFormat="1" ht="13.5">
      <c r="B102" s="41"/>
      <c r="D102" s="193" t="s">
        <v>170</v>
      </c>
      <c r="F102" s="194" t="s">
        <v>1599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170</v>
      </c>
      <c r="AU102" s="25" t="s">
        <v>79</v>
      </c>
    </row>
    <row r="103" spans="2:47" s="1" customFormat="1" ht="27">
      <c r="B103" s="41"/>
      <c r="D103" s="193" t="s">
        <v>172</v>
      </c>
      <c r="F103" s="197" t="s">
        <v>1592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172</v>
      </c>
      <c r="AU103" s="25" t="s">
        <v>79</v>
      </c>
    </row>
    <row r="104" spans="2:51" s="13" customFormat="1" ht="13.5">
      <c r="B104" s="206"/>
      <c r="D104" s="193" t="s">
        <v>174</v>
      </c>
      <c r="E104" s="207" t="s">
        <v>5</v>
      </c>
      <c r="F104" s="208" t="s">
        <v>1596</v>
      </c>
      <c r="H104" s="207" t="s">
        <v>5</v>
      </c>
      <c r="I104" s="209"/>
      <c r="L104" s="206"/>
      <c r="M104" s="210"/>
      <c r="N104" s="211"/>
      <c r="O104" s="211"/>
      <c r="P104" s="211"/>
      <c r="Q104" s="211"/>
      <c r="R104" s="211"/>
      <c r="S104" s="211"/>
      <c r="T104" s="212"/>
      <c r="AT104" s="207" t="s">
        <v>174</v>
      </c>
      <c r="AU104" s="207" t="s">
        <v>79</v>
      </c>
      <c r="AV104" s="13" t="s">
        <v>77</v>
      </c>
      <c r="AW104" s="13" t="s">
        <v>34</v>
      </c>
      <c r="AX104" s="13" t="s">
        <v>70</v>
      </c>
      <c r="AY104" s="207" t="s">
        <v>161</v>
      </c>
    </row>
    <row r="105" spans="2:51" s="12" customFormat="1" ht="13.5">
      <c r="B105" s="198"/>
      <c r="D105" s="193" t="s">
        <v>174</v>
      </c>
      <c r="E105" s="199" t="s">
        <v>5</v>
      </c>
      <c r="F105" s="200" t="s">
        <v>1601</v>
      </c>
      <c r="H105" s="201">
        <v>8</v>
      </c>
      <c r="I105" s="202"/>
      <c r="L105" s="198"/>
      <c r="M105" s="203"/>
      <c r="N105" s="204"/>
      <c r="O105" s="204"/>
      <c r="P105" s="204"/>
      <c r="Q105" s="204"/>
      <c r="R105" s="204"/>
      <c r="S105" s="204"/>
      <c r="T105" s="205"/>
      <c r="AT105" s="199" t="s">
        <v>174</v>
      </c>
      <c r="AU105" s="199" t="s">
        <v>79</v>
      </c>
      <c r="AV105" s="12" t="s">
        <v>79</v>
      </c>
      <c r="AW105" s="12" t="s">
        <v>34</v>
      </c>
      <c r="AX105" s="12" t="s">
        <v>77</v>
      </c>
      <c r="AY105" s="199" t="s">
        <v>161</v>
      </c>
    </row>
    <row r="106" spans="2:65" s="1" customFormat="1" ht="16.5" customHeight="1">
      <c r="B106" s="180"/>
      <c r="C106" s="181" t="s">
        <v>168</v>
      </c>
      <c r="D106" s="181" t="s">
        <v>163</v>
      </c>
      <c r="E106" s="182" t="s">
        <v>1602</v>
      </c>
      <c r="F106" s="183" t="s">
        <v>1603</v>
      </c>
      <c r="G106" s="184" t="s">
        <v>224</v>
      </c>
      <c r="H106" s="185">
        <v>8</v>
      </c>
      <c r="I106" s="186"/>
      <c r="J106" s="187">
        <f>ROUND(I106*H106,2)</f>
        <v>0</v>
      </c>
      <c r="K106" s="183" t="s">
        <v>5</v>
      </c>
      <c r="L106" s="41"/>
      <c r="M106" s="188" t="s">
        <v>5</v>
      </c>
      <c r="N106" s="189" t="s">
        <v>41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25" t="s">
        <v>168</v>
      </c>
      <c r="AT106" s="25" t="s">
        <v>163</v>
      </c>
      <c r="AU106" s="25" t="s">
        <v>79</v>
      </c>
      <c r="AY106" s="25" t="s">
        <v>161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5" t="s">
        <v>77</v>
      </c>
      <c r="BK106" s="192">
        <f>ROUND(I106*H106,2)</f>
        <v>0</v>
      </c>
      <c r="BL106" s="25" t="s">
        <v>168</v>
      </c>
      <c r="BM106" s="25" t="s">
        <v>1604</v>
      </c>
    </row>
    <row r="107" spans="2:47" s="1" customFormat="1" ht="13.5">
      <c r="B107" s="41"/>
      <c r="D107" s="193" t="s">
        <v>170</v>
      </c>
      <c r="F107" s="194" t="s">
        <v>1599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5" t="s">
        <v>170</v>
      </c>
      <c r="AU107" s="25" t="s">
        <v>79</v>
      </c>
    </row>
    <row r="108" spans="2:47" s="1" customFormat="1" ht="27">
      <c r="B108" s="41"/>
      <c r="D108" s="193" t="s">
        <v>172</v>
      </c>
      <c r="F108" s="197" t="s">
        <v>447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172</v>
      </c>
      <c r="AU108" s="25" t="s">
        <v>79</v>
      </c>
    </row>
    <row r="109" spans="2:51" s="13" customFormat="1" ht="13.5">
      <c r="B109" s="206"/>
      <c r="D109" s="193" t="s">
        <v>174</v>
      </c>
      <c r="E109" s="207" t="s">
        <v>5</v>
      </c>
      <c r="F109" s="208" t="s">
        <v>1596</v>
      </c>
      <c r="H109" s="207" t="s">
        <v>5</v>
      </c>
      <c r="I109" s="209"/>
      <c r="L109" s="206"/>
      <c r="M109" s="210"/>
      <c r="N109" s="211"/>
      <c r="O109" s="211"/>
      <c r="P109" s="211"/>
      <c r="Q109" s="211"/>
      <c r="R109" s="211"/>
      <c r="S109" s="211"/>
      <c r="T109" s="212"/>
      <c r="AT109" s="207" t="s">
        <v>174</v>
      </c>
      <c r="AU109" s="207" t="s">
        <v>79</v>
      </c>
      <c r="AV109" s="13" t="s">
        <v>77</v>
      </c>
      <c r="AW109" s="13" t="s">
        <v>34</v>
      </c>
      <c r="AX109" s="13" t="s">
        <v>70</v>
      </c>
      <c r="AY109" s="207" t="s">
        <v>161</v>
      </c>
    </row>
    <row r="110" spans="2:51" s="12" customFormat="1" ht="13.5">
      <c r="B110" s="198"/>
      <c r="D110" s="193" t="s">
        <v>174</v>
      </c>
      <c r="E110" s="199" t="s">
        <v>5</v>
      </c>
      <c r="F110" s="200" t="s">
        <v>1605</v>
      </c>
      <c r="H110" s="201">
        <v>8</v>
      </c>
      <c r="I110" s="202"/>
      <c r="L110" s="198"/>
      <c r="M110" s="203"/>
      <c r="N110" s="204"/>
      <c r="O110" s="204"/>
      <c r="P110" s="204"/>
      <c r="Q110" s="204"/>
      <c r="R110" s="204"/>
      <c r="S110" s="204"/>
      <c r="T110" s="205"/>
      <c r="AT110" s="199" t="s">
        <v>174</v>
      </c>
      <c r="AU110" s="199" t="s">
        <v>79</v>
      </c>
      <c r="AV110" s="12" t="s">
        <v>79</v>
      </c>
      <c r="AW110" s="12" t="s">
        <v>34</v>
      </c>
      <c r="AX110" s="12" t="s">
        <v>77</v>
      </c>
      <c r="AY110" s="199" t="s">
        <v>161</v>
      </c>
    </row>
    <row r="111" spans="2:65" s="1" customFormat="1" ht="16.5" customHeight="1">
      <c r="B111" s="180"/>
      <c r="C111" s="181" t="s">
        <v>201</v>
      </c>
      <c r="D111" s="181" t="s">
        <v>163</v>
      </c>
      <c r="E111" s="182" t="s">
        <v>246</v>
      </c>
      <c r="F111" s="183" t="s">
        <v>247</v>
      </c>
      <c r="G111" s="184" t="s">
        <v>248</v>
      </c>
      <c r="H111" s="185">
        <v>252</v>
      </c>
      <c r="I111" s="186"/>
      <c r="J111" s="187">
        <f>ROUND(I111*H111,2)</f>
        <v>0</v>
      </c>
      <c r="K111" s="183" t="s">
        <v>167</v>
      </c>
      <c r="L111" s="41"/>
      <c r="M111" s="188" t="s">
        <v>5</v>
      </c>
      <c r="N111" s="189" t="s">
        <v>41</v>
      </c>
      <c r="O111" s="42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25" t="s">
        <v>168</v>
      </c>
      <c r="AT111" s="25" t="s">
        <v>163</v>
      </c>
      <c r="AU111" s="25" t="s">
        <v>79</v>
      </c>
      <c r="AY111" s="25" t="s">
        <v>161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5" t="s">
        <v>77</v>
      </c>
      <c r="BK111" s="192">
        <f>ROUND(I111*H111,2)</f>
        <v>0</v>
      </c>
      <c r="BL111" s="25" t="s">
        <v>168</v>
      </c>
      <c r="BM111" s="25" t="s">
        <v>249</v>
      </c>
    </row>
    <row r="112" spans="2:47" s="1" customFormat="1" ht="13.5">
      <c r="B112" s="41"/>
      <c r="D112" s="193" t="s">
        <v>170</v>
      </c>
      <c r="F112" s="194" t="s">
        <v>250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170</v>
      </c>
      <c r="AU112" s="25" t="s">
        <v>79</v>
      </c>
    </row>
    <row r="113" spans="2:47" s="1" customFormat="1" ht="27">
      <c r="B113" s="41"/>
      <c r="D113" s="193" t="s">
        <v>172</v>
      </c>
      <c r="F113" s="197" t="s">
        <v>1592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172</v>
      </c>
      <c r="AU113" s="25" t="s">
        <v>79</v>
      </c>
    </row>
    <row r="114" spans="2:51" s="12" customFormat="1" ht="13.5">
      <c r="B114" s="198"/>
      <c r="D114" s="193" t="s">
        <v>174</v>
      </c>
      <c r="E114" s="199" t="s">
        <v>5</v>
      </c>
      <c r="F114" s="200" t="s">
        <v>1606</v>
      </c>
      <c r="H114" s="201">
        <v>252</v>
      </c>
      <c r="I114" s="202"/>
      <c r="L114" s="198"/>
      <c r="M114" s="203"/>
      <c r="N114" s="204"/>
      <c r="O114" s="204"/>
      <c r="P114" s="204"/>
      <c r="Q114" s="204"/>
      <c r="R114" s="204"/>
      <c r="S114" s="204"/>
      <c r="T114" s="205"/>
      <c r="AT114" s="199" t="s">
        <v>174</v>
      </c>
      <c r="AU114" s="199" t="s">
        <v>79</v>
      </c>
      <c r="AV114" s="12" t="s">
        <v>79</v>
      </c>
      <c r="AW114" s="12" t="s">
        <v>34</v>
      </c>
      <c r="AX114" s="12" t="s">
        <v>77</v>
      </c>
      <c r="AY114" s="199" t="s">
        <v>161</v>
      </c>
    </row>
    <row r="115" spans="2:65" s="1" customFormat="1" ht="25.5" customHeight="1">
      <c r="B115" s="180"/>
      <c r="C115" s="181" t="s">
        <v>206</v>
      </c>
      <c r="D115" s="181" t="s">
        <v>163</v>
      </c>
      <c r="E115" s="182" t="s">
        <v>253</v>
      </c>
      <c r="F115" s="183" t="s">
        <v>254</v>
      </c>
      <c r="G115" s="184" t="s">
        <v>255</v>
      </c>
      <c r="H115" s="185">
        <v>21</v>
      </c>
      <c r="I115" s="186"/>
      <c r="J115" s="187">
        <f>ROUND(I115*H115,2)</f>
        <v>0</v>
      </c>
      <c r="K115" s="183" t="s">
        <v>167</v>
      </c>
      <c r="L115" s="41"/>
      <c r="M115" s="188" t="s">
        <v>5</v>
      </c>
      <c r="N115" s="189" t="s">
        <v>41</v>
      </c>
      <c r="O115" s="42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25" t="s">
        <v>168</v>
      </c>
      <c r="AT115" s="25" t="s">
        <v>163</v>
      </c>
      <c r="AU115" s="25" t="s">
        <v>79</v>
      </c>
      <c r="AY115" s="25" t="s">
        <v>161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25" t="s">
        <v>77</v>
      </c>
      <c r="BK115" s="192">
        <f>ROUND(I115*H115,2)</f>
        <v>0</v>
      </c>
      <c r="BL115" s="25" t="s">
        <v>168</v>
      </c>
      <c r="BM115" s="25" t="s">
        <v>256</v>
      </c>
    </row>
    <row r="116" spans="2:47" s="1" customFormat="1" ht="27">
      <c r="B116" s="41"/>
      <c r="D116" s="193" t="s">
        <v>170</v>
      </c>
      <c r="F116" s="194" t="s">
        <v>257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170</v>
      </c>
      <c r="AU116" s="25" t="s">
        <v>79</v>
      </c>
    </row>
    <row r="117" spans="2:65" s="1" customFormat="1" ht="16.5" customHeight="1">
      <c r="B117" s="180"/>
      <c r="C117" s="181" t="s">
        <v>217</v>
      </c>
      <c r="D117" s="181" t="s">
        <v>163</v>
      </c>
      <c r="E117" s="182" t="s">
        <v>268</v>
      </c>
      <c r="F117" s="183" t="s">
        <v>269</v>
      </c>
      <c r="G117" s="184" t="s">
        <v>224</v>
      </c>
      <c r="H117" s="185">
        <v>2.7</v>
      </c>
      <c r="I117" s="186"/>
      <c r="J117" s="187">
        <f>ROUND(I117*H117,2)</f>
        <v>0</v>
      </c>
      <c r="K117" s="183" t="s">
        <v>167</v>
      </c>
      <c r="L117" s="41"/>
      <c r="M117" s="188" t="s">
        <v>5</v>
      </c>
      <c r="N117" s="189" t="s">
        <v>41</v>
      </c>
      <c r="O117" s="42"/>
      <c r="P117" s="190">
        <f>O117*H117</f>
        <v>0</v>
      </c>
      <c r="Q117" s="190">
        <v>0.01269</v>
      </c>
      <c r="R117" s="190">
        <f>Q117*H117</f>
        <v>0.034263</v>
      </c>
      <c r="S117" s="190">
        <v>0</v>
      </c>
      <c r="T117" s="191">
        <f>S117*H117</f>
        <v>0</v>
      </c>
      <c r="AR117" s="25" t="s">
        <v>168</v>
      </c>
      <c r="AT117" s="25" t="s">
        <v>163</v>
      </c>
      <c r="AU117" s="25" t="s">
        <v>79</v>
      </c>
      <c r="AY117" s="25" t="s">
        <v>161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25" t="s">
        <v>77</v>
      </c>
      <c r="BK117" s="192">
        <f>ROUND(I117*H117,2)</f>
        <v>0</v>
      </c>
      <c r="BL117" s="25" t="s">
        <v>168</v>
      </c>
      <c r="BM117" s="25" t="s">
        <v>1607</v>
      </c>
    </row>
    <row r="118" spans="2:47" s="1" customFormat="1" ht="54">
      <c r="B118" s="41"/>
      <c r="D118" s="193" t="s">
        <v>170</v>
      </c>
      <c r="F118" s="194" t="s">
        <v>271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170</v>
      </c>
      <c r="AU118" s="25" t="s">
        <v>79</v>
      </c>
    </row>
    <row r="119" spans="2:47" s="1" customFormat="1" ht="27">
      <c r="B119" s="41"/>
      <c r="D119" s="193" t="s">
        <v>172</v>
      </c>
      <c r="F119" s="197" t="s">
        <v>1592</v>
      </c>
      <c r="I119" s="195"/>
      <c r="L119" s="41"/>
      <c r="M119" s="196"/>
      <c r="N119" s="42"/>
      <c r="O119" s="42"/>
      <c r="P119" s="42"/>
      <c r="Q119" s="42"/>
      <c r="R119" s="42"/>
      <c r="S119" s="42"/>
      <c r="T119" s="70"/>
      <c r="AT119" s="25" t="s">
        <v>172</v>
      </c>
      <c r="AU119" s="25" t="s">
        <v>79</v>
      </c>
    </row>
    <row r="120" spans="2:51" s="12" customFormat="1" ht="13.5">
      <c r="B120" s="198"/>
      <c r="D120" s="193" t="s">
        <v>174</v>
      </c>
      <c r="E120" s="199" t="s">
        <v>5</v>
      </c>
      <c r="F120" s="200" t="s">
        <v>1608</v>
      </c>
      <c r="H120" s="201">
        <v>2.7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199" t="s">
        <v>174</v>
      </c>
      <c r="AU120" s="199" t="s">
        <v>79</v>
      </c>
      <c r="AV120" s="12" t="s">
        <v>79</v>
      </c>
      <c r="AW120" s="12" t="s">
        <v>34</v>
      </c>
      <c r="AX120" s="12" t="s">
        <v>77</v>
      </c>
      <c r="AY120" s="199" t="s">
        <v>161</v>
      </c>
    </row>
    <row r="121" spans="2:65" s="1" customFormat="1" ht="16.5" customHeight="1">
      <c r="B121" s="180"/>
      <c r="C121" s="181" t="s">
        <v>221</v>
      </c>
      <c r="D121" s="181" t="s">
        <v>163</v>
      </c>
      <c r="E121" s="182" t="s">
        <v>276</v>
      </c>
      <c r="F121" s="183" t="s">
        <v>277</v>
      </c>
      <c r="G121" s="184" t="s">
        <v>224</v>
      </c>
      <c r="H121" s="185">
        <v>4.5</v>
      </c>
      <c r="I121" s="186"/>
      <c r="J121" s="187">
        <f>ROUND(I121*H121,2)</f>
        <v>0</v>
      </c>
      <c r="K121" s="183" t="s">
        <v>167</v>
      </c>
      <c r="L121" s="41"/>
      <c r="M121" s="188" t="s">
        <v>5</v>
      </c>
      <c r="N121" s="189" t="s">
        <v>41</v>
      </c>
      <c r="O121" s="42"/>
      <c r="P121" s="190">
        <f>O121*H121</f>
        <v>0</v>
      </c>
      <c r="Q121" s="190">
        <v>0.0369</v>
      </c>
      <c r="R121" s="190">
        <f>Q121*H121</f>
        <v>0.16605</v>
      </c>
      <c r="S121" s="190">
        <v>0</v>
      </c>
      <c r="T121" s="191">
        <f>S121*H121</f>
        <v>0</v>
      </c>
      <c r="AR121" s="25" t="s">
        <v>168</v>
      </c>
      <c r="AT121" s="25" t="s">
        <v>163</v>
      </c>
      <c r="AU121" s="25" t="s">
        <v>79</v>
      </c>
      <c r="AY121" s="25" t="s">
        <v>161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25" t="s">
        <v>77</v>
      </c>
      <c r="BK121" s="192">
        <f>ROUND(I121*H121,2)</f>
        <v>0</v>
      </c>
      <c r="BL121" s="25" t="s">
        <v>168</v>
      </c>
      <c r="BM121" s="25" t="s">
        <v>278</v>
      </c>
    </row>
    <row r="122" spans="2:47" s="1" customFormat="1" ht="54">
      <c r="B122" s="41"/>
      <c r="D122" s="193" t="s">
        <v>170</v>
      </c>
      <c r="F122" s="194" t="s">
        <v>279</v>
      </c>
      <c r="I122" s="195"/>
      <c r="L122" s="41"/>
      <c r="M122" s="196"/>
      <c r="N122" s="42"/>
      <c r="O122" s="42"/>
      <c r="P122" s="42"/>
      <c r="Q122" s="42"/>
      <c r="R122" s="42"/>
      <c r="S122" s="42"/>
      <c r="T122" s="70"/>
      <c r="AT122" s="25" t="s">
        <v>170</v>
      </c>
      <c r="AU122" s="25" t="s">
        <v>79</v>
      </c>
    </row>
    <row r="123" spans="2:47" s="1" customFormat="1" ht="27">
      <c r="B123" s="41"/>
      <c r="D123" s="193" t="s">
        <v>172</v>
      </c>
      <c r="F123" s="197" t="s">
        <v>1592</v>
      </c>
      <c r="I123" s="195"/>
      <c r="L123" s="41"/>
      <c r="M123" s="196"/>
      <c r="N123" s="42"/>
      <c r="O123" s="42"/>
      <c r="P123" s="42"/>
      <c r="Q123" s="42"/>
      <c r="R123" s="42"/>
      <c r="S123" s="42"/>
      <c r="T123" s="70"/>
      <c r="AT123" s="25" t="s">
        <v>172</v>
      </c>
      <c r="AU123" s="25" t="s">
        <v>79</v>
      </c>
    </row>
    <row r="124" spans="2:51" s="12" customFormat="1" ht="13.5">
      <c r="B124" s="198"/>
      <c r="D124" s="193" t="s">
        <v>174</v>
      </c>
      <c r="E124" s="199" t="s">
        <v>5</v>
      </c>
      <c r="F124" s="200" t="s">
        <v>1609</v>
      </c>
      <c r="H124" s="201">
        <v>4.5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199" t="s">
        <v>174</v>
      </c>
      <c r="AU124" s="199" t="s">
        <v>79</v>
      </c>
      <c r="AV124" s="12" t="s">
        <v>79</v>
      </c>
      <c r="AW124" s="12" t="s">
        <v>34</v>
      </c>
      <c r="AX124" s="12" t="s">
        <v>77</v>
      </c>
      <c r="AY124" s="199" t="s">
        <v>161</v>
      </c>
    </row>
    <row r="125" spans="2:65" s="1" customFormat="1" ht="16.5" customHeight="1">
      <c r="B125" s="180"/>
      <c r="C125" s="181" t="s">
        <v>228</v>
      </c>
      <c r="D125" s="181" t="s">
        <v>163</v>
      </c>
      <c r="E125" s="182" t="s">
        <v>299</v>
      </c>
      <c r="F125" s="183" t="s">
        <v>300</v>
      </c>
      <c r="G125" s="184" t="s">
        <v>301</v>
      </c>
      <c r="H125" s="185">
        <v>32.4</v>
      </c>
      <c r="I125" s="186"/>
      <c r="J125" s="187">
        <f>ROUND(I125*H125,2)</f>
        <v>0</v>
      </c>
      <c r="K125" s="183" t="s">
        <v>167</v>
      </c>
      <c r="L125" s="41"/>
      <c r="M125" s="188" t="s">
        <v>5</v>
      </c>
      <c r="N125" s="189" t="s">
        <v>41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5" t="s">
        <v>168</v>
      </c>
      <c r="AT125" s="25" t="s">
        <v>163</v>
      </c>
      <c r="AU125" s="25" t="s">
        <v>79</v>
      </c>
      <c r="AY125" s="25" t="s">
        <v>161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5" t="s">
        <v>77</v>
      </c>
      <c r="BK125" s="192">
        <f>ROUND(I125*H125,2)</f>
        <v>0</v>
      </c>
      <c r="BL125" s="25" t="s">
        <v>168</v>
      </c>
      <c r="BM125" s="25" t="s">
        <v>302</v>
      </c>
    </row>
    <row r="126" spans="2:47" s="1" customFormat="1" ht="27">
      <c r="B126" s="41"/>
      <c r="D126" s="193" t="s">
        <v>170</v>
      </c>
      <c r="F126" s="194" t="s">
        <v>303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5" t="s">
        <v>170</v>
      </c>
      <c r="AU126" s="25" t="s">
        <v>79</v>
      </c>
    </row>
    <row r="127" spans="2:47" s="1" customFormat="1" ht="27">
      <c r="B127" s="41"/>
      <c r="D127" s="193" t="s">
        <v>172</v>
      </c>
      <c r="F127" s="197" t="s">
        <v>1592</v>
      </c>
      <c r="I127" s="195"/>
      <c r="L127" s="41"/>
      <c r="M127" s="196"/>
      <c r="N127" s="42"/>
      <c r="O127" s="42"/>
      <c r="P127" s="42"/>
      <c r="Q127" s="42"/>
      <c r="R127" s="42"/>
      <c r="S127" s="42"/>
      <c r="T127" s="70"/>
      <c r="AT127" s="25" t="s">
        <v>172</v>
      </c>
      <c r="AU127" s="25" t="s">
        <v>79</v>
      </c>
    </row>
    <row r="128" spans="2:51" s="13" customFormat="1" ht="13.5">
      <c r="B128" s="206"/>
      <c r="D128" s="193" t="s">
        <v>174</v>
      </c>
      <c r="E128" s="207" t="s">
        <v>5</v>
      </c>
      <c r="F128" s="208" t="s">
        <v>304</v>
      </c>
      <c r="H128" s="207" t="s">
        <v>5</v>
      </c>
      <c r="I128" s="209"/>
      <c r="L128" s="206"/>
      <c r="M128" s="210"/>
      <c r="N128" s="211"/>
      <c r="O128" s="211"/>
      <c r="P128" s="211"/>
      <c r="Q128" s="211"/>
      <c r="R128" s="211"/>
      <c r="S128" s="211"/>
      <c r="T128" s="212"/>
      <c r="AT128" s="207" t="s">
        <v>174</v>
      </c>
      <c r="AU128" s="207" t="s">
        <v>79</v>
      </c>
      <c r="AV128" s="13" t="s">
        <v>77</v>
      </c>
      <c r="AW128" s="13" t="s">
        <v>34</v>
      </c>
      <c r="AX128" s="13" t="s">
        <v>70</v>
      </c>
      <c r="AY128" s="207" t="s">
        <v>161</v>
      </c>
    </row>
    <row r="129" spans="2:51" s="12" customFormat="1" ht="13.5">
      <c r="B129" s="198"/>
      <c r="D129" s="193" t="s">
        <v>174</v>
      </c>
      <c r="E129" s="199" t="s">
        <v>5</v>
      </c>
      <c r="F129" s="200" t="s">
        <v>1610</v>
      </c>
      <c r="H129" s="201">
        <v>32.4</v>
      </c>
      <c r="I129" s="202"/>
      <c r="L129" s="198"/>
      <c r="M129" s="203"/>
      <c r="N129" s="204"/>
      <c r="O129" s="204"/>
      <c r="P129" s="204"/>
      <c r="Q129" s="204"/>
      <c r="R129" s="204"/>
      <c r="S129" s="204"/>
      <c r="T129" s="205"/>
      <c r="AT129" s="199" t="s">
        <v>174</v>
      </c>
      <c r="AU129" s="199" t="s">
        <v>79</v>
      </c>
      <c r="AV129" s="12" t="s">
        <v>79</v>
      </c>
      <c r="AW129" s="12" t="s">
        <v>34</v>
      </c>
      <c r="AX129" s="12" t="s">
        <v>77</v>
      </c>
      <c r="AY129" s="199" t="s">
        <v>161</v>
      </c>
    </row>
    <row r="130" spans="2:65" s="1" customFormat="1" ht="16.5" customHeight="1">
      <c r="B130" s="180"/>
      <c r="C130" s="181" t="s">
        <v>234</v>
      </c>
      <c r="D130" s="181" t="s">
        <v>163</v>
      </c>
      <c r="E130" s="182" t="s">
        <v>311</v>
      </c>
      <c r="F130" s="183" t="s">
        <v>312</v>
      </c>
      <c r="G130" s="184" t="s">
        <v>301</v>
      </c>
      <c r="H130" s="185">
        <v>28.8</v>
      </c>
      <c r="I130" s="186"/>
      <c r="J130" s="187">
        <f>ROUND(I130*H130,2)</f>
        <v>0</v>
      </c>
      <c r="K130" s="183" t="s">
        <v>167</v>
      </c>
      <c r="L130" s="41"/>
      <c r="M130" s="188" t="s">
        <v>5</v>
      </c>
      <c r="N130" s="189" t="s">
        <v>41</v>
      </c>
      <c r="O130" s="4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25" t="s">
        <v>168</v>
      </c>
      <c r="AT130" s="25" t="s">
        <v>163</v>
      </c>
      <c r="AU130" s="25" t="s">
        <v>79</v>
      </c>
      <c r="AY130" s="25" t="s">
        <v>161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5" t="s">
        <v>77</v>
      </c>
      <c r="BK130" s="192">
        <f>ROUND(I130*H130,2)</f>
        <v>0</v>
      </c>
      <c r="BL130" s="25" t="s">
        <v>168</v>
      </c>
      <c r="BM130" s="25" t="s">
        <v>313</v>
      </c>
    </row>
    <row r="131" spans="2:47" s="1" customFormat="1" ht="27">
      <c r="B131" s="41"/>
      <c r="D131" s="193" t="s">
        <v>170</v>
      </c>
      <c r="F131" s="194" t="s">
        <v>314</v>
      </c>
      <c r="I131" s="195"/>
      <c r="L131" s="41"/>
      <c r="M131" s="196"/>
      <c r="N131" s="42"/>
      <c r="O131" s="42"/>
      <c r="P131" s="42"/>
      <c r="Q131" s="42"/>
      <c r="R131" s="42"/>
      <c r="S131" s="42"/>
      <c r="T131" s="70"/>
      <c r="AT131" s="25" t="s">
        <v>170</v>
      </c>
      <c r="AU131" s="25" t="s">
        <v>79</v>
      </c>
    </row>
    <row r="132" spans="2:51" s="13" customFormat="1" ht="13.5">
      <c r="B132" s="206"/>
      <c r="D132" s="193" t="s">
        <v>174</v>
      </c>
      <c r="E132" s="207" t="s">
        <v>5</v>
      </c>
      <c r="F132" s="208" t="s">
        <v>1611</v>
      </c>
      <c r="H132" s="207" t="s">
        <v>5</v>
      </c>
      <c r="I132" s="209"/>
      <c r="L132" s="206"/>
      <c r="M132" s="210"/>
      <c r="N132" s="211"/>
      <c r="O132" s="211"/>
      <c r="P132" s="211"/>
      <c r="Q132" s="211"/>
      <c r="R132" s="211"/>
      <c r="S132" s="211"/>
      <c r="T132" s="212"/>
      <c r="AT132" s="207" t="s">
        <v>174</v>
      </c>
      <c r="AU132" s="207" t="s">
        <v>79</v>
      </c>
      <c r="AV132" s="13" t="s">
        <v>77</v>
      </c>
      <c r="AW132" s="13" t="s">
        <v>34</v>
      </c>
      <c r="AX132" s="13" t="s">
        <v>70</v>
      </c>
      <c r="AY132" s="207" t="s">
        <v>161</v>
      </c>
    </row>
    <row r="133" spans="2:51" s="12" customFormat="1" ht="13.5">
      <c r="B133" s="198"/>
      <c r="D133" s="193" t="s">
        <v>174</v>
      </c>
      <c r="E133" s="199" t="s">
        <v>5</v>
      </c>
      <c r="F133" s="200" t="s">
        <v>1612</v>
      </c>
      <c r="H133" s="201">
        <v>28.8</v>
      </c>
      <c r="I133" s="202"/>
      <c r="L133" s="198"/>
      <c r="M133" s="203"/>
      <c r="N133" s="204"/>
      <c r="O133" s="204"/>
      <c r="P133" s="204"/>
      <c r="Q133" s="204"/>
      <c r="R133" s="204"/>
      <c r="S133" s="204"/>
      <c r="T133" s="205"/>
      <c r="AT133" s="199" t="s">
        <v>174</v>
      </c>
      <c r="AU133" s="199" t="s">
        <v>79</v>
      </c>
      <c r="AV133" s="12" t="s">
        <v>79</v>
      </c>
      <c r="AW133" s="12" t="s">
        <v>34</v>
      </c>
      <c r="AX133" s="12" t="s">
        <v>77</v>
      </c>
      <c r="AY133" s="199" t="s">
        <v>161</v>
      </c>
    </row>
    <row r="134" spans="2:65" s="1" customFormat="1" ht="16.5" customHeight="1">
      <c r="B134" s="180"/>
      <c r="C134" s="181" t="s">
        <v>239</v>
      </c>
      <c r="D134" s="181" t="s">
        <v>163</v>
      </c>
      <c r="E134" s="182" t="s">
        <v>1112</v>
      </c>
      <c r="F134" s="183" t="s">
        <v>1113</v>
      </c>
      <c r="G134" s="184" t="s">
        <v>301</v>
      </c>
      <c r="H134" s="185">
        <v>59.94</v>
      </c>
      <c r="I134" s="186"/>
      <c r="J134" s="187">
        <f>ROUND(I134*H134,2)</f>
        <v>0</v>
      </c>
      <c r="K134" s="183" t="s">
        <v>167</v>
      </c>
      <c r="L134" s="41"/>
      <c r="M134" s="188" t="s">
        <v>5</v>
      </c>
      <c r="N134" s="189" t="s">
        <v>41</v>
      </c>
      <c r="O134" s="4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25" t="s">
        <v>168</v>
      </c>
      <c r="AT134" s="25" t="s">
        <v>163</v>
      </c>
      <c r="AU134" s="25" t="s">
        <v>79</v>
      </c>
      <c r="AY134" s="25" t="s">
        <v>161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25" t="s">
        <v>77</v>
      </c>
      <c r="BK134" s="192">
        <f>ROUND(I134*H134,2)</f>
        <v>0</v>
      </c>
      <c r="BL134" s="25" t="s">
        <v>168</v>
      </c>
      <c r="BM134" s="25" t="s">
        <v>1613</v>
      </c>
    </row>
    <row r="135" spans="2:47" s="1" customFormat="1" ht="27">
      <c r="B135" s="41"/>
      <c r="D135" s="193" t="s">
        <v>170</v>
      </c>
      <c r="F135" s="194" t="s">
        <v>1115</v>
      </c>
      <c r="I135" s="195"/>
      <c r="L135" s="41"/>
      <c r="M135" s="196"/>
      <c r="N135" s="42"/>
      <c r="O135" s="42"/>
      <c r="P135" s="42"/>
      <c r="Q135" s="42"/>
      <c r="R135" s="42"/>
      <c r="S135" s="42"/>
      <c r="T135" s="70"/>
      <c r="AT135" s="25" t="s">
        <v>170</v>
      </c>
      <c r="AU135" s="25" t="s">
        <v>79</v>
      </c>
    </row>
    <row r="136" spans="2:47" s="1" customFormat="1" ht="40.5">
      <c r="B136" s="41"/>
      <c r="D136" s="193" t="s">
        <v>172</v>
      </c>
      <c r="F136" s="197" t="s">
        <v>1614</v>
      </c>
      <c r="I136" s="195"/>
      <c r="L136" s="41"/>
      <c r="M136" s="196"/>
      <c r="N136" s="42"/>
      <c r="O136" s="42"/>
      <c r="P136" s="42"/>
      <c r="Q136" s="42"/>
      <c r="R136" s="42"/>
      <c r="S136" s="42"/>
      <c r="T136" s="70"/>
      <c r="AT136" s="25" t="s">
        <v>172</v>
      </c>
      <c r="AU136" s="25" t="s">
        <v>79</v>
      </c>
    </row>
    <row r="137" spans="2:51" s="13" customFormat="1" ht="13.5">
      <c r="B137" s="206"/>
      <c r="D137" s="193" t="s">
        <v>174</v>
      </c>
      <c r="E137" s="207" t="s">
        <v>5</v>
      </c>
      <c r="F137" s="208" t="s">
        <v>1615</v>
      </c>
      <c r="H137" s="207" t="s">
        <v>5</v>
      </c>
      <c r="I137" s="209"/>
      <c r="L137" s="206"/>
      <c r="M137" s="210"/>
      <c r="N137" s="211"/>
      <c r="O137" s="211"/>
      <c r="P137" s="211"/>
      <c r="Q137" s="211"/>
      <c r="R137" s="211"/>
      <c r="S137" s="211"/>
      <c r="T137" s="212"/>
      <c r="AT137" s="207" t="s">
        <v>174</v>
      </c>
      <c r="AU137" s="207" t="s">
        <v>79</v>
      </c>
      <c r="AV137" s="13" t="s">
        <v>77</v>
      </c>
      <c r="AW137" s="13" t="s">
        <v>34</v>
      </c>
      <c r="AX137" s="13" t="s">
        <v>70</v>
      </c>
      <c r="AY137" s="207" t="s">
        <v>161</v>
      </c>
    </row>
    <row r="138" spans="2:51" s="13" customFormat="1" ht="13.5">
      <c r="B138" s="206"/>
      <c r="D138" s="193" t="s">
        <v>174</v>
      </c>
      <c r="E138" s="207" t="s">
        <v>5</v>
      </c>
      <c r="F138" s="208" t="s">
        <v>1616</v>
      </c>
      <c r="H138" s="207" t="s">
        <v>5</v>
      </c>
      <c r="I138" s="209"/>
      <c r="L138" s="206"/>
      <c r="M138" s="210"/>
      <c r="N138" s="211"/>
      <c r="O138" s="211"/>
      <c r="P138" s="211"/>
      <c r="Q138" s="211"/>
      <c r="R138" s="211"/>
      <c r="S138" s="211"/>
      <c r="T138" s="212"/>
      <c r="AT138" s="207" t="s">
        <v>174</v>
      </c>
      <c r="AU138" s="207" t="s">
        <v>79</v>
      </c>
      <c r="AV138" s="13" t="s">
        <v>77</v>
      </c>
      <c r="AW138" s="13" t="s">
        <v>34</v>
      </c>
      <c r="AX138" s="13" t="s">
        <v>70</v>
      </c>
      <c r="AY138" s="207" t="s">
        <v>161</v>
      </c>
    </row>
    <row r="139" spans="2:51" s="12" customFormat="1" ht="13.5">
      <c r="B139" s="198"/>
      <c r="D139" s="193" t="s">
        <v>174</v>
      </c>
      <c r="E139" s="199" t="s">
        <v>5</v>
      </c>
      <c r="F139" s="200" t="s">
        <v>1617</v>
      </c>
      <c r="H139" s="201">
        <v>59.94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174</v>
      </c>
      <c r="AU139" s="199" t="s">
        <v>79</v>
      </c>
      <c r="AV139" s="12" t="s">
        <v>79</v>
      </c>
      <c r="AW139" s="12" t="s">
        <v>34</v>
      </c>
      <c r="AX139" s="12" t="s">
        <v>77</v>
      </c>
      <c r="AY139" s="199" t="s">
        <v>161</v>
      </c>
    </row>
    <row r="140" spans="2:65" s="1" customFormat="1" ht="16.5" customHeight="1">
      <c r="B140" s="180"/>
      <c r="C140" s="181" t="s">
        <v>245</v>
      </c>
      <c r="D140" s="181" t="s">
        <v>163</v>
      </c>
      <c r="E140" s="182" t="s">
        <v>1123</v>
      </c>
      <c r="F140" s="183" t="s">
        <v>1124</v>
      </c>
      <c r="G140" s="184" t="s">
        <v>301</v>
      </c>
      <c r="H140" s="185">
        <v>59.94</v>
      </c>
      <c r="I140" s="186"/>
      <c r="J140" s="187">
        <f>ROUND(I140*H140,2)</f>
        <v>0</v>
      </c>
      <c r="K140" s="183" t="s">
        <v>167</v>
      </c>
      <c r="L140" s="41"/>
      <c r="M140" s="188" t="s">
        <v>5</v>
      </c>
      <c r="N140" s="189" t="s">
        <v>41</v>
      </c>
      <c r="O140" s="4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25" t="s">
        <v>168</v>
      </c>
      <c r="AT140" s="25" t="s">
        <v>163</v>
      </c>
      <c r="AU140" s="25" t="s">
        <v>79</v>
      </c>
      <c r="AY140" s="25" t="s">
        <v>161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25" t="s">
        <v>77</v>
      </c>
      <c r="BK140" s="192">
        <f>ROUND(I140*H140,2)</f>
        <v>0</v>
      </c>
      <c r="BL140" s="25" t="s">
        <v>168</v>
      </c>
      <c r="BM140" s="25" t="s">
        <v>1618</v>
      </c>
    </row>
    <row r="141" spans="2:47" s="1" customFormat="1" ht="27">
      <c r="B141" s="41"/>
      <c r="D141" s="193" t="s">
        <v>170</v>
      </c>
      <c r="F141" s="194" t="s">
        <v>1126</v>
      </c>
      <c r="I141" s="195"/>
      <c r="L141" s="41"/>
      <c r="M141" s="196"/>
      <c r="N141" s="42"/>
      <c r="O141" s="42"/>
      <c r="P141" s="42"/>
      <c r="Q141" s="42"/>
      <c r="R141" s="42"/>
      <c r="S141" s="42"/>
      <c r="T141" s="70"/>
      <c r="AT141" s="25" t="s">
        <v>170</v>
      </c>
      <c r="AU141" s="25" t="s">
        <v>79</v>
      </c>
    </row>
    <row r="142" spans="2:47" s="1" customFormat="1" ht="40.5">
      <c r="B142" s="41"/>
      <c r="D142" s="193" t="s">
        <v>172</v>
      </c>
      <c r="F142" s="197" t="s">
        <v>1614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172</v>
      </c>
      <c r="AU142" s="25" t="s">
        <v>79</v>
      </c>
    </row>
    <row r="143" spans="2:51" s="13" customFormat="1" ht="13.5">
      <c r="B143" s="206"/>
      <c r="D143" s="193" t="s">
        <v>174</v>
      </c>
      <c r="E143" s="207" t="s">
        <v>5</v>
      </c>
      <c r="F143" s="208" t="s">
        <v>370</v>
      </c>
      <c r="H143" s="207" t="s">
        <v>5</v>
      </c>
      <c r="I143" s="209"/>
      <c r="L143" s="206"/>
      <c r="M143" s="210"/>
      <c r="N143" s="211"/>
      <c r="O143" s="211"/>
      <c r="P143" s="211"/>
      <c r="Q143" s="211"/>
      <c r="R143" s="211"/>
      <c r="S143" s="211"/>
      <c r="T143" s="212"/>
      <c r="AT143" s="207" t="s">
        <v>174</v>
      </c>
      <c r="AU143" s="207" t="s">
        <v>79</v>
      </c>
      <c r="AV143" s="13" t="s">
        <v>77</v>
      </c>
      <c r="AW143" s="13" t="s">
        <v>34</v>
      </c>
      <c r="AX143" s="13" t="s">
        <v>70</v>
      </c>
      <c r="AY143" s="207" t="s">
        <v>161</v>
      </c>
    </row>
    <row r="144" spans="2:51" s="12" customFormat="1" ht="13.5">
      <c r="B144" s="198"/>
      <c r="D144" s="193" t="s">
        <v>174</v>
      </c>
      <c r="E144" s="199" t="s">
        <v>5</v>
      </c>
      <c r="F144" s="200" t="s">
        <v>1619</v>
      </c>
      <c r="H144" s="201">
        <v>59.94</v>
      </c>
      <c r="I144" s="202"/>
      <c r="L144" s="198"/>
      <c r="M144" s="203"/>
      <c r="N144" s="204"/>
      <c r="O144" s="204"/>
      <c r="P144" s="204"/>
      <c r="Q144" s="204"/>
      <c r="R144" s="204"/>
      <c r="S144" s="204"/>
      <c r="T144" s="205"/>
      <c r="AT144" s="199" t="s">
        <v>174</v>
      </c>
      <c r="AU144" s="199" t="s">
        <v>79</v>
      </c>
      <c r="AV144" s="12" t="s">
        <v>79</v>
      </c>
      <c r="AW144" s="12" t="s">
        <v>34</v>
      </c>
      <c r="AX144" s="12" t="s">
        <v>77</v>
      </c>
      <c r="AY144" s="199" t="s">
        <v>161</v>
      </c>
    </row>
    <row r="145" spans="2:65" s="1" customFormat="1" ht="16.5" customHeight="1">
      <c r="B145" s="180"/>
      <c r="C145" s="181" t="s">
        <v>252</v>
      </c>
      <c r="D145" s="181" t="s">
        <v>163</v>
      </c>
      <c r="E145" s="182" t="s">
        <v>372</v>
      </c>
      <c r="F145" s="183" t="s">
        <v>373</v>
      </c>
      <c r="G145" s="184" t="s">
        <v>301</v>
      </c>
      <c r="H145" s="185">
        <v>29.97</v>
      </c>
      <c r="I145" s="186"/>
      <c r="J145" s="187">
        <f>ROUND(I145*H145,2)</f>
        <v>0</v>
      </c>
      <c r="K145" s="183" t="s">
        <v>167</v>
      </c>
      <c r="L145" s="41"/>
      <c r="M145" s="188" t="s">
        <v>5</v>
      </c>
      <c r="N145" s="189" t="s">
        <v>41</v>
      </c>
      <c r="O145" s="4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25" t="s">
        <v>168</v>
      </c>
      <c r="AT145" s="25" t="s">
        <v>163</v>
      </c>
      <c r="AU145" s="25" t="s">
        <v>79</v>
      </c>
      <c r="AY145" s="25" t="s">
        <v>161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25" t="s">
        <v>77</v>
      </c>
      <c r="BK145" s="192">
        <f>ROUND(I145*H145,2)</f>
        <v>0</v>
      </c>
      <c r="BL145" s="25" t="s">
        <v>168</v>
      </c>
      <c r="BM145" s="25" t="s">
        <v>374</v>
      </c>
    </row>
    <row r="146" spans="2:47" s="1" customFormat="1" ht="27">
      <c r="B146" s="41"/>
      <c r="D146" s="193" t="s">
        <v>170</v>
      </c>
      <c r="F146" s="194" t="s">
        <v>375</v>
      </c>
      <c r="I146" s="195"/>
      <c r="L146" s="41"/>
      <c r="M146" s="196"/>
      <c r="N146" s="42"/>
      <c r="O146" s="42"/>
      <c r="P146" s="42"/>
      <c r="Q146" s="42"/>
      <c r="R146" s="42"/>
      <c r="S146" s="42"/>
      <c r="T146" s="70"/>
      <c r="AT146" s="25" t="s">
        <v>170</v>
      </c>
      <c r="AU146" s="25" t="s">
        <v>79</v>
      </c>
    </row>
    <row r="147" spans="2:51" s="12" customFormat="1" ht="13.5">
      <c r="B147" s="198"/>
      <c r="D147" s="193" t="s">
        <v>174</v>
      </c>
      <c r="E147" s="199" t="s">
        <v>5</v>
      </c>
      <c r="F147" s="200" t="s">
        <v>1620</v>
      </c>
      <c r="H147" s="201">
        <v>29.97</v>
      </c>
      <c r="I147" s="202"/>
      <c r="L147" s="198"/>
      <c r="M147" s="203"/>
      <c r="N147" s="204"/>
      <c r="O147" s="204"/>
      <c r="P147" s="204"/>
      <c r="Q147" s="204"/>
      <c r="R147" s="204"/>
      <c r="S147" s="204"/>
      <c r="T147" s="205"/>
      <c r="AT147" s="199" t="s">
        <v>174</v>
      </c>
      <c r="AU147" s="199" t="s">
        <v>79</v>
      </c>
      <c r="AV147" s="12" t="s">
        <v>79</v>
      </c>
      <c r="AW147" s="12" t="s">
        <v>34</v>
      </c>
      <c r="AX147" s="12" t="s">
        <v>77</v>
      </c>
      <c r="AY147" s="199" t="s">
        <v>161</v>
      </c>
    </row>
    <row r="148" spans="2:65" s="1" customFormat="1" ht="16.5" customHeight="1">
      <c r="B148" s="180"/>
      <c r="C148" s="181" t="s">
        <v>258</v>
      </c>
      <c r="D148" s="181" t="s">
        <v>163</v>
      </c>
      <c r="E148" s="182" t="s">
        <v>389</v>
      </c>
      <c r="F148" s="183" t="s">
        <v>1621</v>
      </c>
      <c r="G148" s="184" t="s">
        <v>166</v>
      </c>
      <c r="H148" s="185">
        <v>288</v>
      </c>
      <c r="I148" s="186"/>
      <c r="J148" s="187">
        <f>ROUND(I148*H148,2)</f>
        <v>0</v>
      </c>
      <c r="K148" s="183" t="s">
        <v>167</v>
      </c>
      <c r="L148" s="41"/>
      <c r="M148" s="188" t="s">
        <v>5</v>
      </c>
      <c r="N148" s="189" t="s">
        <v>41</v>
      </c>
      <c r="O148" s="42"/>
      <c r="P148" s="190">
        <f>O148*H148</f>
        <v>0</v>
      </c>
      <c r="Q148" s="190">
        <v>0.00084</v>
      </c>
      <c r="R148" s="190">
        <f>Q148*H148</f>
        <v>0.24192000000000002</v>
      </c>
      <c r="S148" s="190">
        <v>0</v>
      </c>
      <c r="T148" s="191">
        <f>S148*H148</f>
        <v>0</v>
      </c>
      <c r="AR148" s="25" t="s">
        <v>168</v>
      </c>
      <c r="AT148" s="25" t="s">
        <v>163</v>
      </c>
      <c r="AU148" s="25" t="s">
        <v>79</v>
      </c>
      <c r="AY148" s="25" t="s">
        <v>161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25" t="s">
        <v>77</v>
      </c>
      <c r="BK148" s="192">
        <f>ROUND(I148*H148,2)</f>
        <v>0</v>
      </c>
      <c r="BL148" s="25" t="s">
        <v>168</v>
      </c>
      <c r="BM148" s="25" t="s">
        <v>1622</v>
      </c>
    </row>
    <row r="149" spans="2:47" s="1" customFormat="1" ht="27">
      <c r="B149" s="41"/>
      <c r="D149" s="193" t="s">
        <v>170</v>
      </c>
      <c r="F149" s="194" t="s">
        <v>392</v>
      </c>
      <c r="I149" s="195"/>
      <c r="L149" s="41"/>
      <c r="M149" s="196"/>
      <c r="N149" s="42"/>
      <c r="O149" s="42"/>
      <c r="P149" s="42"/>
      <c r="Q149" s="42"/>
      <c r="R149" s="42"/>
      <c r="S149" s="42"/>
      <c r="T149" s="70"/>
      <c r="AT149" s="25" t="s">
        <v>170</v>
      </c>
      <c r="AU149" s="25" t="s">
        <v>79</v>
      </c>
    </row>
    <row r="150" spans="2:47" s="1" customFormat="1" ht="27">
      <c r="B150" s="41"/>
      <c r="D150" s="193" t="s">
        <v>172</v>
      </c>
      <c r="F150" s="197" t="s">
        <v>1592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172</v>
      </c>
      <c r="AU150" s="25" t="s">
        <v>79</v>
      </c>
    </row>
    <row r="151" spans="2:51" s="12" customFormat="1" ht="13.5">
      <c r="B151" s="198"/>
      <c r="D151" s="193" t="s">
        <v>174</v>
      </c>
      <c r="E151" s="199" t="s">
        <v>5</v>
      </c>
      <c r="F151" s="200" t="s">
        <v>1623</v>
      </c>
      <c r="H151" s="201">
        <v>288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174</v>
      </c>
      <c r="AU151" s="199" t="s">
        <v>79</v>
      </c>
      <c r="AV151" s="12" t="s">
        <v>79</v>
      </c>
      <c r="AW151" s="12" t="s">
        <v>34</v>
      </c>
      <c r="AX151" s="12" t="s">
        <v>77</v>
      </c>
      <c r="AY151" s="199" t="s">
        <v>161</v>
      </c>
    </row>
    <row r="152" spans="2:65" s="1" customFormat="1" ht="16.5" customHeight="1">
      <c r="B152" s="180"/>
      <c r="C152" s="181" t="s">
        <v>11</v>
      </c>
      <c r="D152" s="181" t="s">
        <v>163</v>
      </c>
      <c r="E152" s="182" t="s">
        <v>414</v>
      </c>
      <c r="F152" s="183" t="s">
        <v>1624</v>
      </c>
      <c r="G152" s="184" t="s">
        <v>166</v>
      </c>
      <c r="H152" s="185">
        <v>288</v>
      </c>
      <c r="I152" s="186"/>
      <c r="J152" s="187">
        <f>ROUND(I152*H152,2)</f>
        <v>0</v>
      </c>
      <c r="K152" s="183" t="s">
        <v>167</v>
      </c>
      <c r="L152" s="41"/>
      <c r="M152" s="188" t="s">
        <v>5</v>
      </c>
      <c r="N152" s="189" t="s">
        <v>41</v>
      </c>
      <c r="O152" s="4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25" t="s">
        <v>168</v>
      </c>
      <c r="AT152" s="25" t="s">
        <v>163</v>
      </c>
      <c r="AU152" s="25" t="s">
        <v>79</v>
      </c>
      <c r="AY152" s="25" t="s">
        <v>161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5" t="s">
        <v>77</v>
      </c>
      <c r="BK152" s="192">
        <f>ROUND(I152*H152,2)</f>
        <v>0</v>
      </c>
      <c r="BL152" s="25" t="s">
        <v>168</v>
      </c>
      <c r="BM152" s="25" t="s">
        <v>1625</v>
      </c>
    </row>
    <row r="153" spans="2:47" s="1" customFormat="1" ht="27">
      <c r="B153" s="41"/>
      <c r="D153" s="193" t="s">
        <v>170</v>
      </c>
      <c r="F153" s="194" t="s">
        <v>417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5" t="s">
        <v>170</v>
      </c>
      <c r="AU153" s="25" t="s">
        <v>79</v>
      </c>
    </row>
    <row r="154" spans="2:65" s="1" customFormat="1" ht="16.5" customHeight="1">
      <c r="B154" s="180"/>
      <c r="C154" s="181" t="s">
        <v>275</v>
      </c>
      <c r="D154" s="181" t="s">
        <v>163</v>
      </c>
      <c r="E154" s="182" t="s">
        <v>1626</v>
      </c>
      <c r="F154" s="183" t="s">
        <v>1627</v>
      </c>
      <c r="G154" s="184" t="s">
        <v>301</v>
      </c>
      <c r="H154" s="185">
        <v>65.934</v>
      </c>
      <c r="I154" s="186"/>
      <c r="J154" s="187">
        <f>ROUND(I154*H154,2)</f>
        <v>0</v>
      </c>
      <c r="K154" s="183" t="s">
        <v>167</v>
      </c>
      <c r="L154" s="41"/>
      <c r="M154" s="188" t="s">
        <v>5</v>
      </c>
      <c r="N154" s="189" t="s">
        <v>41</v>
      </c>
      <c r="O154" s="4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25" t="s">
        <v>168</v>
      </c>
      <c r="AT154" s="25" t="s">
        <v>163</v>
      </c>
      <c r="AU154" s="25" t="s">
        <v>79</v>
      </c>
      <c r="AY154" s="25" t="s">
        <v>161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25" t="s">
        <v>77</v>
      </c>
      <c r="BK154" s="192">
        <f>ROUND(I154*H154,2)</f>
        <v>0</v>
      </c>
      <c r="BL154" s="25" t="s">
        <v>168</v>
      </c>
      <c r="BM154" s="25" t="s">
        <v>1628</v>
      </c>
    </row>
    <row r="155" spans="2:47" s="1" customFormat="1" ht="40.5">
      <c r="B155" s="41"/>
      <c r="D155" s="193" t="s">
        <v>170</v>
      </c>
      <c r="F155" s="194" t="s">
        <v>1629</v>
      </c>
      <c r="I155" s="195"/>
      <c r="L155" s="41"/>
      <c r="M155" s="196"/>
      <c r="N155" s="42"/>
      <c r="O155" s="42"/>
      <c r="P155" s="42"/>
      <c r="Q155" s="42"/>
      <c r="R155" s="42"/>
      <c r="S155" s="42"/>
      <c r="T155" s="70"/>
      <c r="AT155" s="25" t="s">
        <v>170</v>
      </c>
      <c r="AU155" s="25" t="s">
        <v>79</v>
      </c>
    </row>
    <row r="156" spans="2:51" s="12" customFormat="1" ht="13.5">
      <c r="B156" s="198"/>
      <c r="D156" s="193" t="s">
        <v>174</v>
      </c>
      <c r="E156" s="199" t="s">
        <v>5</v>
      </c>
      <c r="F156" s="200" t="s">
        <v>1630</v>
      </c>
      <c r="H156" s="201">
        <v>65.934</v>
      </c>
      <c r="I156" s="202"/>
      <c r="L156" s="198"/>
      <c r="M156" s="203"/>
      <c r="N156" s="204"/>
      <c r="O156" s="204"/>
      <c r="P156" s="204"/>
      <c r="Q156" s="204"/>
      <c r="R156" s="204"/>
      <c r="S156" s="204"/>
      <c r="T156" s="205"/>
      <c r="AT156" s="199" t="s">
        <v>174</v>
      </c>
      <c r="AU156" s="199" t="s">
        <v>79</v>
      </c>
      <c r="AV156" s="12" t="s">
        <v>79</v>
      </c>
      <c r="AW156" s="12" t="s">
        <v>34</v>
      </c>
      <c r="AX156" s="12" t="s">
        <v>77</v>
      </c>
      <c r="AY156" s="199" t="s">
        <v>161</v>
      </c>
    </row>
    <row r="157" spans="2:65" s="1" customFormat="1" ht="25.5" customHeight="1">
      <c r="B157" s="180"/>
      <c r="C157" s="181" t="s">
        <v>283</v>
      </c>
      <c r="D157" s="181" t="s">
        <v>163</v>
      </c>
      <c r="E157" s="182" t="s">
        <v>461</v>
      </c>
      <c r="F157" s="183" t="s">
        <v>462</v>
      </c>
      <c r="G157" s="184" t="s">
        <v>301</v>
      </c>
      <c r="H157" s="185">
        <v>32.4</v>
      </c>
      <c r="I157" s="186"/>
      <c r="J157" s="187">
        <f>ROUND(I157*H157,2)</f>
        <v>0</v>
      </c>
      <c r="K157" s="183" t="s">
        <v>167</v>
      </c>
      <c r="L157" s="41"/>
      <c r="M157" s="188" t="s">
        <v>5</v>
      </c>
      <c r="N157" s="189" t="s">
        <v>41</v>
      </c>
      <c r="O157" s="42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AR157" s="25" t="s">
        <v>168</v>
      </c>
      <c r="AT157" s="25" t="s">
        <v>163</v>
      </c>
      <c r="AU157" s="25" t="s">
        <v>79</v>
      </c>
      <c r="AY157" s="25" t="s">
        <v>161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25" t="s">
        <v>77</v>
      </c>
      <c r="BK157" s="192">
        <f>ROUND(I157*H157,2)</f>
        <v>0</v>
      </c>
      <c r="BL157" s="25" t="s">
        <v>168</v>
      </c>
      <c r="BM157" s="25" t="s">
        <v>463</v>
      </c>
    </row>
    <row r="158" spans="2:47" s="1" customFormat="1" ht="40.5">
      <c r="B158" s="41"/>
      <c r="D158" s="193" t="s">
        <v>170</v>
      </c>
      <c r="F158" s="194" t="s">
        <v>464</v>
      </c>
      <c r="I158" s="195"/>
      <c r="L158" s="41"/>
      <c r="M158" s="196"/>
      <c r="N158" s="42"/>
      <c r="O158" s="42"/>
      <c r="P158" s="42"/>
      <c r="Q158" s="42"/>
      <c r="R158" s="42"/>
      <c r="S158" s="42"/>
      <c r="T158" s="70"/>
      <c r="AT158" s="25" t="s">
        <v>170</v>
      </c>
      <c r="AU158" s="25" t="s">
        <v>79</v>
      </c>
    </row>
    <row r="159" spans="2:51" s="13" customFormat="1" ht="13.5">
      <c r="B159" s="206"/>
      <c r="D159" s="193" t="s">
        <v>174</v>
      </c>
      <c r="E159" s="207" t="s">
        <v>5</v>
      </c>
      <c r="F159" s="208" t="s">
        <v>465</v>
      </c>
      <c r="H159" s="207" t="s">
        <v>5</v>
      </c>
      <c r="I159" s="209"/>
      <c r="L159" s="206"/>
      <c r="M159" s="210"/>
      <c r="N159" s="211"/>
      <c r="O159" s="211"/>
      <c r="P159" s="211"/>
      <c r="Q159" s="211"/>
      <c r="R159" s="211"/>
      <c r="S159" s="211"/>
      <c r="T159" s="212"/>
      <c r="AT159" s="207" t="s">
        <v>174</v>
      </c>
      <c r="AU159" s="207" t="s">
        <v>79</v>
      </c>
      <c r="AV159" s="13" t="s">
        <v>77</v>
      </c>
      <c r="AW159" s="13" t="s">
        <v>34</v>
      </c>
      <c r="AX159" s="13" t="s">
        <v>70</v>
      </c>
      <c r="AY159" s="207" t="s">
        <v>161</v>
      </c>
    </row>
    <row r="160" spans="2:51" s="12" customFormat="1" ht="13.5">
      <c r="B160" s="198"/>
      <c r="D160" s="193" t="s">
        <v>174</v>
      </c>
      <c r="E160" s="199" t="s">
        <v>5</v>
      </c>
      <c r="F160" s="200" t="s">
        <v>1631</v>
      </c>
      <c r="H160" s="201">
        <v>32.4</v>
      </c>
      <c r="I160" s="202"/>
      <c r="L160" s="198"/>
      <c r="M160" s="203"/>
      <c r="N160" s="204"/>
      <c r="O160" s="204"/>
      <c r="P160" s="204"/>
      <c r="Q160" s="204"/>
      <c r="R160" s="204"/>
      <c r="S160" s="204"/>
      <c r="T160" s="205"/>
      <c r="AT160" s="199" t="s">
        <v>174</v>
      </c>
      <c r="AU160" s="199" t="s">
        <v>79</v>
      </c>
      <c r="AV160" s="12" t="s">
        <v>79</v>
      </c>
      <c r="AW160" s="12" t="s">
        <v>34</v>
      </c>
      <c r="AX160" s="12" t="s">
        <v>77</v>
      </c>
      <c r="AY160" s="199" t="s">
        <v>161</v>
      </c>
    </row>
    <row r="161" spans="2:65" s="1" customFormat="1" ht="25.5" customHeight="1">
      <c r="B161" s="180"/>
      <c r="C161" s="181" t="s">
        <v>288</v>
      </c>
      <c r="D161" s="181" t="s">
        <v>163</v>
      </c>
      <c r="E161" s="182" t="s">
        <v>468</v>
      </c>
      <c r="F161" s="183" t="s">
        <v>469</v>
      </c>
      <c r="G161" s="184" t="s">
        <v>301</v>
      </c>
      <c r="H161" s="185">
        <v>32.4</v>
      </c>
      <c r="I161" s="186"/>
      <c r="J161" s="187">
        <f>ROUND(I161*H161,2)</f>
        <v>0</v>
      </c>
      <c r="K161" s="183" t="s">
        <v>5</v>
      </c>
      <c r="L161" s="41"/>
      <c r="M161" s="188" t="s">
        <v>5</v>
      </c>
      <c r="N161" s="189" t="s">
        <v>41</v>
      </c>
      <c r="O161" s="42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AR161" s="25" t="s">
        <v>168</v>
      </c>
      <c r="AT161" s="25" t="s">
        <v>163</v>
      </c>
      <c r="AU161" s="25" t="s">
        <v>79</v>
      </c>
      <c r="AY161" s="25" t="s">
        <v>161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25" t="s">
        <v>77</v>
      </c>
      <c r="BK161" s="192">
        <f>ROUND(I161*H161,2)</f>
        <v>0</v>
      </c>
      <c r="BL161" s="25" t="s">
        <v>168</v>
      </c>
      <c r="BM161" s="25" t="s">
        <v>470</v>
      </c>
    </row>
    <row r="162" spans="2:47" s="1" customFormat="1" ht="40.5">
      <c r="B162" s="41"/>
      <c r="D162" s="193" t="s">
        <v>170</v>
      </c>
      <c r="F162" s="194" t="s">
        <v>464</v>
      </c>
      <c r="I162" s="195"/>
      <c r="L162" s="41"/>
      <c r="M162" s="196"/>
      <c r="N162" s="42"/>
      <c r="O162" s="42"/>
      <c r="P162" s="42"/>
      <c r="Q162" s="42"/>
      <c r="R162" s="42"/>
      <c r="S162" s="42"/>
      <c r="T162" s="70"/>
      <c r="AT162" s="25" t="s">
        <v>170</v>
      </c>
      <c r="AU162" s="25" t="s">
        <v>79</v>
      </c>
    </row>
    <row r="163" spans="2:65" s="1" customFormat="1" ht="25.5" customHeight="1">
      <c r="B163" s="180"/>
      <c r="C163" s="181" t="s">
        <v>294</v>
      </c>
      <c r="D163" s="181" t="s">
        <v>163</v>
      </c>
      <c r="E163" s="182" t="s">
        <v>472</v>
      </c>
      <c r="F163" s="183" t="s">
        <v>473</v>
      </c>
      <c r="G163" s="184" t="s">
        <v>301</v>
      </c>
      <c r="H163" s="185">
        <v>119.88</v>
      </c>
      <c r="I163" s="186"/>
      <c r="J163" s="187">
        <f>ROUND(I163*H163,2)</f>
        <v>0</v>
      </c>
      <c r="K163" s="183" t="s">
        <v>167</v>
      </c>
      <c r="L163" s="41"/>
      <c r="M163" s="188" t="s">
        <v>5</v>
      </c>
      <c r="N163" s="189" t="s">
        <v>41</v>
      </c>
      <c r="O163" s="42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AR163" s="25" t="s">
        <v>168</v>
      </c>
      <c r="AT163" s="25" t="s">
        <v>163</v>
      </c>
      <c r="AU163" s="25" t="s">
        <v>79</v>
      </c>
      <c r="AY163" s="25" t="s">
        <v>161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25" t="s">
        <v>77</v>
      </c>
      <c r="BK163" s="192">
        <f>ROUND(I163*H163,2)</f>
        <v>0</v>
      </c>
      <c r="BL163" s="25" t="s">
        <v>168</v>
      </c>
      <c r="BM163" s="25" t="s">
        <v>474</v>
      </c>
    </row>
    <row r="164" spans="2:47" s="1" customFormat="1" ht="40.5">
      <c r="B164" s="41"/>
      <c r="D164" s="193" t="s">
        <v>170</v>
      </c>
      <c r="F164" s="194" t="s">
        <v>475</v>
      </c>
      <c r="I164" s="195"/>
      <c r="L164" s="41"/>
      <c r="M164" s="196"/>
      <c r="N164" s="42"/>
      <c r="O164" s="42"/>
      <c r="P164" s="42"/>
      <c r="Q164" s="42"/>
      <c r="R164" s="42"/>
      <c r="S164" s="42"/>
      <c r="T164" s="70"/>
      <c r="AT164" s="25" t="s">
        <v>170</v>
      </c>
      <c r="AU164" s="25" t="s">
        <v>79</v>
      </c>
    </row>
    <row r="165" spans="2:51" s="13" customFormat="1" ht="13.5">
      <c r="B165" s="206"/>
      <c r="D165" s="193" t="s">
        <v>174</v>
      </c>
      <c r="E165" s="207" t="s">
        <v>5</v>
      </c>
      <c r="F165" s="208" t="s">
        <v>476</v>
      </c>
      <c r="H165" s="207" t="s">
        <v>5</v>
      </c>
      <c r="I165" s="209"/>
      <c r="L165" s="206"/>
      <c r="M165" s="210"/>
      <c r="N165" s="211"/>
      <c r="O165" s="211"/>
      <c r="P165" s="211"/>
      <c r="Q165" s="211"/>
      <c r="R165" s="211"/>
      <c r="S165" s="211"/>
      <c r="T165" s="212"/>
      <c r="AT165" s="207" t="s">
        <v>174</v>
      </c>
      <c r="AU165" s="207" t="s">
        <v>79</v>
      </c>
      <c r="AV165" s="13" t="s">
        <v>77</v>
      </c>
      <c r="AW165" s="13" t="s">
        <v>34</v>
      </c>
      <c r="AX165" s="13" t="s">
        <v>70</v>
      </c>
      <c r="AY165" s="207" t="s">
        <v>161</v>
      </c>
    </row>
    <row r="166" spans="2:51" s="12" customFormat="1" ht="13.5">
      <c r="B166" s="198"/>
      <c r="D166" s="193" t="s">
        <v>174</v>
      </c>
      <c r="E166" s="199" t="s">
        <v>5</v>
      </c>
      <c r="F166" s="200" t="s">
        <v>1632</v>
      </c>
      <c r="H166" s="201">
        <v>119.88</v>
      </c>
      <c r="I166" s="202"/>
      <c r="L166" s="198"/>
      <c r="M166" s="203"/>
      <c r="N166" s="204"/>
      <c r="O166" s="204"/>
      <c r="P166" s="204"/>
      <c r="Q166" s="204"/>
      <c r="R166" s="204"/>
      <c r="S166" s="204"/>
      <c r="T166" s="205"/>
      <c r="AT166" s="199" t="s">
        <v>174</v>
      </c>
      <c r="AU166" s="199" t="s">
        <v>79</v>
      </c>
      <c r="AV166" s="12" t="s">
        <v>79</v>
      </c>
      <c r="AW166" s="12" t="s">
        <v>34</v>
      </c>
      <c r="AX166" s="12" t="s">
        <v>77</v>
      </c>
      <c r="AY166" s="199" t="s">
        <v>161</v>
      </c>
    </row>
    <row r="167" spans="2:65" s="1" customFormat="1" ht="25.5" customHeight="1">
      <c r="B167" s="180"/>
      <c r="C167" s="181" t="s">
        <v>244</v>
      </c>
      <c r="D167" s="181" t="s">
        <v>163</v>
      </c>
      <c r="E167" s="182" t="s">
        <v>481</v>
      </c>
      <c r="F167" s="183" t="s">
        <v>482</v>
      </c>
      <c r="G167" s="184" t="s">
        <v>301</v>
      </c>
      <c r="H167" s="185">
        <v>88.128</v>
      </c>
      <c r="I167" s="186"/>
      <c r="J167" s="187">
        <f>ROUND(I167*H167,2)</f>
        <v>0</v>
      </c>
      <c r="K167" s="183" t="s">
        <v>5</v>
      </c>
      <c r="L167" s="41"/>
      <c r="M167" s="188" t="s">
        <v>5</v>
      </c>
      <c r="N167" s="189" t="s">
        <v>41</v>
      </c>
      <c r="O167" s="42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25" t="s">
        <v>168</v>
      </c>
      <c r="AT167" s="25" t="s">
        <v>163</v>
      </c>
      <c r="AU167" s="25" t="s">
        <v>79</v>
      </c>
      <c r="AY167" s="25" t="s">
        <v>161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25" t="s">
        <v>77</v>
      </c>
      <c r="BK167" s="192">
        <f>ROUND(I167*H167,2)</f>
        <v>0</v>
      </c>
      <c r="BL167" s="25" t="s">
        <v>168</v>
      </c>
      <c r="BM167" s="25" t="s">
        <v>483</v>
      </c>
    </row>
    <row r="168" spans="2:47" s="1" customFormat="1" ht="40.5">
      <c r="B168" s="41"/>
      <c r="D168" s="193" t="s">
        <v>170</v>
      </c>
      <c r="F168" s="194" t="s">
        <v>475</v>
      </c>
      <c r="I168" s="195"/>
      <c r="L168" s="41"/>
      <c r="M168" s="196"/>
      <c r="N168" s="42"/>
      <c r="O168" s="42"/>
      <c r="P168" s="42"/>
      <c r="Q168" s="42"/>
      <c r="R168" s="42"/>
      <c r="S168" s="42"/>
      <c r="T168" s="70"/>
      <c r="AT168" s="25" t="s">
        <v>170</v>
      </c>
      <c r="AU168" s="25" t="s">
        <v>79</v>
      </c>
    </row>
    <row r="169" spans="2:65" s="1" customFormat="1" ht="16.5" customHeight="1">
      <c r="B169" s="180"/>
      <c r="C169" s="181" t="s">
        <v>10</v>
      </c>
      <c r="D169" s="181" t="s">
        <v>163</v>
      </c>
      <c r="E169" s="182" t="s">
        <v>485</v>
      </c>
      <c r="F169" s="183" t="s">
        <v>486</v>
      </c>
      <c r="G169" s="184" t="s">
        <v>301</v>
      </c>
      <c r="H169" s="185">
        <v>32.4</v>
      </c>
      <c r="I169" s="186"/>
      <c r="J169" s="187">
        <f>ROUND(I169*H169,2)</f>
        <v>0</v>
      </c>
      <c r="K169" s="183" t="s">
        <v>167</v>
      </c>
      <c r="L169" s="41"/>
      <c r="M169" s="188" t="s">
        <v>5</v>
      </c>
      <c r="N169" s="189" t="s">
        <v>41</v>
      </c>
      <c r="O169" s="42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AR169" s="25" t="s">
        <v>168</v>
      </c>
      <c r="AT169" s="25" t="s">
        <v>163</v>
      </c>
      <c r="AU169" s="25" t="s">
        <v>79</v>
      </c>
      <c r="AY169" s="25" t="s">
        <v>161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25" t="s">
        <v>77</v>
      </c>
      <c r="BK169" s="192">
        <f>ROUND(I169*H169,2)</f>
        <v>0</v>
      </c>
      <c r="BL169" s="25" t="s">
        <v>168</v>
      </c>
      <c r="BM169" s="25" t="s">
        <v>487</v>
      </c>
    </row>
    <row r="170" spans="2:47" s="1" customFormat="1" ht="27">
      <c r="B170" s="41"/>
      <c r="D170" s="193" t="s">
        <v>170</v>
      </c>
      <c r="F170" s="194" t="s">
        <v>488</v>
      </c>
      <c r="I170" s="195"/>
      <c r="L170" s="41"/>
      <c r="M170" s="196"/>
      <c r="N170" s="42"/>
      <c r="O170" s="42"/>
      <c r="P170" s="42"/>
      <c r="Q170" s="42"/>
      <c r="R170" s="42"/>
      <c r="S170" s="42"/>
      <c r="T170" s="70"/>
      <c r="AT170" s="25" t="s">
        <v>170</v>
      </c>
      <c r="AU170" s="25" t="s">
        <v>79</v>
      </c>
    </row>
    <row r="171" spans="2:65" s="1" customFormat="1" ht="16.5" customHeight="1">
      <c r="B171" s="180"/>
      <c r="C171" s="181" t="s">
        <v>317</v>
      </c>
      <c r="D171" s="181" t="s">
        <v>163</v>
      </c>
      <c r="E171" s="182" t="s">
        <v>490</v>
      </c>
      <c r="F171" s="183" t="s">
        <v>491</v>
      </c>
      <c r="G171" s="184" t="s">
        <v>301</v>
      </c>
      <c r="H171" s="185">
        <v>88.128</v>
      </c>
      <c r="I171" s="186"/>
      <c r="J171" s="187">
        <f>ROUND(I171*H171,2)</f>
        <v>0</v>
      </c>
      <c r="K171" s="183" t="s">
        <v>5</v>
      </c>
      <c r="L171" s="41"/>
      <c r="M171" s="188" t="s">
        <v>5</v>
      </c>
      <c r="N171" s="189" t="s">
        <v>41</v>
      </c>
      <c r="O171" s="42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AR171" s="25" t="s">
        <v>168</v>
      </c>
      <c r="AT171" s="25" t="s">
        <v>163</v>
      </c>
      <c r="AU171" s="25" t="s">
        <v>79</v>
      </c>
      <c r="AY171" s="25" t="s">
        <v>161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25" t="s">
        <v>77</v>
      </c>
      <c r="BK171" s="192">
        <f>ROUND(I171*H171,2)</f>
        <v>0</v>
      </c>
      <c r="BL171" s="25" t="s">
        <v>168</v>
      </c>
      <c r="BM171" s="25" t="s">
        <v>492</v>
      </c>
    </row>
    <row r="172" spans="2:47" s="1" customFormat="1" ht="27">
      <c r="B172" s="41"/>
      <c r="D172" s="193" t="s">
        <v>170</v>
      </c>
      <c r="F172" s="194" t="s">
        <v>488</v>
      </c>
      <c r="I172" s="195"/>
      <c r="L172" s="41"/>
      <c r="M172" s="196"/>
      <c r="N172" s="42"/>
      <c r="O172" s="42"/>
      <c r="P172" s="42"/>
      <c r="Q172" s="42"/>
      <c r="R172" s="42"/>
      <c r="S172" s="42"/>
      <c r="T172" s="70"/>
      <c r="AT172" s="25" t="s">
        <v>170</v>
      </c>
      <c r="AU172" s="25" t="s">
        <v>79</v>
      </c>
    </row>
    <row r="173" spans="2:51" s="13" customFormat="1" ht="13.5">
      <c r="B173" s="206"/>
      <c r="D173" s="193" t="s">
        <v>174</v>
      </c>
      <c r="E173" s="207" t="s">
        <v>5</v>
      </c>
      <c r="F173" s="208" t="s">
        <v>1633</v>
      </c>
      <c r="H173" s="207" t="s">
        <v>5</v>
      </c>
      <c r="I173" s="209"/>
      <c r="L173" s="206"/>
      <c r="M173" s="210"/>
      <c r="N173" s="211"/>
      <c r="O173" s="211"/>
      <c r="P173" s="211"/>
      <c r="Q173" s="211"/>
      <c r="R173" s="211"/>
      <c r="S173" s="211"/>
      <c r="T173" s="212"/>
      <c r="AT173" s="207" t="s">
        <v>174</v>
      </c>
      <c r="AU173" s="207" t="s">
        <v>79</v>
      </c>
      <c r="AV173" s="13" t="s">
        <v>77</v>
      </c>
      <c r="AW173" s="13" t="s">
        <v>34</v>
      </c>
      <c r="AX173" s="13" t="s">
        <v>70</v>
      </c>
      <c r="AY173" s="207" t="s">
        <v>161</v>
      </c>
    </row>
    <row r="174" spans="2:51" s="12" customFormat="1" ht="13.5">
      <c r="B174" s="198"/>
      <c r="D174" s="193" t="s">
        <v>174</v>
      </c>
      <c r="E174" s="199" t="s">
        <v>5</v>
      </c>
      <c r="F174" s="200" t="s">
        <v>1634</v>
      </c>
      <c r="H174" s="201">
        <v>88.128</v>
      </c>
      <c r="I174" s="202"/>
      <c r="L174" s="198"/>
      <c r="M174" s="203"/>
      <c r="N174" s="204"/>
      <c r="O174" s="204"/>
      <c r="P174" s="204"/>
      <c r="Q174" s="204"/>
      <c r="R174" s="204"/>
      <c r="S174" s="204"/>
      <c r="T174" s="205"/>
      <c r="AT174" s="199" t="s">
        <v>174</v>
      </c>
      <c r="AU174" s="199" t="s">
        <v>79</v>
      </c>
      <c r="AV174" s="12" t="s">
        <v>79</v>
      </c>
      <c r="AW174" s="12" t="s">
        <v>34</v>
      </c>
      <c r="AX174" s="12" t="s">
        <v>77</v>
      </c>
      <c r="AY174" s="199" t="s">
        <v>161</v>
      </c>
    </row>
    <row r="175" spans="2:65" s="1" customFormat="1" ht="16.5" customHeight="1">
      <c r="B175" s="180"/>
      <c r="C175" s="181" t="s">
        <v>328</v>
      </c>
      <c r="D175" s="181" t="s">
        <v>163</v>
      </c>
      <c r="E175" s="182" t="s">
        <v>498</v>
      </c>
      <c r="F175" s="183" t="s">
        <v>499</v>
      </c>
      <c r="G175" s="184" t="s">
        <v>301</v>
      </c>
      <c r="H175" s="185">
        <v>141.48</v>
      </c>
      <c r="I175" s="186"/>
      <c r="J175" s="187">
        <f>ROUND(I175*H175,2)</f>
        <v>0</v>
      </c>
      <c r="K175" s="183" t="s">
        <v>167</v>
      </c>
      <c r="L175" s="41"/>
      <c r="M175" s="188" t="s">
        <v>5</v>
      </c>
      <c r="N175" s="189" t="s">
        <v>41</v>
      </c>
      <c r="O175" s="42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AR175" s="25" t="s">
        <v>168</v>
      </c>
      <c r="AT175" s="25" t="s">
        <v>163</v>
      </c>
      <c r="AU175" s="25" t="s">
        <v>79</v>
      </c>
      <c r="AY175" s="25" t="s">
        <v>161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25" t="s">
        <v>77</v>
      </c>
      <c r="BK175" s="192">
        <f>ROUND(I175*H175,2)</f>
        <v>0</v>
      </c>
      <c r="BL175" s="25" t="s">
        <v>168</v>
      </c>
      <c r="BM175" s="25" t="s">
        <v>500</v>
      </c>
    </row>
    <row r="176" spans="2:47" s="1" customFormat="1" ht="13.5">
      <c r="B176" s="41"/>
      <c r="D176" s="193" t="s">
        <v>170</v>
      </c>
      <c r="F176" s="194" t="s">
        <v>501</v>
      </c>
      <c r="I176" s="195"/>
      <c r="L176" s="41"/>
      <c r="M176" s="196"/>
      <c r="N176" s="42"/>
      <c r="O176" s="42"/>
      <c r="P176" s="42"/>
      <c r="Q176" s="42"/>
      <c r="R176" s="42"/>
      <c r="S176" s="42"/>
      <c r="T176" s="70"/>
      <c r="AT176" s="25" t="s">
        <v>170</v>
      </c>
      <c r="AU176" s="25" t="s">
        <v>79</v>
      </c>
    </row>
    <row r="177" spans="2:51" s="13" customFormat="1" ht="13.5">
      <c r="B177" s="206"/>
      <c r="D177" s="193" t="s">
        <v>174</v>
      </c>
      <c r="E177" s="207" t="s">
        <v>5</v>
      </c>
      <c r="F177" s="208" t="s">
        <v>502</v>
      </c>
      <c r="H177" s="207" t="s">
        <v>5</v>
      </c>
      <c r="I177" s="209"/>
      <c r="L177" s="206"/>
      <c r="M177" s="210"/>
      <c r="N177" s="211"/>
      <c r="O177" s="211"/>
      <c r="P177" s="211"/>
      <c r="Q177" s="211"/>
      <c r="R177" s="211"/>
      <c r="S177" s="211"/>
      <c r="T177" s="212"/>
      <c r="AT177" s="207" t="s">
        <v>174</v>
      </c>
      <c r="AU177" s="207" t="s">
        <v>79</v>
      </c>
      <c r="AV177" s="13" t="s">
        <v>77</v>
      </c>
      <c r="AW177" s="13" t="s">
        <v>34</v>
      </c>
      <c r="AX177" s="13" t="s">
        <v>70</v>
      </c>
      <c r="AY177" s="207" t="s">
        <v>161</v>
      </c>
    </row>
    <row r="178" spans="2:51" s="12" customFormat="1" ht="13.5">
      <c r="B178" s="198"/>
      <c r="D178" s="193" t="s">
        <v>174</v>
      </c>
      <c r="E178" s="199" t="s">
        <v>5</v>
      </c>
      <c r="F178" s="200" t="s">
        <v>1635</v>
      </c>
      <c r="H178" s="201">
        <v>119.88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199" t="s">
        <v>174</v>
      </c>
      <c r="AU178" s="199" t="s">
        <v>79</v>
      </c>
      <c r="AV178" s="12" t="s">
        <v>79</v>
      </c>
      <c r="AW178" s="12" t="s">
        <v>34</v>
      </c>
      <c r="AX178" s="12" t="s">
        <v>70</v>
      </c>
      <c r="AY178" s="199" t="s">
        <v>161</v>
      </c>
    </row>
    <row r="179" spans="2:51" s="13" customFormat="1" ht="13.5">
      <c r="B179" s="206"/>
      <c r="D179" s="193" t="s">
        <v>174</v>
      </c>
      <c r="E179" s="207" t="s">
        <v>5</v>
      </c>
      <c r="F179" s="208" t="s">
        <v>504</v>
      </c>
      <c r="H179" s="207" t="s">
        <v>5</v>
      </c>
      <c r="I179" s="209"/>
      <c r="L179" s="206"/>
      <c r="M179" s="210"/>
      <c r="N179" s="211"/>
      <c r="O179" s="211"/>
      <c r="P179" s="211"/>
      <c r="Q179" s="211"/>
      <c r="R179" s="211"/>
      <c r="S179" s="211"/>
      <c r="T179" s="212"/>
      <c r="AT179" s="207" t="s">
        <v>174</v>
      </c>
      <c r="AU179" s="207" t="s">
        <v>79</v>
      </c>
      <c r="AV179" s="13" t="s">
        <v>77</v>
      </c>
      <c r="AW179" s="13" t="s">
        <v>34</v>
      </c>
      <c r="AX179" s="13" t="s">
        <v>70</v>
      </c>
      <c r="AY179" s="207" t="s">
        <v>161</v>
      </c>
    </row>
    <row r="180" spans="2:51" s="12" customFormat="1" ht="13.5">
      <c r="B180" s="198"/>
      <c r="D180" s="193" t="s">
        <v>174</v>
      </c>
      <c r="E180" s="199" t="s">
        <v>5</v>
      </c>
      <c r="F180" s="200" t="s">
        <v>1636</v>
      </c>
      <c r="H180" s="201">
        <v>21.6</v>
      </c>
      <c r="I180" s="202"/>
      <c r="L180" s="198"/>
      <c r="M180" s="203"/>
      <c r="N180" s="204"/>
      <c r="O180" s="204"/>
      <c r="P180" s="204"/>
      <c r="Q180" s="204"/>
      <c r="R180" s="204"/>
      <c r="S180" s="204"/>
      <c r="T180" s="205"/>
      <c r="AT180" s="199" t="s">
        <v>174</v>
      </c>
      <c r="AU180" s="199" t="s">
        <v>79</v>
      </c>
      <c r="AV180" s="12" t="s">
        <v>79</v>
      </c>
      <c r="AW180" s="12" t="s">
        <v>34</v>
      </c>
      <c r="AX180" s="12" t="s">
        <v>70</v>
      </c>
      <c r="AY180" s="199" t="s">
        <v>161</v>
      </c>
    </row>
    <row r="181" spans="2:51" s="14" customFormat="1" ht="13.5">
      <c r="B181" s="213"/>
      <c r="D181" s="193" t="s">
        <v>174</v>
      </c>
      <c r="E181" s="214" t="s">
        <v>5</v>
      </c>
      <c r="F181" s="215" t="s">
        <v>188</v>
      </c>
      <c r="H181" s="216">
        <v>141.48</v>
      </c>
      <c r="I181" s="217"/>
      <c r="L181" s="213"/>
      <c r="M181" s="218"/>
      <c r="N181" s="219"/>
      <c r="O181" s="219"/>
      <c r="P181" s="219"/>
      <c r="Q181" s="219"/>
      <c r="R181" s="219"/>
      <c r="S181" s="219"/>
      <c r="T181" s="220"/>
      <c r="AT181" s="214" t="s">
        <v>174</v>
      </c>
      <c r="AU181" s="214" t="s">
        <v>79</v>
      </c>
      <c r="AV181" s="14" t="s">
        <v>168</v>
      </c>
      <c r="AW181" s="14" t="s">
        <v>34</v>
      </c>
      <c r="AX181" s="14" t="s">
        <v>77</v>
      </c>
      <c r="AY181" s="214" t="s">
        <v>161</v>
      </c>
    </row>
    <row r="182" spans="2:65" s="1" customFormat="1" ht="16.5" customHeight="1">
      <c r="B182" s="180"/>
      <c r="C182" s="181" t="s">
        <v>334</v>
      </c>
      <c r="D182" s="181" t="s">
        <v>163</v>
      </c>
      <c r="E182" s="182" t="s">
        <v>506</v>
      </c>
      <c r="F182" s="183" t="s">
        <v>507</v>
      </c>
      <c r="G182" s="184" t="s">
        <v>508</v>
      </c>
      <c r="H182" s="185">
        <v>57.154</v>
      </c>
      <c r="I182" s="186"/>
      <c r="J182" s="187">
        <f>ROUND(I182*H182,2)</f>
        <v>0</v>
      </c>
      <c r="K182" s="183" t="s">
        <v>167</v>
      </c>
      <c r="L182" s="41"/>
      <c r="M182" s="188" t="s">
        <v>5</v>
      </c>
      <c r="N182" s="189" t="s">
        <v>41</v>
      </c>
      <c r="O182" s="42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AR182" s="25" t="s">
        <v>168</v>
      </c>
      <c r="AT182" s="25" t="s">
        <v>163</v>
      </c>
      <c r="AU182" s="25" t="s">
        <v>79</v>
      </c>
      <c r="AY182" s="25" t="s">
        <v>161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25" t="s">
        <v>77</v>
      </c>
      <c r="BK182" s="192">
        <f>ROUND(I182*H182,2)</f>
        <v>0</v>
      </c>
      <c r="BL182" s="25" t="s">
        <v>168</v>
      </c>
      <c r="BM182" s="25" t="s">
        <v>509</v>
      </c>
    </row>
    <row r="183" spans="2:47" s="1" customFormat="1" ht="13.5">
      <c r="B183" s="41"/>
      <c r="D183" s="193" t="s">
        <v>170</v>
      </c>
      <c r="F183" s="194" t="s">
        <v>510</v>
      </c>
      <c r="I183" s="195"/>
      <c r="L183" s="41"/>
      <c r="M183" s="196"/>
      <c r="N183" s="42"/>
      <c r="O183" s="42"/>
      <c r="P183" s="42"/>
      <c r="Q183" s="42"/>
      <c r="R183" s="42"/>
      <c r="S183" s="42"/>
      <c r="T183" s="70"/>
      <c r="AT183" s="25" t="s">
        <v>170</v>
      </c>
      <c r="AU183" s="25" t="s">
        <v>79</v>
      </c>
    </row>
    <row r="184" spans="2:51" s="13" customFormat="1" ht="13.5">
      <c r="B184" s="206"/>
      <c r="D184" s="193" t="s">
        <v>174</v>
      </c>
      <c r="E184" s="207" t="s">
        <v>5</v>
      </c>
      <c r="F184" s="208" t="s">
        <v>1637</v>
      </c>
      <c r="H184" s="207" t="s">
        <v>5</v>
      </c>
      <c r="I184" s="209"/>
      <c r="L184" s="206"/>
      <c r="M184" s="210"/>
      <c r="N184" s="211"/>
      <c r="O184" s="211"/>
      <c r="P184" s="211"/>
      <c r="Q184" s="211"/>
      <c r="R184" s="211"/>
      <c r="S184" s="211"/>
      <c r="T184" s="212"/>
      <c r="AT184" s="207" t="s">
        <v>174</v>
      </c>
      <c r="AU184" s="207" t="s">
        <v>79</v>
      </c>
      <c r="AV184" s="13" t="s">
        <v>77</v>
      </c>
      <c r="AW184" s="13" t="s">
        <v>34</v>
      </c>
      <c r="AX184" s="13" t="s">
        <v>70</v>
      </c>
      <c r="AY184" s="207" t="s">
        <v>161</v>
      </c>
    </row>
    <row r="185" spans="2:51" s="12" customFormat="1" ht="13.5">
      <c r="B185" s="198"/>
      <c r="D185" s="193" t="s">
        <v>174</v>
      </c>
      <c r="E185" s="199" t="s">
        <v>5</v>
      </c>
      <c r="F185" s="200" t="s">
        <v>1635</v>
      </c>
      <c r="H185" s="201">
        <v>119.88</v>
      </c>
      <c r="I185" s="202"/>
      <c r="L185" s="198"/>
      <c r="M185" s="203"/>
      <c r="N185" s="204"/>
      <c r="O185" s="204"/>
      <c r="P185" s="204"/>
      <c r="Q185" s="204"/>
      <c r="R185" s="204"/>
      <c r="S185" s="204"/>
      <c r="T185" s="205"/>
      <c r="AT185" s="199" t="s">
        <v>174</v>
      </c>
      <c r="AU185" s="199" t="s">
        <v>79</v>
      </c>
      <c r="AV185" s="12" t="s">
        <v>79</v>
      </c>
      <c r="AW185" s="12" t="s">
        <v>34</v>
      </c>
      <c r="AX185" s="12" t="s">
        <v>70</v>
      </c>
      <c r="AY185" s="199" t="s">
        <v>161</v>
      </c>
    </row>
    <row r="186" spans="2:51" s="13" customFormat="1" ht="13.5">
      <c r="B186" s="206"/>
      <c r="D186" s="193" t="s">
        <v>174</v>
      </c>
      <c r="E186" s="207" t="s">
        <v>5</v>
      </c>
      <c r="F186" s="208" t="s">
        <v>511</v>
      </c>
      <c r="H186" s="207" t="s">
        <v>5</v>
      </c>
      <c r="I186" s="209"/>
      <c r="L186" s="206"/>
      <c r="M186" s="210"/>
      <c r="N186" s="211"/>
      <c r="O186" s="211"/>
      <c r="P186" s="211"/>
      <c r="Q186" s="211"/>
      <c r="R186" s="211"/>
      <c r="S186" s="211"/>
      <c r="T186" s="212"/>
      <c r="AT186" s="207" t="s">
        <v>174</v>
      </c>
      <c r="AU186" s="207" t="s">
        <v>79</v>
      </c>
      <c r="AV186" s="13" t="s">
        <v>77</v>
      </c>
      <c r="AW186" s="13" t="s">
        <v>34</v>
      </c>
      <c r="AX186" s="13" t="s">
        <v>70</v>
      </c>
      <c r="AY186" s="207" t="s">
        <v>161</v>
      </c>
    </row>
    <row r="187" spans="2:51" s="12" customFormat="1" ht="13.5">
      <c r="B187" s="198"/>
      <c r="D187" s="193" t="s">
        <v>174</v>
      </c>
      <c r="E187" s="199" t="s">
        <v>5</v>
      </c>
      <c r="F187" s="200" t="s">
        <v>1638</v>
      </c>
      <c r="H187" s="201">
        <v>-88.128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199" t="s">
        <v>174</v>
      </c>
      <c r="AU187" s="199" t="s">
        <v>79</v>
      </c>
      <c r="AV187" s="12" t="s">
        <v>79</v>
      </c>
      <c r="AW187" s="12" t="s">
        <v>34</v>
      </c>
      <c r="AX187" s="12" t="s">
        <v>70</v>
      </c>
      <c r="AY187" s="199" t="s">
        <v>161</v>
      </c>
    </row>
    <row r="188" spans="2:51" s="14" customFormat="1" ht="13.5">
      <c r="B188" s="213"/>
      <c r="D188" s="193" t="s">
        <v>174</v>
      </c>
      <c r="E188" s="214" t="s">
        <v>5</v>
      </c>
      <c r="F188" s="215" t="s">
        <v>188</v>
      </c>
      <c r="H188" s="216">
        <v>31.752</v>
      </c>
      <c r="I188" s="217"/>
      <c r="L188" s="213"/>
      <c r="M188" s="218"/>
      <c r="N188" s="219"/>
      <c r="O188" s="219"/>
      <c r="P188" s="219"/>
      <c r="Q188" s="219"/>
      <c r="R188" s="219"/>
      <c r="S188" s="219"/>
      <c r="T188" s="220"/>
      <c r="AT188" s="214" t="s">
        <v>174</v>
      </c>
      <c r="AU188" s="214" t="s">
        <v>79</v>
      </c>
      <c r="AV188" s="14" t="s">
        <v>168</v>
      </c>
      <c r="AW188" s="14" t="s">
        <v>34</v>
      </c>
      <c r="AX188" s="14" t="s">
        <v>77</v>
      </c>
      <c r="AY188" s="214" t="s">
        <v>161</v>
      </c>
    </row>
    <row r="189" spans="2:51" s="12" customFormat="1" ht="13.5">
      <c r="B189" s="198"/>
      <c r="D189" s="193" t="s">
        <v>174</v>
      </c>
      <c r="F189" s="200" t="s">
        <v>1639</v>
      </c>
      <c r="H189" s="201">
        <v>57.154</v>
      </c>
      <c r="I189" s="202"/>
      <c r="L189" s="198"/>
      <c r="M189" s="203"/>
      <c r="N189" s="204"/>
      <c r="O189" s="204"/>
      <c r="P189" s="204"/>
      <c r="Q189" s="204"/>
      <c r="R189" s="204"/>
      <c r="S189" s="204"/>
      <c r="T189" s="205"/>
      <c r="AT189" s="199" t="s">
        <v>174</v>
      </c>
      <c r="AU189" s="199" t="s">
        <v>79</v>
      </c>
      <c r="AV189" s="12" t="s">
        <v>79</v>
      </c>
      <c r="AW189" s="12" t="s">
        <v>6</v>
      </c>
      <c r="AX189" s="12" t="s">
        <v>77</v>
      </c>
      <c r="AY189" s="199" t="s">
        <v>161</v>
      </c>
    </row>
    <row r="190" spans="2:65" s="1" customFormat="1" ht="16.5" customHeight="1">
      <c r="B190" s="180"/>
      <c r="C190" s="181" t="s">
        <v>340</v>
      </c>
      <c r="D190" s="181" t="s">
        <v>163</v>
      </c>
      <c r="E190" s="182" t="s">
        <v>515</v>
      </c>
      <c r="F190" s="183" t="s">
        <v>516</v>
      </c>
      <c r="G190" s="184" t="s">
        <v>301</v>
      </c>
      <c r="H190" s="185">
        <v>88.128</v>
      </c>
      <c r="I190" s="186"/>
      <c r="J190" s="187">
        <f>ROUND(I190*H190,2)</f>
        <v>0</v>
      </c>
      <c r="K190" s="183" t="s">
        <v>167</v>
      </c>
      <c r="L190" s="41"/>
      <c r="M190" s="188" t="s">
        <v>5</v>
      </c>
      <c r="N190" s="189" t="s">
        <v>41</v>
      </c>
      <c r="O190" s="42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AR190" s="25" t="s">
        <v>168</v>
      </c>
      <c r="AT190" s="25" t="s">
        <v>163</v>
      </c>
      <c r="AU190" s="25" t="s">
        <v>79</v>
      </c>
      <c r="AY190" s="25" t="s">
        <v>161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25" t="s">
        <v>77</v>
      </c>
      <c r="BK190" s="192">
        <f>ROUND(I190*H190,2)</f>
        <v>0</v>
      </c>
      <c r="BL190" s="25" t="s">
        <v>168</v>
      </c>
      <c r="BM190" s="25" t="s">
        <v>517</v>
      </c>
    </row>
    <row r="191" spans="2:47" s="1" customFormat="1" ht="27">
      <c r="B191" s="41"/>
      <c r="D191" s="193" t="s">
        <v>170</v>
      </c>
      <c r="F191" s="194" t="s">
        <v>518</v>
      </c>
      <c r="I191" s="195"/>
      <c r="L191" s="41"/>
      <c r="M191" s="196"/>
      <c r="N191" s="42"/>
      <c r="O191" s="42"/>
      <c r="P191" s="42"/>
      <c r="Q191" s="42"/>
      <c r="R191" s="42"/>
      <c r="S191" s="42"/>
      <c r="T191" s="70"/>
      <c r="AT191" s="25" t="s">
        <v>170</v>
      </c>
      <c r="AU191" s="25" t="s">
        <v>79</v>
      </c>
    </row>
    <row r="192" spans="2:51" s="13" customFormat="1" ht="13.5">
      <c r="B192" s="206"/>
      <c r="D192" s="193" t="s">
        <v>174</v>
      </c>
      <c r="E192" s="207" t="s">
        <v>5</v>
      </c>
      <c r="F192" s="208" t="s">
        <v>520</v>
      </c>
      <c r="H192" s="207" t="s">
        <v>5</v>
      </c>
      <c r="I192" s="209"/>
      <c r="L192" s="206"/>
      <c r="M192" s="210"/>
      <c r="N192" s="211"/>
      <c r="O192" s="211"/>
      <c r="P192" s="211"/>
      <c r="Q192" s="211"/>
      <c r="R192" s="211"/>
      <c r="S192" s="211"/>
      <c r="T192" s="212"/>
      <c r="AT192" s="207" t="s">
        <v>174</v>
      </c>
      <c r="AU192" s="207" t="s">
        <v>79</v>
      </c>
      <c r="AV192" s="13" t="s">
        <v>77</v>
      </c>
      <c r="AW192" s="13" t="s">
        <v>34</v>
      </c>
      <c r="AX192" s="13" t="s">
        <v>70</v>
      </c>
      <c r="AY192" s="207" t="s">
        <v>161</v>
      </c>
    </row>
    <row r="193" spans="2:51" s="12" customFormat="1" ht="13.5">
      <c r="B193" s="198"/>
      <c r="D193" s="193" t="s">
        <v>174</v>
      </c>
      <c r="E193" s="199" t="s">
        <v>5</v>
      </c>
      <c r="F193" s="200" t="s">
        <v>1632</v>
      </c>
      <c r="H193" s="201">
        <v>119.88</v>
      </c>
      <c r="I193" s="202"/>
      <c r="L193" s="198"/>
      <c r="M193" s="203"/>
      <c r="N193" s="204"/>
      <c r="O193" s="204"/>
      <c r="P193" s="204"/>
      <c r="Q193" s="204"/>
      <c r="R193" s="204"/>
      <c r="S193" s="204"/>
      <c r="T193" s="205"/>
      <c r="AT193" s="199" t="s">
        <v>174</v>
      </c>
      <c r="AU193" s="199" t="s">
        <v>79</v>
      </c>
      <c r="AV193" s="12" t="s">
        <v>79</v>
      </c>
      <c r="AW193" s="12" t="s">
        <v>34</v>
      </c>
      <c r="AX193" s="12" t="s">
        <v>70</v>
      </c>
      <c r="AY193" s="199" t="s">
        <v>161</v>
      </c>
    </row>
    <row r="194" spans="2:51" s="13" customFormat="1" ht="13.5">
      <c r="B194" s="206"/>
      <c r="D194" s="193" t="s">
        <v>174</v>
      </c>
      <c r="E194" s="207" t="s">
        <v>5</v>
      </c>
      <c r="F194" s="208" t="s">
        <v>521</v>
      </c>
      <c r="H194" s="207" t="s">
        <v>5</v>
      </c>
      <c r="I194" s="209"/>
      <c r="L194" s="206"/>
      <c r="M194" s="210"/>
      <c r="N194" s="211"/>
      <c r="O194" s="211"/>
      <c r="P194" s="211"/>
      <c r="Q194" s="211"/>
      <c r="R194" s="211"/>
      <c r="S194" s="211"/>
      <c r="T194" s="212"/>
      <c r="AT194" s="207" t="s">
        <v>174</v>
      </c>
      <c r="AU194" s="207" t="s">
        <v>79</v>
      </c>
      <c r="AV194" s="13" t="s">
        <v>77</v>
      </c>
      <c r="AW194" s="13" t="s">
        <v>34</v>
      </c>
      <c r="AX194" s="13" t="s">
        <v>70</v>
      </c>
      <c r="AY194" s="207" t="s">
        <v>161</v>
      </c>
    </row>
    <row r="195" spans="2:51" s="12" customFormat="1" ht="13.5">
      <c r="B195" s="198"/>
      <c r="D195" s="193" t="s">
        <v>174</v>
      </c>
      <c r="E195" s="199" t="s">
        <v>5</v>
      </c>
      <c r="F195" s="200" t="s">
        <v>1640</v>
      </c>
      <c r="H195" s="201">
        <v>-6.48</v>
      </c>
      <c r="I195" s="202"/>
      <c r="L195" s="198"/>
      <c r="M195" s="203"/>
      <c r="N195" s="204"/>
      <c r="O195" s="204"/>
      <c r="P195" s="204"/>
      <c r="Q195" s="204"/>
      <c r="R195" s="204"/>
      <c r="S195" s="204"/>
      <c r="T195" s="205"/>
      <c r="AT195" s="199" t="s">
        <v>174</v>
      </c>
      <c r="AU195" s="199" t="s">
        <v>79</v>
      </c>
      <c r="AV195" s="12" t="s">
        <v>79</v>
      </c>
      <c r="AW195" s="12" t="s">
        <v>34</v>
      </c>
      <c r="AX195" s="12" t="s">
        <v>70</v>
      </c>
      <c r="AY195" s="199" t="s">
        <v>161</v>
      </c>
    </row>
    <row r="196" spans="2:51" s="13" customFormat="1" ht="13.5">
      <c r="B196" s="206"/>
      <c r="D196" s="193" t="s">
        <v>174</v>
      </c>
      <c r="E196" s="207" t="s">
        <v>5</v>
      </c>
      <c r="F196" s="208" t="s">
        <v>527</v>
      </c>
      <c r="H196" s="207" t="s">
        <v>5</v>
      </c>
      <c r="I196" s="209"/>
      <c r="L196" s="206"/>
      <c r="M196" s="210"/>
      <c r="N196" s="211"/>
      <c r="O196" s="211"/>
      <c r="P196" s="211"/>
      <c r="Q196" s="211"/>
      <c r="R196" s="211"/>
      <c r="S196" s="211"/>
      <c r="T196" s="212"/>
      <c r="AT196" s="207" t="s">
        <v>174</v>
      </c>
      <c r="AU196" s="207" t="s">
        <v>79</v>
      </c>
      <c r="AV196" s="13" t="s">
        <v>77</v>
      </c>
      <c r="AW196" s="13" t="s">
        <v>34</v>
      </c>
      <c r="AX196" s="13" t="s">
        <v>70</v>
      </c>
      <c r="AY196" s="207" t="s">
        <v>161</v>
      </c>
    </row>
    <row r="197" spans="2:51" s="12" customFormat="1" ht="13.5">
      <c r="B197" s="198"/>
      <c r="D197" s="193" t="s">
        <v>174</v>
      </c>
      <c r="E197" s="199" t="s">
        <v>5</v>
      </c>
      <c r="F197" s="200" t="s">
        <v>1641</v>
      </c>
      <c r="H197" s="201">
        <v>-25.272</v>
      </c>
      <c r="I197" s="202"/>
      <c r="L197" s="198"/>
      <c r="M197" s="203"/>
      <c r="N197" s="204"/>
      <c r="O197" s="204"/>
      <c r="P197" s="204"/>
      <c r="Q197" s="204"/>
      <c r="R197" s="204"/>
      <c r="S197" s="204"/>
      <c r="T197" s="205"/>
      <c r="AT197" s="199" t="s">
        <v>174</v>
      </c>
      <c r="AU197" s="199" t="s">
        <v>79</v>
      </c>
      <c r="AV197" s="12" t="s">
        <v>79</v>
      </c>
      <c r="AW197" s="12" t="s">
        <v>34</v>
      </c>
      <c r="AX197" s="12" t="s">
        <v>70</v>
      </c>
      <c r="AY197" s="199" t="s">
        <v>161</v>
      </c>
    </row>
    <row r="198" spans="2:51" s="14" customFormat="1" ht="13.5">
      <c r="B198" s="213"/>
      <c r="D198" s="193" t="s">
        <v>174</v>
      </c>
      <c r="E198" s="214" t="s">
        <v>5</v>
      </c>
      <c r="F198" s="215" t="s">
        <v>188</v>
      </c>
      <c r="H198" s="216">
        <v>88.128</v>
      </c>
      <c r="I198" s="217"/>
      <c r="L198" s="213"/>
      <c r="M198" s="218"/>
      <c r="N198" s="219"/>
      <c r="O198" s="219"/>
      <c r="P198" s="219"/>
      <c r="Q198" s="219"/>
      <c r="R198" s="219"/>
      <c r="S198" s="219"/>
      <c r="T198" s="220"/>
      <c r="AT198" s="214" t="s">
        <v>174</v>
      </c>
      <c r="AU198" s="214" t="s">
        <v>79</v>
      </c>
      <c r="AV198" s="14" t="s">
        <v>168</v>
      </c>
      <c r="AW198" s="14" t="s">
        <v>34</v>
      </c>
      <c r="AX198" s="14" t="s">
        <v>77</v>
      </c>
      <c r="AY198" s="214" t="s">
        <v>161</v>
      </c>
    </row>
    <row r="199" spans="2:65" s="1" customFormat="1" ht="16.5" customHeight="1">
      <c r="B199" s="180"/>
      <c r="C199" s="181" t="s">
        <v>364</v>
      </c>
      <c r="D199" s="181" t="s">
        <v>163</v>
      </c>
      <c r="E199" s="182" t="s">
        <v>544</v>
      </c>
      <c r="F199" s="183" t="s">
        <v>545</v>
      </c>
      <c r="G199" s="184" t="s">
        <v>301</v>
      </c>
      <c r="H199" s="185">
        <v>25.272</v>
      </c>
      <c r="I199" s="186"/>
      <c r="J199" s="187">
        <f>ROUND(I199*H199,2)</f>
        <v>0</v>
      </c>
      <c r="K199" s="183" t="s">
        <v>167</v>
      </c>
      <c r="L199" s="41"/>
      <c r="M199" s="188" t="s">
        <v>5</v>
      </c>
      <c r="N199" s="189" t="s">
        <v>41</v>
      </c>
      <c r="O199" s="42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AR199" s="25" t="s">
        <v>168</v>
      </c>
      <c r="AT199" s="25" t="s">
        <v>163</v>
      </c>
      <c r="AU199" s="25" t="s">
        <v>79</v>
      </c>
      <c r="AY199" s="25" t="s">
        <v>161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25" t="s">
        <v>77</v>
      </c>
      <c r="BK199" s="192">
        <f>ROUND(I199*H199,2)</f>
        <v>0</v>
      </c>
      <c r="BL199" s="25" t="s">
        <v>168</v>
      </c>
      <c r="BM199" s="25" t="s">
        <v>546</v>
      </c>
    </row>
    <row r="200" spans="2:47" s="1" customFormat="1" ht="40.5">
      <c r="B200" s="41"/>
      <c r="D200" s="193" t="s">
        <v>170</v>
      </c>
      <c r="F200" s="194" t="s">
        <v>547</v>
      </c>
      <c r="I200" s="195"/>
      <c r="L200" s="41"/>
      <c r="M200" s="196"/>
      <c r="N200" s="42"/>
      <c r="O200" s="42"/>
      <c r="P200" s="42"/>
      <c r="Q200" s="42"/>
      <c r="R200" s="42"/>
      <c r="S200" s="42"/>
      <c r="T200" s="70"/>
      <c r="AT200" s="25" t="s">
        <v>170</v>
      </c>
      <c r="AU200" s="25" t="s">
        <v>79</v>
      </c>
    </row>
    <row r="201" spans="2:47" s="1" customFormat="1" ht="27">
      <c r="B201" s="41"/>
      <c r="D201" s="193" t="s">
        <v>172</v>
      </c>
      <c r="F201" s="197" t="s">
        <v>1592</v>
      </c>
      <c r="I201" s="195"/>
      <c r="L201" s="41"/>
      <c r="M201" s="196"/>
      <c r="N201" s="42"/>
      <c r="O201" s="42"/>
      <c r="P201" s="42"/>
      <c r="Q201" s="42"/>
      <c r="R201" s="42"/>
      <c r="S201" s="42"/>
      <c r="T201" s="70"/>
      <c r="AT201" s="25" t="s">
        <v>172</v>
      </c>
      <c r="AU201" s="25" t="s">
        <v>79</v>
      </c>
    </row>
    <row r="202" spans="2:51" s="12" customFormat="1" ht="13.5">
      <c r="B202" s="198"/>
      <c r="D202" s="193" t="s">
        <v>174</v>
      </c>
      <c r="E202" s="199" t="s">
        <v>5</v>
      </c>
      <c r="F202" s="200" t="s">
        <v>1642</v>
      </c>
      <c r="H202" s="201">
        <v>25.272</v>
      </c>
      <c r="I202" s="202"/>
      <c r="L202" s="198"/>
      <c r="M202" s="203"/>
      <c r="N202" s="204"/>
      <c r="O202" s="204"/>
      <c r="P202" s="204"/>
      <c r="Q202" s="204"/>
      <c r="R202" s="204"/>
      <c r="S202" s="204"/>
      <c r="T202" s="205"/>
      <c r="AT202" s="199" t="s">
        <v>174</v>
      </c>
      <c r="AU202" s="199" t="s">
        <v>79</v>
      </c>
      <c r="AV202" s="12" t="s">
        <v>79</v>
      </c>
      <c r="AW202" s="12" t="s">
        <v>34</v>
      </c>
      <c r="AX202" s="12" t="s">
        <v>77</v>
      </c>
      <c r="AY202" s="199" t="s">
        <v>161</v>
      </c>
    </row>
    <row r="203" spans="2:65" s="1" customFormat="1" ht="16.5" customHeight="1">
      <c r="B203" s="180"/>
      <c r="C203" s="229" t="s">
        <v>371</v>
      </c>
      <c r="D203" s="229" t="s">
        <v>384</v>
      </c>
      <c r="E203" s="230" t="s">
        <v>557</v>
      </c>
      <c r="F203" s="231" t="s">
        <v>558</v>
      </c>
      <c r="G203" s="232" t="s">
        <v>508</v>
      </c>
      <c r="H203" s="233">
        <v>50.544</v>
      </c>
      <c r="I203" s="234"/>
      <c r="J203" s="235">
        <f>ROUND(I203*H203,2)</f>
        <v>0</v>
      </c>
      <c r="K203" s="231" t="s">
        <v>167</v>
      </c>
      <c r="L203" s="236"/>
      <c r="M203" s="237" t="s">
        <v>5</v>
      </c>
      <c r="N203" s="238" t="s">
        <v>41</v>
      </c>
      <c r="O203" s="42"/>
      <c r="P203" s="190">
        <f>O203*H203</f>
        <v>0</v>
      </c>
      <c r="Q203" s="190">
        <v>0.1</v>
      </c>
      <c r="R203" s="190">
        <f>Q203*H203</f>
        <v>5.0544</v>
      </c>
      <c r="S203" s="190">
        <v>0</v>
      </c>
      <c r="T203" s="191">
        <f>S203*H203</f>
        <v>0</v>
      </c>
      <c r="AR203" s="25" t="s">
        <v>221</v>
      </c>
      <c r="AT203" s="25" t="s">
        <v>384</v>
      </c>
      <c r="AU203" s="25" t="s">
        <v>79</v>
      </c>
      <c r="AY203" s="25" t="s">
        <v>161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25" t="s">
        <v>77</v>
      </c>
      <c r="BK203" s="192">
        <f>ROUND(I203*H203,2)</f>
        <v>0</v>
      </c>
      <c r="BL203" s="25" t="s">
        <v>168</v>
      </c>
      <c r="BM203" s="25" t="s">
        <v>559</v>
      </c>
    </row>
    <row r="204" spans="2:47" s="1" customFormat="1" ht="13.5">
      <c r="B204" s="41"/>
      <c r="D204" s="193" t="s">
        <v>170</v>
      </c>
      <c r="F204" s="194" t="s">
        <v>560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5" t="s">
        <v>170</v>
      </c>
      <c r="AU204" s="25" t="s">
        <v>79</v>
      </c>
    </row>
    <row r="205" spans="2:51" s="12" customFormat="1" ht="13.5">
      <c r="B205" s="198"/>
      <c r="D205" s="193" t="s">
        <v>174</v>
      </c>
      <c r="F205" s="200" t="s">
        <v>1643</v>
      </c>
      <c r="H205" s="201">
        <v>50.544</v>
      </c>
      <c r="I205" s="202"/>
      <c r="L205" s="198"/>
      <c r="M205" s="203"/>
      <c r="N205" s="204"/>
      <c r="O205" s="204"/>
      <c r="P205" s="204"/>
      <c r="Q205" s="204"/>
      <c r="R205" s="204"/>
      <c r="S205" s="204"/>
      <c r="T205" s="205"/>
      <c r="AT205" s="199" t="s">
        <v>174</v>
      </c>
      <c r="AU205" s="199" t="s">
        <v>79</v>
      </c>
      <c r="AV205" s="12" t="s">
        <v>79</v>
      </c>
      <c r="AW205" s="12" t="s">
        <v>6</v>
      </c>
      <c r="AX205" s="12" t="s">
        <v>77</v>
      </c>
      <c r="AY205" s="199" t="s">
        <v>161</v>
      </c>
    </row>
    <row r="206" spans="2:65" s="1" customFormat="1" ht="25.5" customHeight="1">
      <c r="B206" s="180"/>
      <c r="C206" s="181" t="s">
        <v>377</v>
      </c>
      <c r="D206" s="181" t="s">
        <v>163</v>
      </c>
      <c r="E206" s="182" t="s">
        <v>563</v>
      </c>
      <c r="F206" s="183" t="s">
        <v>564</v>
      </c>
      <c r="G206" s="184" t="s">
        <v>166</v>
      </c>
      <c r="H206" s="185">
        <v>216</v>
      </c>
      <c r="I206" s="186"/>
      <c r="J206" s="187">
        <f>ROUND(I206*H206,2)</f>
        <v>0</v>
      </c>
      <c r="K206" s="183" t="s">
        <v>167</v>
      </c>
      <c r="L206" s="41"/>
      <c r="M206" s="188" t="s">
        <v>5</v>
      </c>
      <c r="N206" s="189" t="s">
        <v>41</v>
      </c>
      <c r="O206" s="42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25" t="s">
        <v>168</v>
      </c>
      <c r="AT206" s="25" t="s">
        <v>163</v>
      </c>
      <c r="AU206" s="25" t="s">
        <v>79</v>
      </c>
      <c r="AY206" s="25" t="s">
        <v>161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25" t="s">
        <v>77</v>
      </c>
      <c r="BK206" s="192">
        <f>ROUND(I206*H206,2)</f>
        <v>0</v>
      </c>
      <c r="BL206" s="25" t="s">
        <v>168</v>
      </c>
      <c r="BM206" s="25" t="s">
        <v>1644</v>
      </c>
    </row>
    <row r="207" spans="2:47" s="1" customFormat="1" ht="27">
      <c r="B207" s="41"/>
      <c r="D207" s="193" t="s">
        <v>170</v>
      </c>
      <c r="F207" s="194" t="s">
        <v>566</v>
      </c>
      <c r="I207" s="195"/>
      <c r="L207" s="41"/>
      <c r="M207" s="196"/>
      <c r="N207" s="42"/>
      <c r="O207" s="42"/>
      <c r="P207" s="42"/>
      <c r="Q207" s="42"/>
      <c r="R207" s="42"/>
      <c r="S207" s="42"/>
      <c r="T207" s="70"/>
      <c r="AT207" s="25" t="s">
        <v>170</v>
      </c>
      <c r="AU207" s="25" t="s">
        <v>79</v>
      </c>
    </row>
    <row r="208" spans="2:47" s="1" customFormat="1" ht="27">
      <c r="B208" s="41"/>
      <c r="D208" s="193" t="s">
        <v>172</v>
      </c>
      <c r="F208" s="197" t="s">
        <v>1592</v>
      </c>
      <c r="I208" s="195"/>
      <c r="L208" s="41"/>
      <c r="M208" s="196"/>
      <c r="N208" s="42"/>
      <c r="O208" s="42"/>
      <c r="P208" s="42"/>
      <c r="Q208" s="42"/>
      <c r="R208" s="42"/>
      <c r="S208" s="42"/>
      <c r="T208" s="70"/>
      <c r="AT208" s="25" t="s">
        <v>172</v>
      </c>
      <c r="AU208" s="25" t="s">
        <v>79</v>
      </c>
    </row>
    <row r="209" spans="2:51" s="13" customFormat="1" ht="13.5">
      <c r="B209" s="206"/>
      <c r="D209" s="193" t="s">
        <v>174</v>
      </c>
      <c r="E209" s="207" t="s">
        <v>5</v>
      </c>
      <c r="F209" s="208" t="s">
        <v>304</v>
      </c>
      <c r="H209" s="207" t="s">
        <v>5</v>
      </c>
      <c r="I209" s="209"/>
      <c r="L209" s="206"/>
      <c r="M209" s="210"/>
      <c r="N209" s="211"/>
      <c r="O209" s="211"/>
      <c r="P209" s="211"/>
      <c r="Q209" s="211"/>
      <c r="R209" s="211"/>
      <c r="S209" s="211"/>
      <c r="T209" s="212"/>
      <c r="AT209" s="207" t="s">
        <v>174</v>
      </c>
      <c r="AU209" s="207" t="s">
        <v>79</v>
      </c>
      <c r="AV209" s="13" t="s">
        <v>77</v>
      </c>
      <c r="AW209" s="13" t="s">
        <v>34</v>
      </c>
      <c r="AX209" s="13" t="s">
        <v>70</v>
      </c>
      <c r="AY209" s="207" t="s">
        <v>161</v>
      </c>
    </row>
    <row r="210" spans="2:51" s="12" customFormat="1" ht="13.5">
      <c r="B210" s="198"/>
      <c r="D210" s="193" t="s">
        <v>174</v>
      </c>
      <c r="E210" s="199" t="s">
        <v>5</v>
      </c>
      <c r="F210" s="200" t="s">
        <v>1645</v>
      </c>
      <c r="H210" s="201">
        <v>216</v>
      </c>
      <c r="I210" s="202"/>
      <c r="L210" s="198"/>
      <c r="M210" s="203"/>
      <c r="N210" s="204"/>
      <c r="O210" s="204"/>
      <c r="P210" s="204"/>
      <c r="Q210" s="204"/>
      <c r="R210" s="204"/>
      <c r="S210" s="204"/>
      <c r="T210" s="205"/>
      <c r="AT210" s="199" t="s">
        <v>174</v>
      </c>
      <c r="AU210" s="199" t="s">
        <v>79</v>
      </c>
      <c r="AV210" s="12" t="s">
        <v>79</v>
      </c>
      <c r="AW210" s="12" t="s">
        <v>34</v>
      </c>
      <c r="AX210" s="12" t="s">
        <v>77</v>
      </c>
      <c r="AY210" s="199" t="s">
        <v>161</v>
      </c>
    </row>
    <row r="211" spans="2:65" s="1" customFormat="1" ht="25.5" customHeight="1">
      <c r="B211" s="180"/>
      <c r="C211" s="181" t="s">
        <v>383</v>
      </c>
      <c r="D211" s="181" t="s">
        <v>163</v>
      </c>
      <c r="E211" s="182" t="s">
        <v>574</v>
      </c>
      <c r="F211" s="183" t="s">
        <v>575</v>
      </c>
      <c r="G211" s="184" t="s">
        <v>166</v>
      </c>
      <c r="H211" s="185">
        <v>216</v>
      </c>
      <c r="I211" s="186"/>
      <c r="J211" s="187">
        <f>ROUND(I211*H211,2)</f>
        <v>0</v>
      </c>
      <c r="K211" s="183" t="s">
        <v>167</v>
      </c>
      <c r="L211" s="41"/>
      <c r="M211" s="188" t="s">
        <v>5</v>
      </c>
      <c r="N211" s="189" t="s">
        <v>41</v>
      </c>
      <c r="O211" s="42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AR211" s="25" t="s">
        <v>168</v>
      </c>
      <c r="AT211" s="25" t="s">
        <v>163</v>
      </c>
      <c r="AU211" s="25" t="s">
        <v>79</v>
      </c>
      <c r="AY211" s="25" t="s">
        <v>161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25" t="s">
        <v>77</v>
      </c>
      <c r="BK211" s="192">
        <f>ROUND(I211*H211,2)</f>
        <v>0</v>
      </c>
      <c r="BL211" s="25" t="s">
        <v>168</v>
      </c>
      <c r="BM211" s="25" t="s">
        <v>576</v>
      </c>
    </row>
    <row r="212" spans="2:47" s="1" customFormat="1" ht="27">
      <c r="B212" s="41"/>
      <c r="D212" s="193" t="s">
        <v>170</v>
      </c>
      <c r="F212" s="194" t="s">
        <v>577</v>
      </c>
      <c r="I212" s="195"/>
      <c r="L212" s="41"/>
      <c r="M212" s="196"/>
      <c r="N212" s="42"/>
      <c r="O212" s="42"/>
      <c r="P212" s="42"/>
      <c r="Q212" s="42"/>
      <c r="R212" s="42"/>
      <c r="S212" s="42"/>
      <c r="T212" s="70"/>
      <c r="AT212" s="25" t="s">
        <v>170</v>
      </c>
      <c r="AU212" s="25" t="s">
        <v>79</v>
      </c>
    </row>
    <row r="213" spans="2:47" s="1" customFormat="1" ht="27">
      <c r="B213" s="41"/>
      <c r="D213" s="193" t="s">
        <v>172</v>
      </c>
      <c r="F213" s="197" t="s">
        <v>447</v>
      </c>
      <c r="I213" s="195"/>
      <c r="L213" s="41"/>
      <c r="M213" s="196"/>
      <c r="N213" s="42"/>
      <c r="O213" s="42"/>
      <c r="P213" s="42"/>
      <c r="Q213" s="42"/>
      <c r="R213" s="42"/>
      <c r="S213" s="42"/>
      <c r="T213" s="70"/>
      <c r="AT213" s="25" t="s">
        <v>172</v>
      </c>
      <c r="AU213" s="25" t="s">
        <v>79</v>
      </c>
    </row>
    <row r="214" spans="2:65" s="1" customFormat="1" ht="16.5" customHeight="1">
      <c r="B214" s="180"/>
      <c r="C214" s="229" t="s">
        <v>388</v>
      </c>
      <c r="D214" s="229" t="s">
        <v>384</v>
      </c>
      <c r="E214" s="230" t="s">
        <v>579</v>
      </c>
      <c r="F214" s="231" t="s">
        <v>580</v>
      </c>
      <c r="G214" s="232" t="s">
        <v>581</v>
      </c>
      <c r="H214" s="233">
        <v>5.4</v>
      </c>
      <c r="I214" s="234"/>
      <c r="J214" s="235">
        <f>ROUND(I214*H214,2)</f>
        <v>0</v>
      </c>
      <c r="K214" s="231" t="s">
        <v>167</v>
      </c>
      <c r="L214" s="236"/>
      <c r="M214" s="237" t="s">
        <v>5</v>
      </c>
      <c r="N214" s="238" t="s">
        <v>41</v>
      </c>
      <c r="O214" s="42"/>
      <c r="P214" s="190">
        <f>O214*H214</f>
        <v>0</v>
      </c>
      <c r="Q214" s="190">
        <v>0.001</v>
      </c>
      <c r="R214" s="190">
        <f>Q214*H214</f>
        <v>0.0054</v>
      </c>
      <c r="S214" s="190">
        <v>0</v>
      </c>
      <c r="T214" s="191">
        <f>S214*H214</f>
        <v>0</v>
      </c>
      <c r="AR214" s="25" t="s">
        <v>221</v>
      </c>
      <c r="AT214" s="25" t="s">
        <v>384</v>
      </c>
      <c r="AU214" s="25" t="s">
        <v>79</v>
      </c>
      <c r="AY214" s="25" t="s">
        <v>161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5" t="s">
        <v>77</v>
      </c>
      <c r="BK214" s="192">
        <f>ROUND(I214*H214,2)</f>
        <v>0</v>
      </c>
      <c r="BL214" s="25" t="s">
        <v>168</v>
      </c>
      <c r="BM214" s="25" t="s">
        <v>582</v>
      </c>
    </row>
    <row r="215" spans="2:47" s="1" customFormat="1" ht="13.5">
      <c r="B215" s="41"/>
      <c r="D215" s="193" t="s">
        <v>170</v>
      </c>
      <c r="F215" s="194" t="s">
        <v>583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5" t="s">
        <v>170</v>
      </c>
      <c r="AU215" s="25" t="s">
        <v>79</v>
      </c>
    </row>
    <row r="216" spans="2:51" s="12" customFormat="1" ht="13.5">
      <c r="B216" s="198"/>
      <c r="D216" s="193" t="s">
        <v>174</v>
      </c>
      <c r="F216" s="200" t="s">
        <v>1646</v>
      </c>
      <c r="H216" s="201">
        <v>5.4</v>
      </c>
      <c r="I216" s="202"/>
      <c r="L216" s="198"/>
      <c r="M216" s="203"/>
      <c r="N216" s="204"/>
      <c r="O216" s="204"/>
      <c r="P216" s="204"/>
      <c r="Q216" s="204"/>
      <c r="R216" s="204"/>
      <c r="S216" s="204"/>
      <c r="T216" s="205"/>
      <c r="AT216" s="199" t="s">
        <v>174</v>
      </c>
      <c r="AU216" s="199" t="s">
        <v>79</v>
      </c>
      <c r="AV216" s="12" t="s">
        <v>79</v>
      </c>
      <c r="AW216" s="12" t="s">
        <v>6</v>
      </c>
      <c r="AX216" s="12" t="s">
        <v>77</v>
      </c>
      <c r="AY216" s="199" t="s">
        <v>161</v>
      </c>
    </row>
    <row r="217" spans="2:65" s="1" customFormat="1" ht="25.5" customHeight="1">
      <c r="B217" s="180"/>
      <c r="C217" s="181" t="s">
        <v>396</v>
      </c>
      <c r="D217" s="181" t="s">
        <v>163</v>
      </c>
      <c r="E217" s="182" t="s">
        <v>586</v>
      </c>
      <c r="F217" s="183" t="s">
        <v>587</v>
      </c>
      <c r="G217" s="184" t="s">
        <v>588</v>
      </c>
      <c r="H217" s="185">
        <v>0.022</v>
      </c>
      <c r="I217" s="186"/>
      <c r="J217" s="187">
        <f>ROUND(I217*H217,2)</f>
        <v>0</v>
      </c>
      <c r="K217" s="183" t="s">
        <v>167</v>
      </c>
      <c r="L217" s="41"/>
      <c r="M217" s="188" t="s">
        <v>5</v>
      </c>
      <c r="N217" s="189" t="s">
        <v>41</v>
      </c>
      <c r="O217" s="42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AR217" s="25" t="s">
        <v>168</v>
      </c>
      <c r="AT217" s="25" t="s">
        <v>163</v>
      </c>
      <c r="AU217" s="25" t="s">
        <v>79</v>
      </c>
      <c r="AY217" s="25" t="s">
        <v>161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5" t="s">
        <v>77</v>
      </c>
      <c r="BK217" s="192">
        <f>ROUND(I217*H217,2)</f>
        <v>0</v>
      </c>
      <c r="BL217" s="25" t="s">
        <v>168</v>
      </c>
      <c r="BM217" s="25" t="s">
        <v>589</v>
      </c>
    </row>
    <row r="218" spans="2:47" s="1" customFormat="1" ht="27">
      <c r="B218" s="41"/>
      <c r="D218" s="193" t="s">
        <v>170</v>
      </c>
      <c r="F218" s="194" t="s">
        <v>590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5" t="s">
        <v>170</v>
      </c>
      <c r="AU218" s="25" t="s">
        <v>79</v>
      </c>
    </row>
    <row r="219" spans="2:51" s="12" customFormat="1" ht="13.5">
      <c r="B219" s="198"/>
      <c r="D219" s="193" t="s">
        <v>174</v>
      </c>
      <c r="E219" s="199" t="s">
        <v>5</v>
      </c>
      <c r="F219" s="200" t="s">
        <v>1647</v>
      </c>
      <c r="H219" s="201">
        <v>0.022</v>
      </c>
      <c r="I219" s="202"/>
      <c r="L219" s="198"/>
      <c r="M219" s="203"/>
      <c r="N219" s="204"/>
      <c r="O219" s="204"/>
      <c r="P219" s="204"/>
      <c r="Q219" s="204"/>
      <c r="R219" s="204"/>
      <c r="S219" s="204"/>
      <c r="T219" s="205"/>
      <c r="AT219" s="199" t="s">
        <v>174</v>
      </c>
      <c r="AU219" s="199" t="s">
        <v>79</v>
      </c>
      <c r="AV219" s="12" t="s">
        <v>79</v>
      </c>
      <c r="AW219" s="12" t="s">
        <v>34</v>
      </c>
      <c r="AX219" s="12" t="s">
        <v>77</v>
      </c>
      <c r="AY219" s="199" t="s">
        <v>161</v>
      </c>
    </row>
    <row r="220" spans="2:65" s="1" customFormat="1" ht="16.5" customHeight="1">
      <c r="B220" s="180"/>
      <c r="C220" s="229" t="s">
        <v>406</v>
      </c>
      <c r="D220" s="229" t="s">
        <v>384</v>
      </c>
      <c r="E220" s="230" t="s">
        <v>592</v>
      </c>
      <c r="F220" s="231" t="s">
        <v>593</v>
      </c>
      <c r="G220" s="232" t="s">
        <v>581</v>
      </c>
      <c r="H220" s="233">
        <v>5.5</v>
      </c>
      <c r="I220" s="234"/>
      <c r="J220" s="235">
        <f>ROUND(I220*H220,2)</f>
        <v>0</v>
      </c>
      <c r="K220" s="231" t="s">
        <v>167</v>
      </c>
      <c r="L220" s="236"/>
      <c r="M220" s="237" t="s">
        <v>5</v>
      </c>
      <c r="N220" s="238" t="s">
        <v>41</v>
      </c>
      <c r="O220" s="42"/>
      <c r="P220" s="190">
        <f>O220*H220</f>
        <v>0</v>
      </c>
      <c r="Q220" s="190">
        <v>0.21</v>
      </c>
      <c r="R220" s="190">
        <f>Q220*H220</f>
        <v>1.155</v>
      </c>
      <c r="S220" s="190">
        <v>0</v>
      </c>
      <c r="T220" s="191">
        <f>S220*H220</f>
        <v>0</v>
      </c>
      <c r="AR220" s="25" t="s">
        <v>221</v>
      </c>
      <c r="AT220" s="25" t="s">
        <v>384</v>
      </c>
      <c r="AU220" s="25" t="s">
        <v>79</v>
      </c>
      <c r="AY220" s="25" t="s">
        <v>161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5" t="s">
        <v>77</v>
      </c>
      <c r="BK220" s="192">
        <f>ROUND(I220*H220,2)</f>
        <v>0</v>
      </c>
      <c r="BL220" s="25" t="s">
        <v>168</v>
      </c>
      <c r="BM220" s="25" t="s">
        <v>594</v>
      </c>
    </row>
    <row r="221" spans="2:47" s="1" customFormat="1" ht="13.5">
      <c r="B221" s="41"/>
      <c r="D221" s="193" t="s">
        <v>170</v>
      </c>
      <c r="F221" s="194" t="s">
        <v>593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5" t="s">
        <v>170</v>
      </c>
      <c r="AU221" s="25" t="s">
        <v>79</v>
      </c>
    </row>
    <row r="222" spans="2:51" s="13" customFormat="1" ht="13.5">
      <c r="B222" s="206"/>
      <c r="D222" s="193" t="s">
        <v>174</v>
      </c>
      <c r="E222" s="207" t="s">
        <v>5</v>
      </c>
      <c r="F222" s="208" t="s">
        <v>595</v>
      </c>
      <c r="H222" s="207" t="s">
        <v>5</v>
      </c>
      <c r="I222" s="209"/>
      <c r="L222" s="206"/>
      <c r="M222" s="210"/>
      <c r="N222" s="211"/>
      <c r="O222" s="211"/>
      <c r="P222" s="211"/>
      <c r="Q222" s="211"/>
      <c r="R222" s="211"/>
      <c r="S222" s="211"/>
      <c r="T222" s="212"/>
      <c r="AT222" s="207" t="s">
        <v>174</v>
      </c>
      <c r="AU222" s="207" t="s">
        <v>79</v>
      </c>
      <c r="AV222" s="13" t="s">
        <v>77</v>
      </c>
      <c r="AW222" s="13" t="s">
        <v>34</v>
      </c>
      <c r="AX222" s="13" t="s">
        <v>70</v>
      </c>
      <c r="AY222" s="207" t="s">
        <v>161</v>
      </c>
    </row>
    <row r="223" spans="2:51" s="12" customFormat="1" ht="13.5">
      <c r="B223" s="198"/>
      <c r="D223" s="193" t="s">
        <v>174</v>
      </c>
      <c r="E223" s="199" t="s">
        <v>5</v>
      </c>
      <c r="F223" s="200" t="s">
        <v>1648</v>
      </c>
      <c r="H223" s="201">
        <v>5.5</v>
      </c>
      <c r="I223" s="202"/>
      <c r="L223" s="198"/>
      <c r="M223" s="203"/>
      <c r="N223" s="204"/>
      <c r="O223" s="204"/>
      <c r="P223" s="204"/>
      <c r="Q223" s="204"/>
      <c r="R223" s="204"/>
      <c r="S223" s="204"/>
      <c r="T223" s="205"/>
      <c r="AT223" s="199" t="s">
        <v>174</v>
      </c>
      <c r="AU223" s="199" t="s">
        <v>79</v>
      </c>
      <c r="AV223" s="12" t="s">
        <v>79</v>
      </c>
      <c r="AW223" s="12" t="s">
        <v>34</v>
      </c>
      <c r="AX223" s="12" t="s">
        <v>77</v>
      </c>
      <c r="AY223" s="199" t="s">
        <v>161</v>
      </c>
    </row>
    <row r="224" spans="2:63" s="11" customFormat="1" ht="29.85" customHeight="1">
      <c r="B224" s="167"/>
      <c r="D224" s="168" t="s">
        <v>69</v>
      </c>
      <c r="E224" s="178" t="s">
        <v>79</v>
      </c>
      <c r="F224" s="178" t="s">
        <v>597</v>
      </c>
      <c r="I224" s="170"/>
      <c r="J224" s="179">
        <f>BK224</f>
        <v>0</v>
      </c>
      <c r="L224" s="167"/>
      <c r="M224" s="172"/>
      <c r="N224" s="173"/>
      <c r="O224" s="173"/>
      <c r="P224" s="174">
        <f>SUM(P225:P234)</f>
        <v>0</v>
      </c>
      <c r="Q224" s="173"/>
      <c r="R224" s="174">
        <f>SUM(R225:R234)</f>
        <v>16.31304</v>
      </c>
      <c r="S224" s="173"/>
      <c r="T224" s="175">
        <f>SUM(T225:T234)</f>
        <v>0</v>
      </c>
      <c r="AR224" s="168" t="s">
        <v>77</v>
      </c>
      <c r="AT224" s="176" t="s">
        <v>69</v>
      </c>
      <c r="AU224" s="176" t="s">
        <v>77</v>
      </c>
      <c r="AY224" s="168" t="s">
        <v>161</v>
      </c>
      <c r="BK224" s="177">
        <f>SUM(BK225:BK234)</f>
        <v>0</v>
      </c>
    </row>
    <row r="225" spans="2:65" s="1" customFormat="1" ht="25.5" customHeight="1">
      <c r="B225" s="180"/>
      <c r="C225" s="181" t="s">
        <v>413</v>
      </c>
      <c r="D225" s="181" t="s">
        <v>163</v>
      </c>
      <c r="E225" s="182" t="s">
        <v>599</v>
      </c>
      <c r="F225" s="183" t="s">
        <v>600</v>
      </c>
      <c r="G225" s="184" t="s">
        <v>224</v>
      </c>
      <c r="H225" s="185">
        <v>72</v>
      </c>
      <c r="I225" s="186"/>
      <c r="J225" s="187">
        <f>ROUND(I225*H225,2)</f>
        <v>0</v>
      </c>
      <c r="K225" s="183" t="s">
        <v>167</v>
      </c>
      <c r="L225" s="41"/>
      <c r="M225" s="188" t="s">
        <v>5</v>
      </c>
      <c r="N225" s="189" t="s">
        <v>41</v>
      </c>
      <c r="O225" s="42"/>
      <c r="P225" s="190">
        <f>O225*H225</f>
        <v>0</v>
      </c>
      <c r="Q225" s="190">
        <v>0.22657</v>
      </c>
      <c r="R225" s="190">
        <f>Q225*H225</f>
        <v>16.31304</v>
      </c>
      <c r="S225" s="190">
        <v>0</v>
      </c>
      <c r="T225" s="191">
        <f>S225*H225</f>
        <v>0</v>
      </c>
      <c r="AR225" s="25" t="s">
        <v>168</v>
      </c>
      <c r="AT225" s="25" t="s">
        <v>163</v>
      </c>
      <c r="AU225" s="25" t="s">
        <v>79</v>
      </c>
      <c r="AY225" s="25" t="s">
        <v>161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5" t="s">
        <v>77</v>
      </c>
      <c r="BK225" s="192">
        <f>ROUND(I225*H225,2)</f>
        <v>0</v>
      </c>
      <c r="BL225" s="25" t="s">
        <v>168</v>
      </c>
      <c r="BM225" s="25" t="s">
        <v>601</v>
      </c>
    </row>
    <row r="226" spans="2:47" s="1" customFormat="1" ht="40.5">
      <c r="B226" s="41"/>
      <c r="D226" s="193" t="s">
        <v>170</v>
      </c>
      <c r="F226" s="194" t="s">
        <v>602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5" t="s">
        <v>170</v>
      </c>
      <c r="AU226" s="25" t="s">
        <v>79</v>
      </c>
    </row>
    <row r="227" spans="2:47" s="1" customFormat="1" ht="27">
      <c r="B227" s="41"/>
      <c r="D227" s="193" t="s">
        <v>172</v>
      </c>
      <c r="F227" s="197" t="s">
        <v>1592</v>
      </c>
      <c r="I227" s="195"/>
      <c r="L227" s="41"/>
      <c r="M227" s="196"/>
      <c r="N227" s="42"/>
      <c r="O227" s="42"/>
      <c r="P227" s="42"/>
      <c r="Q227" s="42"/>
      <c r="R227" s="42"/>
      <c r="S227" s="42"/>
      <c r="T227" s="70"/>
      <c r="AT227" s="25" t="s">
        <v>172</v>
      </c>
      <c r="AU227" s="25" t="s">
        <v>79</v>
      </c>
    </row>
    <row r="228" spans="2:51" s="13" customFormat="1" ht="13.5">
      <c r="B228" s="206"/>
      <c r="D228" s="193" t="s">
        <v>174</v>
      </c>
      <c r="E228" s="207" t="s">
        <v>5</v>
      </c>
      <c r="F228" s="208" t="s">
        <v>603</v>
      </c>
      <c r="H228" s="207" t="s">
        <v>5</v>
      </c>
      <c r="I228" s="209"/>
      <c r="L228" s="206"/>
      <c r="M228" s="210"/>
      <c r="N228" s="211"/>
      <c r="O228" s="211"/>
      <c r="P228" s="211"/>
      <c r="Q228" s="211"/>
      <c r="R228" s="211"/>
      <c r="S228" s="211"/>
      <c r="T228" s="212"/>
      <c r="AT228" s="207" t="s">
        <v>174</v>
      </c>
      <c r="AU228" s="207" t="s">
        <v>79</v>
      </c>
      <c r="AV228" s="13" t="s">
        <v>77</v>
      </c>
      <c r="AW228" s="13" t="s">
        <v>34</v>
      </c>
      <c r="AX228" s="13" t="s">
        <v>70</v>
      </c>
      <c r="AY228" s="207" t="s">
        <v>161</v>
      </c>
    </row>
    <row r="229" spans="2:51" s="12" customFormat="1" ht="13.5">
      <c r="B229" s="198"/>
      <c r="D229" s="193" t="s">
        <v>174</v>
      </c>
      <c r="E229" s="199" t="s">
        <v>5</v>
      </c>
      <c r="F229" s="200" t="s">
        <v>692</v>
      </c>
      <c r="H229" s="201">
        <v>72</v>
      </c>
      <c r="I229" s="202"/>
      <c r="L229" s="198"/>
      <c r="M229" s="203"/>
      <c r="N229" s="204"/>
      <c r="O229" s="204"/>
      <c r="P229" s="204"/>
      <c r="Q229" s="204"/>
      <c r="R229" s="204"/>
      <c r="S229" s="204"/>
      <c r="T229" s="205"/>
      <c r="AT229" s="199" t="s">
        <v>174</v>
      </c>
      <c r="AU229" s="199" t="s">
        <v>79</v>
      </c>
      <c r="AV229" s="12" t="s">
        <v>79</v>
      </c>
      <c r="AW229" s="12" t="s">
        <v>34</v>
      </c>
      <c r="AX229" s="12" t="s">
        <v>77</v>
      </c>
      <c r="AY229" s="199" t="s">
        <v>161</v>
      </c>
    </row>
    <row r="230" spans="2:65" s="1" customFormat="1" ht="25.5" customHeight="1">
      <c r="B230" s="180"/>
      <c r="C230" s="181" t="s">
        <v>418</v>
      </c>
      <c r="D230" s="181" t="s">
        <v>163</v>
      </c>
      <c r="E230" s="182" t="s">
        <v>608</v>
      </c>
      <c r="F230" s="183" t="s">
        <v>609</v>
      </c>
      <c r="G230" s="184" t="s">
        <v>166</v>
      </c>
      <c r="H230" s="185">
        <v>64.8</v>
      </c>
      <c r="I230" s="186"/>
      <c r="J230" s="187">
        <f>ROUND(I230*H230,2)</f>
        <v>0</v>
      </c>
      <c r="K230" s="183" t="s">
        <v>167</v>
      </c>
      <c r="L230" s="41"/>
      <c r="M230" s="188" t="s">
        <v>5</v>
      </c>
      <c r="N230" s="189" t="s">
        <v>41</v>
      </c>
      <c r="O230" s="42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AR230" s="25" t="s">
        <v>168</v>
      </c>
      <c r="AT230" s="25" t="s">
        <v>163</v>
      </c>
      <c r="AU230" s="25" t="s">
        <v>79</v>
      </c>
      <c r="AY230" s="25" t="s">
        <v>161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25" t="s">
        <v>77</v>
      </c>
      <c r="BK230" s="192">
        <f>ROUND(I230*H230,2)</f>
        <v>0</v>
      </c>
      <c r="BL230" s="25" t="s">
        <v>168</v>
      </c>
      <c r="BM230" s="25" t="s">
        <v>610</v>
      </c>
    </row>
    <row r="231" spans="2:47" s="1" customFormat="1" ht="27">
      <c r="B231" s="41"/>
      <c r="D231" s="193" t="s">
        <v>170</v>
      </c>
      <c r="F231" s="194" t="s">
        <v>611</v>
      </c>
      <c r="I231" s="195"/>
      <c r="L231" s="41"/>
      <c r="M231" s="196"/>
      <c r="N231" s="42"/>
      <c r="O231" s="42"/>
      <c r="P231" s="42"/>
      <c r="Q231" s="42"/>
      <c r="R231" s="42"/>
      <c r="S231" s="42"/>
      <c r="T231" s="70"/>
      <c r="AT231" s="25" t="s">
        <v>170</v>
      </c>
      <c r="AU231" s="25" t="s">
        <v>79</v>
      </c>
    </row>
    <row r="232" spans="2:47" s="1" customFormat="1" ht="27">
      <c r="B232" s="41"/>
      <c r="D232" s="193" t="s">
        <v>172</v>
      </c>
      <c r="F232" s="197" t="s">
        <v>1592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5" t="s">
        <v>172</v>
      </c>
      <c r="AU232" s="25" t="s">
        <v>79</v>
      </c>
    </row>
    <row r="233" spans="2:51" s="13" customFormat="1" ht="13.5">
      <c r="B233" s="206"/>
      <c r="D233" s="193" t="s">
        <v>174</v>
      </c>
      <c r="E233" s="207" t="s">
        <v>5</v>
      </c>
      <c r="F233" s="208" t="s">
        <v>603</v>
      </c>
      <c r="H233" s="207" t="s">
        <v>5</v>
      </c>
      <c r="I233" s="209"/>
      <c r="L233" s="206"/>
      <c r="M233" s="210"/>
      <c r="N233" s="211"/>
      <c r="O233" s="211"/>
      <c r="P233" s="211"/>
      <c r="Q233" s="211"/>
      <c r="R233" s="211"/>
      <c r="S233" s="211"/>
      <c r="T233" s="212"/>
      <c r="AT233" s="207" t="s">
        <v>174</v>
      </c>
      <c r="AU233" s="207" t="s">
        <v>79</v>
      </c>
      <c r="AV233" s="13" t="s">
        <v>77</v>
      </c>
      <c r="AW233" s="13" t="s">
        <v>34</v>
      </c>
      <c r="AX233" s="13" t="s">
        <v>70</v>
      </c>
      <c r="AY233" s="207" t="s">
        <v>161</v>
      </c>
    </row>
    <row r="234" spans="2:51" s="12" customFormat="1" ht="13.5">
      <c r="B234" s="198"/>
      <c r="D234" s="193" t="s">
        <v>174</v>
      </c>
      <c r="E234" s="199" t="s">
        <v>5</v>
      </c>
      <c r="F234" s="200" t="s">
        <v>1649</v>
      </c>
      <c r="H234" s="201">
        <v>64.8</v>
      </c>
      <c r="I234" s="202"/>
      <c r="L234" s="198"/>
      <c r="M234" s="203"/>
      <c r="N234" s="204"/>
      <c r="O234" s="204"/>
      <c r="P234" s="204"/>
      <c r="Q234" s="204"/>
      <c r="R234" s="204"/>
      <c r="S234" s="204"/>
      <c r="T234" s="205"/>
      <c r="AT234" s="199" t="s">
        <v>174</v>
      </c>
      <c r="AU234" s="199" t="s">
        <v>79</v>
      </c>
      <c r="AV234" s="12" t="s">
        <v>79</v>
      </c>
      <c r="AW234" s="12" t="s">
        <v>34</v>
      </c>
      <c r="AX234" s="12" t="s">
        <v>77</v>
      </c>
      <c r="AY234" s="199" t="s">
        <v>161</v>
      </c>
    </row>
    <row r="235" spans="2:63" s="11" customFormat="1" ht="29.85" customHeight="1">
      <c r="B235" s="167"/>
      <c r="D235" s="168" t="s">
        <v>69</v>
      </c>
      <c r="E235" s="178" t="s">
        <v>168</v>
      </c>
      <c r="F235" s="178" t="s">
        <v>630</v>
      </c>
      <c r="I235" s="170"/>
      <c r="J235" s="179">
        <f>BK235</f>
        <v>0</v>
      </c>
      <c r="L235" s="167"/>
      <c r="M235" s="172"/>
      <c r="N235" s="173"/>
      <c r="O235" s="173"/>
      <c r="P235" s="174">
        <f>SUM(P236:P252)</f>
        <v>0</v>
      </c>
      <c r="Q235" s="173"/>
      <c r="R235" s="174">
        <f>SUM(R236:R252)</f>
        <v>7.448035999999999</v>
      </c>
      <c r="S235" s="173"/>
      <c r="T235" s="175">
        <f>SUM(T236:T252)</f>
        <v>0</v>
      </c>
      <c r="AR235" s="168" t="s">
        <v>77</v>
      </c>
      <c r="AT235" s="176" t="s">
        <v>69</v>
      </c>
      <c r="AU235" s="176" t="s">
        <v>77</v>
      </c>
      <c r="AY235" s="168" t="s">
        <v>161</v>
      </c>
      <c r="BK235" s="177">
        <f>SUM(BK236:BK252)</f>
        <v>0</v>
      </c>
    </row>
    <row r="236" spans="2:65" s="1" customFormat="1" ht="16.5" customHeight="1">
      <c r="B236" s="180"/>
      <c r="C236" s="181" t="s">
        <v>423</v>
      </c>
      <c r="D236" s="181" t="s">
        <v>163</v>
      </c>
      <c r="E236" s="182" t="s">
        <v>632</v>
      </c>
      <c r="F236" s="183" t="s">
        <v>633</v>
      </c>
      <c r="G236" s="184" t="s">
        <v>301</v>
      </c>
      <c r="H236" s="185">
        <v>6.48</v>
      </c>
      <c r="I236" s="186"/>
      <c r="J236" s="187">
        <f>ROUND(I236*H236,2)</f>
        <v>0</v>
      </c>
      <c r="K236" s="183" t="s">
        <v>167</v>
      </c>
      <c r="L236" s="41"/>
      <c r="M236" s="188" t="s">
        <v>5</v>
      </c>
      <c r="N236" s="189" t="s">
        <v>41</v>
      </c>
      <c r="O236" s="42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AR236" s="25" t="s">
        <v>168</v>
      </c>
      <c r="AT236" s="25" t="s">
        <v>163</v>
      </c>
      <c r="AU236" s="25" t="s">
        <v>79</v>
      </c>
      <c r="AY236" s="25" t="s">
        <v>161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25" t="s">
        <v>77</v>
      </c>
      <c r="BK236" s="192">
        <f>ROUND(I236*H236,2)</f>
        <v>0</v>
      </c>
      <c r="BL236" s="25" t="s">
        <v>168</v>
      </c>
      <c r="BM236" s="25" t="s">
        <v>634</v>
      </c>
    </row>
    <row r="237" spans="2:47" s="1" customFormat="1" ht="13.5">
      <c r="B237" s="41"/>
      <c r="D237" s="193" t="s">
        <v>170</v>
      </c>
      <c r="F237" s="194" t="s">
        <v>635</v>
      </c>
      <c r="I237" s="195"/>
      <c r="L237" s="41"/>
      <c r="M237" s="196"/>
      <c r="N237" s="42"/>
      <c r="O237" s="42"/>
      <c r="P237" s="42"/>
      <c r="Q237" s="42"/>
      <c r="R237" s="42"/>
      <c r="S237" s="42"/>
      <c r="T237" s="70"/>
      <c r="AT237" s="25" t="s">
        <v>170</v>
      </c>
      <c r="AU237" s="25" t="s">
        <v>79</v>
      </c>
    </row>
    <row r="238" spans="2:47" s="1" customFormat="1" ht="27">
      <c r="B238" s="41"/>
      <c r="D238" s="193" t="s">
        <v>172</v>
      </c>
      <c r="F238" s="197" t="s">
        <v>1592</v>
      </c>
      <c r="I238" s="195"/>
      <c r="L238" s="41"/>
      <c r="M238" s="196"/>
      <c r="N238" s="42"/>
      <c r="O238" s="42"/>
      <c r="P238" s="42"/>
      <c r="Q238" s="42"/>
      <c r="R238" s="42"/>
      <c r="S238" s="42"/>
      <c r="T238" s="70"/>
      <c r="AT238" s="25" t="s">
        <v>172</v>
      </c>
      <c r="AU238" s="25" t="s">
        <v>79</v>
      </c>
    </row>
    <row r="239" spans="2:51" s="12" customFormat="1" ht="13.5">
      <c r="B239" s="198"/>
      <c r="D239" s="193" t="s">
        <v>174</v>
      </c>
      <c r="E239" s="199" t="s">
        <v>5</v>
      </c>
      <c r="F239" s="200" t="s">
        <v>1650</v>
      </c>
      <c r="H239" s="201">
        <v>6.48</v>
      </c>
      <c r="I239" s="202"/>
      <c r="L239" s="198"/>
      <c r="M239" s="203"/>
      <c r="N239" s="204"/>
      <c r="O239" s="204"/>
      <c r="P239" s="204"/>
      <c r="Q239" s="204"/>
      <c r="R239" s="204"/>
      <c r="S239" s="204"/>
      <c r="T239" s="205"/>
      <c r="AT239" s="199" t="s">
        <v>174</v>
      </c>
      <c r="AU239" s="199" t="s">
        <v>79</v>
      </c>
      <c r="AV239" s="12" t="s">
        <v>79</v>
      </c>
      <c r="AW239" s="12" t="s">
        <v>34</v>
      </c>
      <c r="AX239" s="12" t="s">
        <v>77</v>
      </c>
      <c r="AY239" s="199" t="s">
        <v>161</v>
      </c>
    </row>
    <row r="240" spans="2:65" s="1" customFormat="1" ht="16.5" customHeight="1">
      <c r="B240" s="180"/>
      <c r="C240" s="181" t="s">
        <v>428</v>
      </c>
      <c r="D240" s="181" t="s">
        <v>163</v>
      </c>
      <c r="E240" s="182" t="s">
        <v>1651</v>
      </c>
      <c r="F240" s="183" t="s">
        <v>1652</v>
      </c>
      <c r="G240" s="184" t="s">
        <v>301</v>
      </c>
      <c r="H240" s="185">
        <v>0.18</v>
      </c>
      <c r="I240" s="186"/>
      <c r="J240" s="187">
        <f>ROUND(I240*H240,2)</f>
        <v>0</v>
      </c>
      <c r="K240" s="183" t="s">
        <v>167</v>
      </c>
      <c r="L240" s="41"/>
      <c r="M240" s="188" t="s">
        <v>5</v>
      </c>
      <c r="N240" s="189" t="s">
        <v>41</v>
      </c>
      <c r="O240" s="42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25" t="s">
        <v>168</v>
      </c>
      <c r="AT240" s="25" t="s">
        <v>163</v>
      </c>
      <c r="AU240" s="25" t="s">
        <v>79</v>
      </c>
      <c r="AY240" s="25" t="s">
        <v>161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25" t="s">
        <v>77</v>
      </c>
      <c r="BK240" s="192">
        <f>ROUND(I240*H240,2)</f>
        <v>0</v>
      </c>
      <c r="BL240" s="25" t="s">
        <v>168</v>
      </c>
      <c r="BM240" s="25" t="s">
        <v>1653</v>
      </c>
    </row>
    <row r="241" spans="2:47" s="1" customFormat="1" ht="27">
      <c r="B241" s="41"/>
      <c r="D241" s="193" t="s">
        <v>170</v>
      </c>
      <c r="F241" s="194" t="s">
        <v>1654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170</v>
      </c>
      <c r="AU241" s="25" t="s">
        <v>79</v>
      </c>
    </row>
    <row r="242" spans="2:47" s="1" customFormat="1" ht="27">
      <c r="B242" s="41"/>
      <c r="D242" s="193" t="s">
        <v>172</v>
      </c>
      <c r="F242" s="197" t="s">
        <v>1592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5" t="s">
        <v>172</v>
      </c>
      <c r="AU242" s="25" t="s">
        <v>79</v>
      </c>
    </row>
    <row r="243" spans="2:51" s="12" customFormat="1" ht="13.5">
      <c r="B243" s="198"/>
      <c r="D243" s="193" t="s">
        <v>174</v>
      </c>
      <c r="E243" s="199" t="s">
        <v>5</v>
      </c>
      <c r="F243" s="200" t="s">
        <v>1655</v>
      </c>
      <c r="H243" s="201">
        <v>0.18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174</v>
      </c>
      <c r="AU243" s="199" t="s">
        <v>79</v>
      </c>
      <c r="AV243" s="12" t="s">
        <v>79</v>
      </c>
      <c r="AW243" s="12" t="s">
        <v>34</v>
      </c>
      <c r="AX243" s="12" t="s">
        <v>77</v>
      </c>
      <c r="AY243" s="199" t="s">
        <v>161</v>
      </c>
    </row>
    <row r="244" spans="2:65" s="1" customFormat="1" ht="16.5" customHeight="1">
      <c r="B244" s="180"/>
      <c r="C244" s="181" t="s">
        <v>437</v>
      </c>
      <c r="D244" s="181" t="s">
        <v>163</v>
      </c>
      <c r="E244" s="182" t="s">
        <v>1656</v>
      </c>
      <c r="F244" s="183" t="s">
        <v>1657</v>
      </c>
      <c r="G244" s="184" t="s">
        <v>166</v>
      </c>
      <c r="H244" s="185">
        <v>2.4</v>
      </c>
      <c r="I244" s="186"/>
      <c r="J244" s="187">
        <f>ROUND(I244*H244,2)</f>
        <v>0</v>
      </c>
      <c r="K244" s="183" t="s">
        <v>167</v>
      </c>
      <c r="L244" s="41"/>
      <c r="M244" s="188" t="s">
        <v>5</v>
      </c>
      <c r="N244" s="189" t="s">
        <v>41</v>
      </c>
      <c r="O244" s="42"/>
      <c r="P244" s="190">
        <f>O244*H244</f>
        <v>0</v>
      </c>
      <c r="Q244" s="190">
        <v>0.00639</v>
      </c>
      <c r="R244" s="190">
        <f>Q244*H244</f>
        <v>0.015335999999999999</v>
      </c>
      <c r="S244" s="190">
        <v>0</v>
      </c>
      <c r="T244" s="191">
        <f>S244*H244</f>
        <v>0</v>
      </c>
      <c r="AR244" s="25" t="s">
        <v>168</v>
      </c>
      <c r="AT244" s="25" t="s">
        <v>163</v>
      </c>
      <c r="AU244" s="25" t="s">
        <v>79</v>
      </c>
      <c r="AY244" s="25" t="s">
        <v>161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25" t="s">
        <v>77</v>
      </c>
      <c r="BK244" s="192">
        <f>ROUND(I244*H244,2)</f>
        <v>0</v>
      </c>
      <c r="BL244" s="25" t="s">
        <v>168</v>
      </c>
      <c r="BM244" s="25" t="s">
        <v>1658</v>
      </c>
    </row>
    <row r="245" spans="2:47" s="1" customFormat="1" ht="13.5">
      <c r="B245" s="41"/>
      <c r="D245" s="193" t="s">
        <v>170</v>
      </c>
      <c r="F245" s="194" t="s">
        <v>1659</v>
      </c>
      <c r="I245" s="195"/>
      <c r="L245" s="41"/>
      <c r="M245" s="196"/>
      <c r="N245" s="42"/>
      <c r="O245" s="42"/>
      <c r="P245" s="42"/>
      <c r="Q245" s="42"/>
      <c r="R245" s="42"/>
      <c r="S245" s="42"/>
      <c r="T245" s="70"/>
      <c r="AT245" s="25" t="s">
        <v>170</v>
      </c>
      <c r="AU245" s="25" t="s">
        <v>79</v>
      </c>
    </row>
    <row r="246" spans="2:47" s="1" customFormat="1" ht="27">
      <c r="B246" s="41"/>
      <c r="D246" s="193" t="s">
        <v>172</v>
      </c>
      <c r="F246" s="197" t="s">
        <v>1592</v>
      </c>
      <c r="I246" s="195"/>
      <c r="L246" s="41"/>
      <c r="M246" s="196"/>
      <c r="N246" s="42"/>
      <c r="O246" s="42"/>
      <c r="P246" s="42"/>
      <c r="Q246" s="42"/>
      <c r="R246" s="42"/>
      <c r="S246" s="42"/>
      <c r="T246" s="70"/>
      <c r="AT246" s="25" t="s">
        <v>172</v>
      </c>
      <c r="AU246" s="25" t="s">
        <v>79</v>
      </c>
    </row>
    <row r="247" spans="2:51" s="12" customFormat="1" ht="13.5">
      <c r="B247" s="198"/>
      <c r="D247" s="193" t="s">
        <v>174</v>
      </c>
      <c r="E247" s="199" t="s">
        <v>5</v>
      </c>
      <c r="F247" s="200" t="s">
        <v>1660</v>
      </c>
      <c r="H247" s="201">
        <v>2.4</v>
      </c>
      <c r="I247" s="202"/>
      <c r="L247" s="198"/>
      <c r="M247" s="203"/>
      <c r="N247" s="204"/>
      <c r="O247" s="204"/>
      <c r="P247" s="204"/>
      <c r="Q247" s="204"/>
      <c r="R247" s="204"/>
      <c r="S247" s="204"/>
      <c r="T247" s="205"/>
      <c r="AT247" s="199" t="s">
        <v>174</v>
      </c>
      <c r="AU247" s="199" t="s">
        <v>79</v>
      </c>
      <c r="AV247" s="12" t="s">
        <v>79</v>
      </c>
      <c r="AW247" s="12" t="s">
        <v>34</v>
      </c>
      <c r="AX247" s="12" t="s">
        <v>77</v>
      </c>
      <c r="AY247" s="199" t="s">
        <v>161</v>
      </c>
    </row>
    <row r="248" spans="2:65" s="1" customFormat="1" ht="16.5" customHeight="1">
      <c r="B248" s="180"/>
      <c r="C248" s="181" t="s">
        <v>442</v>
      </c>
      <c r="D248" s="181" t="s">
        <v>163</v>
      </c>
      <c r="E248" s="182" t="s">
        <v>1661</v>
      </c>
      <c r="F248" s="183" t="s">
        <v>1662</v>
      </c>
      <c r="G248" s="184" t="s">
        <v>166</v>
      </c>
      <c r="H248" s="185">
        <v>10</v>
      </c>
      <c r="I248" s="186"/>
      <c r="J248" s="187">
        <f>ROUND(I248*H248,2)</f>
        <v>0</v>
      </c>
      <c r="K248" s="183" t="s">
        <v>167</v>
      </c>
      <c r="L248" s="41"/>
      <c r="M248" s="188" t="s">
        <v>5</v>
      </c>
      <c r="N248" s="189" t="s">
        <v>41</v>
      </c>
      <c r="O248" s="42"/>
      <c r="P248" s="190">
        <f>O248*H248</f>
        <v>0</v>
      </c>
      <c r="Q248" s="190">
        <v>0.74327</v>
      </c>
      <c r="R248" s="190">
        <f>Q248*H248</f>
        <v>7.4327</v>
      </c>
      <c r="S248" s="190">
        <v>0</v>
      </c>
      <c r="T248" s="191">
        <f>S248*H248</f>
        <v>0</v>
      </c>
      <c r="AR248" s="25" t="s">
        <v>168</v>
      </c>
      <c r="AT248" s="25" t="s">
        <v>163</v>
      </c>
      <c r="AU248" s="25" t="s">
        <v>79</v>
      </c>
      <c r="AY248" s="25" t="s">
        <v>161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25" t="s">
        <v>77</v>
      </c>
      <c r="BK248" s="192">
        <f>ROUND(I248*H248,2)</f>
        <v>0</v>
      </c>
      <c r="BL248" s="25" t="s">
        <v>168</v>
      </c>
      <c r="BM248" s="25" t="s">
        <v>1663</v>
      </c>
    </row>
    <row r="249" spans="2:47" s="1" customFormat="1" ht="27">
      <c r="B249" s="41"/>
      <c r="D249" s="193" t="s">
        <v>170</v>
      </c>
      <c r="F249" s="194" t="s">
        <v>1664</v>
      </c>
      <c r="I249" s="195"/>
      <c r="L249" s="41"/>
      <c r="M249" s="196"/>
      <c r="N249" s="42"/>
      <c r="O249" s="42"/>
      <c r="P249" s="42"/>
      <c r="Q249" s="42"/>
      <c r="R249" s="42"/>
      <c r="S249" s="42"/>
      <c r="T249" s="70"/>
      <c r="AT249" s="25" t="s">
        <v>170</v>
      </c>
      <c r="AU249" s="25" t="s">
        <v>79</v>
      </c>
    </row>
    <row r="250" spans="2:47" s="1" customFormat="1" ht="27">
      <c r="B250" s="41"/>
      <c r="D250" s="193" t="s">
        <v>172</v>
      </c>
      <c r="F250" s="197" t="s">
        <v>1592</v>
      </c>
      <c r="I250" s="195"/>
      <c r="L250" s="41"/>
      <c r="M250" s="196"/>
      <c r="N250" s="42"/>
      <c r="O250" s="42"/>
      <c r="P250" s="42"/>
      <c r="Q250" s="42"/>
      <c r="R250" s="42"/>
      <c r="S250" s="42"/>
      <c r="T250" s="70"/>
      <c r="AT250" s="25" t="s">
        <v>172</v>
      </c>
      <c r="AU250" s="25" t="s">
        <v>79</v>
      </c>
    </row>
    <row r="251" spans="2:51" s="13" customFormat="1" ht="13.5">
      <c r="B251" s="206"/>
      <c r="D251" s="193" t="s">
        <v>174</v>
      </c>
      <c r="E251" s="207" t="s">
        <v>5</v>
      </c>
      <c r="F251" s="208" t="s">
        <v>1665</v>
      </c>
      <c r="H251" s="207" t="s">
        <v>5</v>
      </c>
      <c r="I251" s="209"/>
      <c r="L251" s="206"/>
      <c r="M251" s="210"/>
      <c r="N251" s="211"/>
      <c r="O251" s="211"/>
      <c r="P251" s="211"/>
      <c r="Q251" s="211"/>
      <c r="R251" s="211"/>
      <c r="S251" s="211"/>
      <c r="T251" s="212"/>
      <c r="AT251" s="207" t="s">
        <v>174</v>
      </c>
      <c r="AU251" s="207" t="s">
        <v>79</v>
      </c>
      <c r="AV251" s="13" t="s">
        <v>77</v>
      </c>
      <c r="AW251" s="13" t="s">
        <v>34</v>
      </c>
      <c r="AX251" s="13" t="s">
        <v>70</v>
      </c>
      <c r="AY251" s="207" t="s">
        <v>161</v>
      </c>
    </row>
    <row r="252" spans="2:51" s="12" customFormat="1" ht="13.5">
      <c r="B252" s="198"/>
      <c r="D252" s="193" t="s">
        <v>174</v>
      </c>
      <c r="E252" s="199" t="s">
        <v>5</v>
      </c>
      <c r="F252" s="200" t="s">
        <v>1666</v>
      </c>
      <c r="H252" s="201">
        <v>10</v>
      </c>
      <c r="I252" s="202"/>
      <c r="L252" s="198"/>
      <c r="M252" s="203"/>
      <c r="N252" s="204"/>
      <c r="O252" s="204"/>
      <c r="P252" s="204"/>
      <c r="Q252" s="204"/>
      <c r="R252" s="204"/>
      <c r="S252" s="204"/>
      <c r="T252" s="205"/>
      <c r="AT252" s="199" t="s">
        <v>174</v>
      </c>
      <c r="AU252" s="199" t="s">
        <v>79</v>
      </c>
      <c r="AV252" s="12" t="s">
        <v>79</v>
      </c>
      <c r="AW252" s="12" t="s">
        <v>34</v>
      </c>
      <c r="AX252" s="12" t="s">
        <v>77</v>
      </c>
      <c r="AY252" s="199" t="s">
        <v>161</v>
      </c>
    </row>
    <row r="253" spans="2:63" s="11" customFormat="1" ht="29.85" customHeight="1">
      <c r="B253" s="167"/>
      <c r="D253" s="168" t="s">
        <v>69</v>
      </c>
      <c r="E253" s="178" t="s">
        <v>221</v>
      </c>
      <c r="F253" s="178" t="s">
        <v>777</v>
      </c>
      <c r="I253" s="170"/>
      <c r="J253" s="179">
        <f>BK253</f>
        <v>0</v>
      </c>
      <c r="L253" s="167"/>
      <c r="M253" s="172"/>
      <c r="N253" s="173"/>
      <c r="O253" s="173"/>
      <c r="P253" s="174">
        <f>SUM(P254:P310)</f>
        <v>0</v>
      </c>
      <c r="Q253" s="173"/>
      <c r="R253" s="174">
        <f>SUM(R254:R310)</f>
        <v>0.24712499999999998</v>
      </c>
      <c r="S253" s="173"/>
      <c r="T253" s="175">
        <f>SUM(T254:T310)</f>
        <v>0</v>
      </c>
      <c r="AR253" s="168" t="s">
        <v>77</v>
      </c>
      <c r="AT253" s="176" t="s">
        <v>69</v>
      </c>
      <c r="AU253" s="176" t="s">
        <v>77</v>
      </c>
      <c r="AY253" s="168" t="s">
        <v>161</v>
      </c>
      <c r="BK253" s="177">
        <f>SUM(BK254:BK310)</f>
        <v>0</v>
      </c>
    </row>
    <row r="254" spans="2:65" s="1" customFormat="1" ht="25.5" customHeight="1">
      <c r="B254" s="180"/>
      <c r="C254" s="181" t="s">
        <v>448</v>
      </c>
      <c r="D254" s="181" t="s">
        <v>163</v>
      </c>
      <c r="E254" s="182" t="s">
        <v>779</v>
      </c>
      <c r="F254" s="183" t="s">
        <v>1667</v>
      </c>
      <c r="G254" s="184" t="s">
        <v>231</v>
      </c>
      <c r="H254" s="185">
        <v>2</v>
      </c>
      <c r="I254" s="186"/>
      <c r="J254" s="187">
        <f>ROUND(I254*H254,2)</f>
        <v>0</v>
      </c>
      <c r="K254" s="183" t="s">
        <v>5</v>
      </c>
      <c r="L254" s="41"/>
      <c r="M254" s="188" t="s">
        <v>5</v>
      </c>
      <c r="N254" s="189" t="s">
        <v>41</v>
      </c>
      <c r="O254" s="42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AR254" s="25" t="s">
        <v>168</v>
      </c>
      <c r="AT254" s="25" t="s">
        <v>163</v>
      </c>
      <c r="AU254" s="25" t="s">
        <v>79</v>
      </c>
      <c r="AY254" s="25" t="s">
        <v>161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25" t="s">
        <v>77</v>
      </c>
      <c r="BK254" s="192">
        <f>ROUND(I254*H254,2)</f>
        <v>0</v>
      </c>
      <c r="BL254" s="25" t="s">
        <v>168</v>
      </c>
      <c r="BM254" s="25" t="s">
        <v>1668</v>
      </c>
    </row>
    <row r="255" spans="2:47" s="1" customFormat="1" ht="27">
      <c r="B255" s="41"/>
      <c r="D255" s="193" t="s">
        <v>170</v>
      </c>
      <c r="F255" s="194" t="s">
        <v>2240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5" t="s">
        <v>170</v>
      </c>
      <c r="AU255" s="25" t="s">
        <v>79</v>
      </c>
    </row>
    <row r="256" spans="2:47" s="1" customFormat="1" ht="27">
      <c r="B256" s="41"/>
      <c r="D256" s="193" t="s">
        <v>172</v>
      </c>
      <c r="F256" s="197" t="s">
        <v>1592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5" t="s">
        <v>172</v>
      </c>
      <c r="AU256" s="25" t="s">
        <v>79</v>
      </c>
    </row>
    <row r="257" spans="2:51" s="12" customFormat="1" ht="13.5">
      <c r="B257" s="198"/>
      <c r="D257" s="193" t="s">
        <v>174</v>
      </c>
      <c r="E257" s="199" t="s">
        <v>5</v>
      </c>
      <c r="F257" s="200" t="s">
        <v>1669</v>
      </c>
      <c r="H257" s="201">
        <v>1</v>
      </c>
      <c r="I257" s="202"/>
      <c r="L257" s="198"/>
      <c r="M257" s="203"/>
      <c r="N257" s="204"/>
      <c r="O257" s="204"/>
      <c r="P257" s="204"/>
      <c r="Q257" s="204"/>
      <c r="R257" s="204"/>
      <c r="S257" s="204"/>
      <c r="T257" s="205"/>
      <c r="AT257" s="199" t="s">
        <v>174</v>
      </c>
      <c r="AU257" s="199" t="s">
        <v>79</v>
      </c>
      <c r="AV257" s="12" t="s">
        <v>79</v>
      </c>
      <c r="AW257" s="12" t="s">
        <v>34</v>
      </c>
      <c r="AX257" s="12" t="s">
        <v>70</v>
      </c>
      <c r="AY257" s="199" t="s">
        <v>161</v>
      </c>
    </row>
    <row r="258" spans="2:51" s="12" customFormat="1" ht="13.5">
      <c r="B258" s="198"/>
      <c r="D258" s="193" t="s">
        <v>174</v>
      </c>
      <c r="E258" s="199" t="s">
        <v>5</v>
      </c>
      <c r="F258" s="200" t="s">
        <v>1670</v>
      </c>
      <c r="H258" s="201">
        <v>1</v>
      </c>
      <c r="I258" s="202"/>
      <c r="L258" s="198"/>
      <c r="M258" s="203"/>
      <c r="N258" s="204"/>
      <c r="O258" s="204"/>
      <c r="P258" s="204"/>
      <c r="Q258" s="204"/>
      <c r="R258" s="204"/>
      <c r="S258" s="204"/>
      <c r="T258" s="205"/>
      <c r="AT258" s="199" t="s">
        <v>174</v>
      </c>
      <c r="AU258" s="199" t="s">
        <v>79</v>
      </c>
      <c r="AV258" s="12" t="s">
        <v>79</v>
      </c>
      <c r="AW258" s="12" t="s">
        <v>34</v>
      </c>
      <c r="AX258" s="12" t="s">
        <v>70</v>
      </c>
      <c r="AY258" s="199" t="s">
        <v>161</v>
      </c>
    </row>
    <row r="259" spans="2:51" s="14" customFormat="1" ht="13.5">
      <c r="B259" s="213"/>
      <c r="D259" s="193" t="s">
        <v>174</v>
      </c>
      <c r="E259" s="214" t="s">
        <v>5</v>
      </c>
      <c r="F259" s="215" t="s">
        <v>188</v>
      </c>
      <c r="H259" s="216">
        <v>2</v>
      </c>
      <c r="I259" s="217"/>
      <c r="L259" s="213"/>
      <c r="M259" s="218"/>
      <c r="N259" s="219"/>
      <c r="O259" s="219"/>
      <c r="P259" s="219"/>
      <c r="Q259" s="219"/>
      <c r="R259" s="219"/>
      <c r="S259" s="219"/>
      <c r="T259" s="220"/>
      <c r="AT259" s="214" t="s">
        <v>174</v>
      </c>
      <c r="AU259" s="214" t="s">
        <v>79</v>
      </c>
      <c r="AV259" s="14" t="s">
        <v>168</v>
      </c>
      <c r="AW259" s="14" t="s">
        <v>34</v>
      </c>
      <c r="AX259" s="14" t="s">
        <v>77</v>
      </c>
      <c r="AY259" s="214" t="s">
        <v>161</v>
      </c>
    </row>
    <row r="260" spans="2:65" s="1" customFormat="1" ht="25.5" customHeight="1">
      <c r="B260" s="180"/>
      <c r="C260" s="181" t="s">
        <v>453</v>
      </c>
      <c r="D260" s="181" t="s">
        <v>163</v>
      </c>
      <c r="E260" s="182" t="s">
        <v>2294</v>
      </c>
      <c r="F260" s="183" t="s">
        <v>2296</v>
      </c>
      <c r="G260" s="184" t="s">
        <v>224</v>
      </c>
      <c r="H260" s="185">
        <v>72</v>
      </c>
      <c r="I260" s="186"/>
      <c r="J260" s="187">
        <f>ROUND(I260*H260,2)</f>
        <v>0</v>
      </c>
      <c r="K260" s="183" t="s">
        <v>167</v>
      </c>
      <c r="L260" s="41"/>
      <c r="M260" s="188" t="s">
        <v>5</v>
      </c>
      <c r="N260" s="189" t="s">
        <v>41</v>
      </c>
      <c r="O260" s="42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AR260" s="25" t="s">
        <v>168</v>
      </c>
      <c r="AT260" s="25" t="s">
        <v>163</v>
      </c>
      <c r="AU260" s="25" t="s">
        <v>79</v>
      </c>
      <c r="AY260" s="25" t="s">
        <v>161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25" t="s">
        <v>77</v>
      </c>
      <c r="BK260" s="192">
        <f>ROUND(I260*H260,2)</f>
        <v>0</v>
      </c>
      <c r="BL260" s="25" t="s">
        <v>168</v>
      </c>
      <c r="BM260" s="25" t="s">
        <v>1671</v>
      </c>
    </row>
    <row r="261" spans="2:47" s="1" customFormat="1" ht="27">
      <c r="B261" s="41"/>
      <c r="D261" s="193" t="s">
        <v>170</v>
      </c>
      <c r="F261" s="194" t="s">
        <v>2295</v>
      </c>
      <c r="I261" s="195"/>
      <c r="L261" s="41"/>
      <c r="M261" s="196"/>
      <c r="N261" s="42"/>
      <c r="O261" s="42"/>
      <c r="P261" s="42"/>
      <c r="Q261" s="42"/>
      <c r="R261" s="42"/>
      <c r="S261" s="42"/>
      <c r="T261" s="70"/>
      <c r="AT261" s="25" t="s">
        <v>170</v>
      </c>
      <c r="AU261" s="25" t="s">
        <v>79</v>
      </c>
    </row>
    <row r="262" spans="2:47" s="1" customFormat="1" ht="27">
      <c r="B262" s="41"/>
      <c r="D262" s="193" t="s">
        <v>172</v>
      </c>
      <c r="F262" s="197" t="s">
        <v>1592</v>
      </c>
      <c r="I262" s="195"/>
      <c r="L262" s="41"/>
      <c r="M262" s="196"/>
      <c r="N262" s="42"/>
      <c r="O262" s="42"/>
      <c r="P262" s="42"/>
      <c r="Q262" s="42"/>
      <c r="R262" s="42"/>
      <c r="S262" s="42"/>
      <c r="T262" s="70"/>
      <c r="AT262" s="25" t="s">
        <v>172</v>
      </c>
      <c r="AU262" s="25" t="s">
        <v>79</v>
      </c>
    </row>
    <row r="263" spans="2:51" s="12" customFormat="1" ht="13.5">
      <c r="B263" s="198"/>
      <c r="D263" s="193" t="s">
        <v>174</v>
      </c>
      <c r="E263" s="199" t="s">
        <v>5</v>
      </c>
      <c r="F263" s="200" t="s">
        <v>692</v>
      </c>
      <c r="H263" s="201">
        <v>72</v>
      </c>
      <c r="I263" s="202"/>
      <c r="L263" s="198"/>
      <c r="M263" s="203"/>
      <c r="N263" s="204"/>
      <c r="O263" s="204"/>
      <c r="P263" s="204"/>
      <c r="Q263" s="204"/>
      <c r="R263" s="204"/>
      <c r="S263" s="204"/>
      <c r="T263" s="205"/>
      <c r="AT263" s="199" t="s">
        <v>174</v>
      </c>
      <c r="AU263" s="199" t="s">
        <v>79</v>
      </c>
      <c r="AV263" s="12" t="s">
        <v>79</v>
      </c>
      <c r="AW263" s="12" t="s">
        <v>34</v>
      </c>
      <c r="AX263" s="12" t="s">
        <v>77</v>
      </c>
      <c r="AY263" s="199" t="s">
        <v>161</v>
      </c>
    </row>
    <row r="264" spans="2:65" s="1" customFormat="1" ht="16.5" customHeight="1">
      <c r="B264" s="180"/>
      <c r="C264" s="229" t="s">
        <v>460</v>
      </c>
      <c r="D264" s="229" t="s">
        <v>384</v>
      </c>
      <c r="E264" s="230" t="s">
        <v>1672</v>
      </c>
      <c r="F264" s="231" t="s">
        <v>2300</v>
      </c>
      <c r="G264" s="232" t="s">
        <v>224</v>
      </c>
      <c r="H264" s="233">
        <v>75.6</v>
      </c>
      <c r="I264" s="234"/>
      <c r="J264" s="235">
        <f>ROUND(I264*H264,2)</f>
        <v>0</v>
      </c>
      <c r="K264" s="231" t="s">
        <v>167</v>
      </c>
      <c r="L264" s="236"/>
      <c r="M264" s="237" t="s">
        <v>5</v>
      </c>
      <c r="N264" s="238" t="s">
        <v>41</v>
      </c>
      <c r="O264" s="42"/>
      <c r="P264" s="190">
        <f>O264*H264</f>
        <v>0</v>
      </c>
      <c r="Q264" s="190">
        <v>0.00146</v>
      </c>
      <c r="R264" s="190">
        <f>Q264*H264</f>
        <v>0.11037599999999999</v>
      </c>
      <c r="S264" s="190">
        <v>0</v>
      </c>
      <c r="T264" s="191">
        <f>S264*H264</f>
        <v>0</v>
      </c>
      <c r="AR264" s="25" t="s">
        <v>221</v>
      </c>
      <c r="AT264" s="25" t="s">
        <v>384</v>
      </c>
      <c r="AU264" s="25" t="s">
        <v>79</v>
      </c>
      <c r="AY264" s="25" t="s">
        <v>161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25" t="s">
        <v>77</v>
      </c>
      <c r="BK264" s="192">
        <f>ROUND(I264*H264,2)</f>
        <v>0</v>
      </c>
      <c r="BL264" s="25" t="s">
        <v>168</v>
      </c>
      <c r="BM264" s="25" t="s">
        <v>1673</v>
      </c>
    </row>
    <row r="265" spans="2:47" s="1" customFormat="1" ht="13.5">
      <c r="B265" s="41"/>
      <c r="D265" s="193" t="s">
        <v>170</v>
      </c>
      <c r="F265" s="194" t="s">
        <v>2300</v>
      </c>
      <c r="I265" s="195"/>
      <c r="L265" s="41"/>
      <c r="M265" s="196"/>
      <c r="N265" s="42"/>
      <c r="O265" s="42"/>
      <c r="P265" s="42"/>
      <c r="Q265" s="42"/>
      <c r="R265" s="42"/>
      <c r="S265" s="42"/>
      <c r="T265" s="70"/>
      <c r="AT265" s="25" t="s">
        <v>170</v>
      </c>
      <c r="AU265" s="25" t="s">
        <v>79</v>
      </c>
    </row>
    <row r="266" spans="2:47" s="1" customFormat="1" ht="27">
      <c r="B266" s="41"/>
      <c r="D266" s="193" t="s">
        <v>172</v>
      </c>
      <c r="F266" s="197" t="s">
        <v>1674</v>
      </c>
      <c r="I266" s="195"/>
      <c r="L266" s="41"/>
      <c r="M266" s="196"/>
      <c r="N266" s="42"/>
      <c r="O266" s="42"/>
      <c r="P266" s="42"/>
      <c r="Q266" s="42"/>
      <c r="R266" s="42"/>
      <c r="S266" s="42"/>
      <c r="T266" s="70"/>
      <c r="AT266" s="25" t="s">
        <v>172</v>
      </c>
      <c r="AU266" s="25" t="s">
        <v>79</v>
      </c>
    </row>
    <row r="267" spans="2:51" s="12" customFormat="1" ht="13.5">
      <c r="B267" s="198"/>
      <c r="D267" s="193" t="s">
        <v>174</v>
      </c>
      <c r="F267" s="200" t="s">
        <v>1675</v>
      </c>
      <c r="H267" s="201">
        <v>75.6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199" t="s">
        <v>174</v>
      </c>
      <c r="AU267" s="199" t="s">
        <v>79</v>
      </c>
      <c r="AV267" s="12" t="s">
        <v>79</v>
      </c>
      <c r="AW267" s="12" t="s">
        <v>6</v>
      </c>
      <c r="AX267" s="12" t="s">
        <v>77</v>
      </c>
      <c r="AY267" s="199" t="s">
        <v>161</v>
      </c>
    </row>
    <row r="268" spans="2:65" s="1" customFormat="1" ht="16.5" customHeight="1">
      <c r="B268" s="180"/>
      <c r="C268" s="181" t="s">
        <v>467</v>
      </c>
      <c r="D268" s="181" t="s">
        <v>163</v>
      </c>
      <c r="E268" s="182" t="s">
        <v>2299</v>
      </c>
      <c r="F268" s="183" t="s">
        <v>2297</v>
      </c>
      <c r="G268" s="184" t="s">
        <v>224</v>
      </c>
      <c r="H268" s="185">
        <v>72</v>
      </c>
      <c r="I268" s="186"/>
      <c r="J268" s="187">
        <f>ROUND(I268*H268,2)</f>
        <v>0</v>
      </c>
      <c r="K268" s="183" t="s">
        <v>167</v>
      </c>
      <c r="L268" s="41"/>
      <c r="M268" s="188" t="s">
        <v>5</v>
      </c>
      <c r="N268" s="189" t="s">
        <v>41</v>
      </c>
      <c r="O268" s="42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AR268" s="25" t="s">
        <v>168</v>
      </c>
      <c r="AT268" s="25" t="s">
        <v>163</v>
      </c>
      <c r="AU268" s="25" t="s">
        <v>79</v>
      </c>
      <c r="AY268" s="25" t="s">
        <v>161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25" t="s">
        <v>77</v>
      </c>
      <c r="BK268" s="192">
        <f>ROUND(I268*H268,2)</f>
        <v>0</v>
      </c>
      <c r="BL268" s="25" t="s">
        <v>168</v>
      </c>
      <c r="BM268" s="25" t="s">
        <v>1676</v>
      </c>
    </row>
    <row r="269" spans="2:47" s="1" customFormat="1" ht="13.5">
      <c r="B269" s="41"/>
      <c r="D269" s="193" t="s">
        <v>170</v>
      </c>
      <c r="F269" s="194" t="s">
        <v>2298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5" t="s">
        <v>170</v>
      </c>
      <c r="AU269" s="25" t="s">
        <v>79</v>
      </c>
    </row>
    <row r="270" spans="2:65" s="1" customFormat="1" ht="16.5" customHeight="1">
      <c r="B270" s="180"/>
      <c r="C270" s="181" t="s">
        <v>471</v>
      </c>
      <c r="D270" s="181" t="s">
        <v>163</v>
      </c>
      <c r="E270" s="182" t="s">
        <v>1677</v>
      </c>
      <c r="F270" s="183" t="s">
        <v>1678</v>
      </c>
      <c r="G270" s="184" t="s">
        <v>877</v>
      </c>
      <c r="H270" s="185">
        <v>1</v>
      </c>
      <c r="I270" s="186"/>
      <c r="J270" s="187">
        <f>ROUND(I270*H270,2)</f>
        <v>0</v>
      </c>
      <c r="K270" s="183" t="s">
        <v>167</v>
      </c>
      <c r="L270" s="41"/>
      <c r="M270" s="188" t="s">
        <v>5</v>
      </c>
      <c r="N270" s="189" t="s">
        <v>41</v>
      </c>
      <c r="O270" s="42"/>
      <c r="P270" s="190">
        <f>O270*H270</f>
        <v>0</v>
      </c>
      <c r="Q270" s="190">
        <v>0.0001</v>
      </c>
      <c r="R270" s="190">
        <f>Q270*H270</f>
        <v>0.0001</v>
      </c>
      <c r="S270" s="190">
        <v>0</v>
      </c>
      <c r="T270" s="191">
        <f>S270*H270</f>
        <v>0</v>
      </c>
      <c r="AR270" s="25" t="s">
        <v>168</v>
      </c>
      <c r="AT270" s="25" t="s">
        <v>163</v>
      </c>
      <c r="AU270" s="25" t="s">
        <v>79</v>
      </c>
      <c r="AY270" s="25" t="s">
        <v>161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25" t="s">
        <v>77</v>
      </c>
      <c r="BK270" s="192">
        <f>ROUND(I270*H270,2)</f>
        <v>0</v>
      </c>
      <c r="BL270" s="25" t="s">
        <v>168</v>
      </c>
      <c r="BM270" s="25" t="s">
        <v>1679</v>
      </c>
    </row>
    <row r="271" spans="2:47" s="1" customFormat="1" ht="13.5">
      <c r="B271" s="41"/>
      <c r="D271" s="193" t="s">
        <v>170</v>
      </c>
      <c r="F271" s="194" t="s">
        <v>1680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5" t="s">
        <v>170</v>
      </c>
      <c r="AU271" s="25" t="s">
        <v>79</v>
      </c>
    </row>
    <row r="272" spans="2:65" s="1" customFormat="1" ht="16.5" customHeight="1">
      <c r="B272" s="180"/>
      <c r="C272" s="181" t="s">
        <v>480</v>
      </c>
      <c r="D272" s="181" t="s">
        <v>163</v>
      </c>
      <c r="E272" s="182" t="s">
        <v>1681</v>
      </c>
      <c r="F272" s="183" t="s">
        <v>1682</v>
      </c>
      <c r="G272" s="184" t="s">
        <v>623</v>
      </c>
      <c r="H272" s="185">
        <v>1</v>
      </c>
      <c r="I272" s="186"/>
      <c r="J272" s="187">
        <f>ROUND(I272*H272,2)</f>
        <v>0</v>
      </c>
      <c r="K272" s="183" t="s">
        <v>5</v>
      </c>
      <c r="L272" s="41"/>
      <c r="M272" s="188" t="s">
        <v>5</v>
      </c>
      <c r="N272" s="189" t="s">
        <v>41</v>
      </c>
      <c r="O272" s="42"/>
      <c r="P272" s="190">
        <f>O272*H272</f>
        <v>0</v>
      </c>
      <c r="Q272" s="190">
        <v>0.00016</v>
      </c>
      <c r="R272" s="190">
        <f>Q272*H272</f>
        <v>0.00016</v>
      </c>
      <c r="S272" s="190">
        <v>0</v>
      </c>
      <c r="T272" s="191">
        <f>S272*H272</f>
        <v>0</v>
      </c>
      <c r="AR272" s="25" t="s">
        <v>168</v>
      </c>
      <c r="AT272" s="25" t="s">
        <v>163</v>
      </c>
      <c r="AU272" s="25" t="s">
        <v>79</v>
      </c>
      <c r="AY272" s="25" t="s">
        <v>161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25" t="s">
        <v>77</v>
      </c>
      <c r="BK272" s="192">
        <f>ROUND(I272*H272,2)</f>
        <v>0</v>
      </c>
      <c r="BL272" s="25" t="s">
        <v>168</v>
      </c>
      <c r="BM272" s="25" t="s">
        <v>1683</v>
      </c>
    </row>
    <row r="273" spans="2:47" s="1" customFormat="1" ht="13.5">
      <c r="B273" s="41"/>
      <c r="D273" s="193" t="s">
        <v>170</v>
      </c>
      <c r="F273" s="194" t="s">
        <v>1684</v>
      </c>
      <c r="I273" s="195"/>
      <c r="L273" s="41"/>
      <c r="M273" s="196"/>
      <c r="N273" s="42"/>
      <c r="O273" s="42"/>
      <c r="P273" s="42"/>
      <c r="Q273" s="42"/>
      <c r="R273" s="42"/>
      <c r="S273" s="42"/>
      <c r="T273" s="70"/>
      <c r="AT273" s="25" t="s">
        <v>170</v>
      </c>
      <c r="AU273" s="25" t="s">
        <v>79</v>
      </c>
    </row>
    <row r="274" spans="2:47" s="1" customFormat="1" ht="27">
      <c r="B274" s="41"/>
      <c r="D274" s="193" t="s">
        <v>172</v>
      </c>
      <c r="F274" s="197" t="s">
        <v>1592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5" t="s">
        <v>172</v>
      </c>
      <c r="AU274" s="25" t="s">
        <v>79</v>
      </c>
    </row>
    <row r="275" spans="2:51" s="13" customFormat="1" ht="13.5">
      <c r="B275" s="206"/>
      <c r="D275" s="193" t="s">
        <v>174</v>
      </c>
      <c r="E275" s="207" t="s">
        <v>5</v>
      </c>
      <c r="F275" s="208" t="s">
        <v>1685</v>
      </c>
      <c r="H275" s="207" t="s">
        <v>5</v>
      </c>
      <c r="I275" s="209"/>
      <c r="L275" s="206"/>
      <c r="M275" s="210"/>
      <c r="N275" s="211"/>
      <c r="O275" s="211"/>
      <c r="P275" s="211"/>
      <c r="Q275" s="211"/>
      <c r="R275" s="211"/>
      <c r="S275" s="211"/>
      <c r="T275" s="212"/>
      <c r="AT275" s="207" t="s">
        <v>174</v>
      </c>
      <c r="AU275" s="207" t="s">
        <v>79</v>
      </c>
      <c r="AV275" s="13" t="s">
        <v>77</v>
      </c>
      <c r="AW275" s="13" t="s">
        <v>34</v>
      </c>
      <c r="AX275" s="13" t="s">
        <v>70</v>
      </c>
      <c r="AY275" s="207" t="s">
        <v>161</v>
      </c>
    </row>
    <row r="276" spans="2:51" s="12" customFormat="1" ht="13.5">
      <c r="B276" s="198"/>
      <c r="D276" s="193" t="s">
        <v>174</v>
      </c>
      <c r="E276" s="199" t="s">
        <v>5</v>
      </c>
      <c r="F276" s="200" t="s">
        <v>1686</v>
      </c>
      <c r="H276" s="201">
        <v>1</v>
      </c>
      <c r="I276" s="202"/>
      <c r="L276" s="198"/>
      <c r="M276" s="203"/>
      <c r="N276" s="204"/>
      <c r="O276" s="204"/>
      <c r="P276" s="204"/>
      <c r="Q276" s="204"/>
      <c r="R276" s="204"/>
      <c r="S276" s="204"/>
      <c r="T276" s="205"/>
      <c r="AT276" s="199" t="s">
        <v>174</v>
      </c>
      <c r="AU276" s="199" t="s">
        <v>79</v>
      </c>
      <c r="AV276" s="12" t="s">
        <v>79</v>
      </c>
      <c r="AW276" s="12" t="s">
        <v>34</v>
      </c>
      <c r="AX276" s="12" t="s">
        <v>77</v>
      </c>
      <c r="AY276" s="199" t="s">
        <v>161</v>
      </c>
    </row>
    <row r="277" spans="2:65" s="1" customFormat="1" ht="16.5" customHeight="1">
      <c r="B277" s="180"/>
      <c r="C277" s="181" t="s">
        <v>484</v>
      </c>
      <c r="D277" s="181" t="s">
        <v>163</v>
      </c>
      <c r="E277" s="182" t="s">
        <v>1687</v>
      </c>
      <c r="F277" s="183" t="s">
        <v>1688</v>
      </c>
      <c r="G277" s="184" t="s">
        <v>224</v>
      </c>
      <c r="H277" s="185">
        <v>76</v>
      </c>
      <c r="I277" s="186"/>
      <c r="J277" s="187">
        <f>ROUND(I277*H277,2)</f>
        <v>0</v>
      </c>
      <c r="K277" s="183" t="s">
        <v>167</v>
      </c>
      <c r="L277" s="41"/>
      <c r="M277" s="188" t="s">
        <v>5</v>
      </c>
      <c r="N277" s="189" t="s">
        <v>41</v>
      </c>
      <c r="O277" s="42"/>
      <c r="P277" s="190">
        <f>O277*H277</f>
        <v>0</v>
      </c>
      <c r="Q277" s="190">
        <v>0.00019</v>
      </c>
      <c r="R277" s="190">
        <f>Q277*H277</f>
        <v>0.014440000000000001</v>
      </c>
      <c r="S277" s="190">
        <v>0</v>
      </c>
      <c r="T277" s="191">
        <f>S277*H277</f>
        <v>0</v>
      </c>
      <c r="AR277" s="25" t="s">
        <v>168</v>
      </c>
      <c r="AT277" s="25" t="s">
        <v>163</v>
      </c>
      <c r="AU277" s="25" t="s">
        <v>79</v>
      </c>
      <c r="AY277" s="25" t="s">
        <v>161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25" t="s">
        <v>77</v>
      </c>
      <c r="BK277" s="192">
        <f>ROUND(I277*H277,2)</f>
        <v>0</v>
      </c>
      <c r="BL277" s="25" t="s">
        <v>168</v>
      </c>
      <c r="BM277" s="25" t="s">
        <v>1689</v>
      </c>
    </row>
    <row r="278" spans="2:47" s="1" customFormat="1" ht="13.5">
      <c r="B278" s="41"/>
      <c r="D278" s="193" t="s">
        <v>170</v>
      </c>
      <c r="F278" s="194" t="s">
        <v>1690</v>
      </c>
      <c r="I278" s="195"/>
      <c r="L278" s="41"/>
      <c r="M278" s="196"/>
      <c r="N278" s="42"/>
      <c r="O278" s="42"/>
      <c r="P278" s="42"/>
      <c r="Q278" s="42"/>
      <c r="R278" s="42"/>
      <c r="S278" s="42"/>
      <c r="T278" s="70"/>
      <c r="AT278" s="25" t="s">
        <v>170</v>
      </c>
      <c r="AU278" s="25" t="s">
        <v>79</v>
      </c>
    </row>
    <row r="279" spans="2:47" s="1" customFormat="1" ht="27">
      <c r="B279" s="41"/>
      <c r="D279" s="193" t="s">
        <v>172</v>
      </c>
      <c r="F279" s="197" t="s">
        <v>1592</v>
      </c>
      <c r="I279" s="195"/>
      <c r="L279" s="41"/>
      <c r="M279" s="196"/>
      <c r="N279" s="42"/>
      <c r="O279" s="42"/>
      <c r="P279" s="42"/>
      <c r="Q279" s="42"/>
      <c r="R279" s="42"/>
      <c r="S279" s="42"/>
      <c r="T279" s="70"/>
      <c r="AT279" s="25" t="s">
        <v>172</v>
      </c>
      <c r="AU279" s="25" t="s">
        <v>79</v>
      </c>
    </row>
    <row r="280" spans="2:51" s="12" customFormat="1" ht="13.5">
      <c r="B280" s="198"/>
      <c r="D280" s="193" t="s">
        <v>174</v>
      </c>
      <c r="E280" s="199" t="s">
        <v>5</v>
      </c>
      <c r="F280" s="200" t="s">
        <v>722</v>
      </c>
      <c r="H280" s="201">
        <v>76</v>
      </c>
      <c r="I280" s="202"/>
      <c r="L280" s="198"/>
      <c r="M280" s="203"/>
      <c r="N280" s="204"/>
      <c r="O280" s="204"/>
      <c r="P280" s="204"/>
      <c r="Q280" s="204"/>
      <c r="R280" s="204"/>
      <c r="S280" s="204"/>
      <c r="T280" s="205"/>
      <c r="AT280" s="199" t="s">
        <v>174</v>
      </c>
      <c r="AU280" s="199" t="s">
        <v>79</v>
      </c>
      <c r="AV280" s="12" t="s">
        <v>79</v>
      </c>
      <c r="AW280" s="12" t="s">
        <v>34</v>
      </c>
      <c r="AX280" s="12" t="s">
        <v>77</v>
      </c>
      <c r="AY280" s="199" t="s">
        <v>161</v>
      </c>
    </row>
    <row r="281" spans="2:65" s="1" customFormat="1" ht="16.5" customHeight="1">
      <c r="B281" s="180"/>
      <c r="C281" s="181" t="s">
        <v>489</v>
      </c>
      <c r="D281" s="181" t="s">
        <v>163</v>
      </c>
      <c r="E281" s="182" t="s">
        <v>1691</v>
      </c>
      <c r="F281" s="183" t="s">
        <v>1692</v>
      </c>
      <c r="G281" s="184" t="s">
        <v>224</v>
      </c>
      <c r="H281" s="185">
        <v>72</v>
      </c>
      <c r="I281" s="186"/>
      <c r="J281" s="187">
        <f>ROUND(I281*H281,2)</f>
        <v>0</v>
      </c>
      <c r="K281" s="183" t="s">
        <v>167</v>
      </c>
      <c r="L281" s="41"/>
      <c r="M281" s="188" t="s">
        <v>5</v>
      </c>
      <c r="N281" s="189" t="s">
        <v>41</v>
      </c>
      <c r="O281" s="42"/>
      <c r="P281" s="190">
        <f>O281*H281</f>
        <v>0</v>
      </c>
      <c r="Q281" s="190">
        <v>0.00013</v>
      </c>
      <c r="R281" s="190">
        <f>Q281*H281</f>
        <v>0.009359999999999999</v>
      </c>
      <c r="S281" s="190">
        <v>0</v>
      </c>
      <c r="T281" s="191">
        <f>S281*H281</f>
        <v>0</v>
      </c>
      <c r="AR281" s="25" t="s">
        <v>168</v>
      </c>
      <c r="AT281" s="25" t="s">
        <v>163</v>
      </c>
      <c r="AU281" s="25" t="s">
        <v>79</v>
      </c>
      <c r="AY281" s="25" t="s">
        <v>161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25" t="s">
        <v>77</v>
      </c>
      <c r="BK281" s="192">
        <f>ROUND(I281*H281,2)</f>
        <v>0</v>
      </c>
      <c r="BL281" s="25" t="s">
        <v>168</v>
      </c>
      <c r="BM281" s="25" t="s">
        <v>1693</v>
      </c>
    </row>
    <row r="282" spans="2:47" s="1" customFormat="1" ht="13.5">
      <c r="B282" s="41"/>
      <c r="D282" s="193" t="s">
        <v>170</v>
      </c>
      <c r="F282" s="194" t="s">
        <v>1694</v>
      </c>
      <c r="I282" s="195"/>
      <c r="L282" s="41"/>
      <c r="M282" s="196"/>
      <c r="N282" s="42"/>
      <c r="O282" s="42"/>
      <c r="P282" s="42"/>
      <c r="Q282" s="42"/>
      <c r="R282" s="42"/>
      <c r="S282" s="42"/>
      <c r="T282" s="70"/>
      <c r="AT282" s="25" t="s">
        <v>170</v>
      </c>
      <c r="AU282" s="25" t="s">
        <v>79</v>
      </c>
    </row>
    <row r="283" spans="2:47" s="1" customFormat="1" ht="27">
      <c r="B283" s="41"/>
      <c r="D283" s="193" t="s">
        <v>172</v>
      </c>
      <c r="F283" s="197" t="s">
        <v>1592</v>
      </c>
      <c r="I283" s="195"/>
      <c r="L283" s="41"/>
      <c r="M283" s="196"/>
      <c r="N283" s="42"/>
      <c r="O283" s="42"/>
      <c r="P283" s="42"/>
      <c r="Q283" s="42"/>
      <c r="R283" s="42"/>
      <c r="S283" s="42"/>
      <c r="T283" s="70"/>
      <c r="AT283" s="25" t="s">
        <v>172</v>
      </c>
      <c r="AU283" s="25" t="s">
        <v>79</v>
      </c>
    </row>
    <row r="284" spans="2:51" s="12" customFormat="1" ht="13.5">
      <c r="B284" s="198"/>
      <c r="D284" s="193" t="s">
        <v>174</v>
      </c>
      <c r="E284" s="199" t="s">
        <v>5</v>
      </c>
      <c r="F284" s="200" t="s">
        <v>692</v>
      </c>
      <c r="H284" s="201">
        <v>72</v>
      </c>
      <c r="I284" s="202"/>
      <c r="L284" s="198"/>
      <c r="M284" s="203"/>
      <c r="N284" s="204"/>
      <c r="O284" s="204"/>
      <c r="P284" s="204"/>
      <c r="Q284" s="204"/>
      <c r="R284" s="204"/>
      <c r="S284" s="204"/>
      <c r="T284" s="205"/>
      <c r="AT284" s="199" t="s">
        <v>174</v>
      </c>
      <c r="AU284" s="199" t="s">
        <v>79</v>
      </c>
      <c r="AV284" s="12" t="s">
        <v>79</v>
      </c>
      <c r="AW284" s="12" t="s">
        <v>34</v>
      </c>
      <c r="AX284" s="12" t="s">
        <v>77</v>
      </c>
      <c r="AY284" s="199" t="s">
        <v>161</v>
      </c>
    </row>
    <row r="285" spans="2:65" s="1" customFormat="1" ht="16.5" customHeight="1">
      <c r="B285" s="180"/>
      <c r="C285" s="181" t="s">
        <v>497</v>
      </c>
      <c r="D285" s="181" t="s">
        <v>163</v>
      </c>
      <c r="E285" s="182" t="s">
        <v>1695</v>
      </c>
      <c r="F285" s="183" t="s">
        <v>1696</v>
      </c>
      <c r="G285" s="184" t="s">
        <v>623</v>
      </c>
      <c r="H285" s="185">
        <v>5</v>
      </c>
      <c r="I285" s="186"/>
      <c r="J285" s="187">
        <f>ROUND(I285*H285,2)</f>
        <v>0</v>
      </c>
      <c r="K285" s="183" t="s">
        <v>5</v>
      </c>
      <c r="L285" s="41"/>
      <c r="M285" s="188" t="s">
        <v>5</v>
      </c>
      <c r="N285" s="189" t="s">
        <v>41</v>
      </c>
      <c r="O285" s="42"/>
      <c r="P285" s="190">
        <f>O285*H285</f>
        <v>0</v>
      </c>
      <c r="Q285" s="190">
        <v>0.00021</v>
      </c>
      <c r="R285" s="190">
        <f>Q285*H285</f>
        <v>0.0010500000000000002</v>
      </c>
      <c r="S285" s="190">
        <v>0</v>
      </c>
      <c r="T285" s="191">
        <f>S285*H285</f>
        <v>0</v>
      </c>
      <c r="AR285" s="25" t="s">
        <v>168</v>
      </c>
      <c r="AT285" s="25" t="s">
        <v>163</v>
      </c>
      <c r="AU285" s="25" t="s">
        <v>79</v>
      </c>
      <c r="AY285" s="25" t="s">
        <v>161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25" t="s">
        <v>77</v>
      </c>
      <c r="BK285" s="192">
        <f>ROUND(I285*H285,2)</f>
        <v>0</v>
      </c>
      <c r="BL285" s="25" t="s">
        <v>168</v>
      </c>
      <c r="BM285" s="25" t="s">
        <v>1697</v>
      </c>
    </row>
    <row r="286" spans="2:47" s="1" customFormat="1" ht="27">
      <c r="B286" s="41"/>
      <c r="D286" s="193" t="s">
        <v>170</v>
      </c>
      <c r="F286" s="194" t="s">
        <v>1698</v>
      </c>
      <c r="I286" s="195"/>
      <c r="L286" s="41"/>
      <c r="M286" s="196"/>
      <c r="N286" s="42"/>
      <c r="O286" s="42"/>
      <c r="P286" s="42"/>
      <c r="Q286" s="42"/>
      <c r="R286" s="42"/>
      <c r="S286" s="42"/>
      <c r="T286" s="70"/>
      <c r="AT286" s="25" t="s">
        <v>170</v>
      </c>
      <c r="AU286" s="25" t="s">
        <v>79</v>
      </c>
    </row>
    <row r="287" spans="2:47" s="1" customFormat="1" ht="27">
      <c r="B287" s="41"/>
      <c r="D287" s="193" t="s">
        <v>172</v>
      </c>
      <c r="F287" s="197" t="s">
        <v>1592</v>
      </c>
      <c r="I287" s="195"/>
      <c r="L287" s="41"/>
      <c r="M287" s="196"/>
      <c r="N287" s="42"/>
      <c r="O287" s="42"/>
      <c r="P287" s="42"/>
      <c r="Q287" s="42"/>
      <c r="R287" s="42"/>
      <c r="S287" s="42"/>
      <c r="T287" s="70"/>
      <c r="AT287" s="25" t="s">
        <v>172</v>
      </c>
      <c r="AU287" s="25" t="s">
        <v>79</v>
      </c>
    </row>
    <row r="288" spans="2:51" s="13" customFormat="1" ht="13.5">
      <c r="B288" s="206"/>
      <c r="D288" s="193" t="s">
        <v>174</v>
      </c>
      <c r="E288" s="207" t="s">
        <v>5</v>
      </c>
      <c r="F288" s="208" t="s">
        <v>1665</v>
      </c>
      <c r="H288" s="207" t="s">
        <v>5</v>
      </c>
      <c r="I288" s="209"/>
      <c r="L288" s="206"/>
      <c r="M288" s="210"/>
      <c r="N288" s="211"/>
      <c r="O288" s="211"/>
      <c r="P288" s="211"/>
      <c r="Q288" s="211"/>
      <c r="R288" s="211"/>
      <c r="S288" s="211"/>
      <c r="T288" s="212"/>
      <c r="AT288" s="207" t="s">
        <v>174</v>
      </c>
      <c r="AU288" s="207" t="s">
        <v>79</v>
      </c>
      <c r="AV288" s="13" t="s">
        <v>77</v>
      </c>
      <c r="AW288" s="13" t="s">
        <v>34</v>
      </c>
      <c r="AX288" s="13" t="s">
        <v>70</v>
      </c>
      <c r="AY288" s="207" t="s">
        <v>161</v>
      </c>
    </row>
    <row r="289" spans="2:51" s="13" customFormat="1" ht="13.5">
      <c r="B289" s="206"/>
      <c r="D289" s="193" t="s">
        <v>174</v>
      </c>
      <c r="E289" s="207" t="s">
        <v>5</v>
      </c>
      <c r="F289" s="208" t="s">
        <v>1699</v>
      </c>
      <c r="H289" s="207" t="s">
        <v>5</v>
      </c>
      <c r="I289" s="209"/>
      <c r="L289" s="206"/>
      <c r="M289" s="210"/>
      <c r="N289" s="211"/>
      <c r="O289" s="211"/>
      <c r="P289" s="211"/>
      <c r="Q289" s="211"/>
      <c r="R289" s="211"/>
      <c r="S289" s="211"/>
      <c r="T289" s="212"/>
      <c r="AT289" s="207" t="s">
        <v>174</v>
      </c>
      <c r="AU289" s="207" t="s">
        <v>79</v>
      </c>
      <c r="AV289" s="13" t="s">
        <v>77</v>
      </c>
      <c r="AW289" s="13" t="s">
        <v>34</v>
      </c>
      <c r="AX289" s="13" t="s">
        <v>70</v>
      </c>
      <c r="AY289" s="207" t="s">
        <v>161</v>
      </c>
    </row>
    <row r="290" spans="2:51" s="12" customFormat="1" ht="13.5">
      <c r="B290" s="198"/>
      <c r="D290" s="193" t="s">
        <v>174</v>
      </c>
      <c r="E290" s="199" t="s">
        <v>5</v>
      </c>
      <c r="F290" s="200" t="s">
        <v>1700</v>
      </c>
      <c r="H290" s="201">
        <v>5</v>
      </c>
      <c r="I290" s="202"/>
      <c r="L290" s="198"/>
      <c r="M290" s="203"/>
      <c r="N290" s="204"/>
      <c r="O290" s="204"/>
      <c r="P290" s="204"/>
      <c r="Q290" s="204"/>
      <c r="R290" s="204"/>
      <c r="S290" s="204"/>
      <c r="T290" s="205"/>
      <c r="AT290" s="199" t="s">
        <v>174</v>
      </c>
      <c r="AU290" s="199" t="s">
        <v>79</v>
      </c>
      <c r="AV290" s="12" t="s">
        <v>79</v>
      </c>
      <c r="AW290" s="12" t="s">
        <v>34</v>
      </c>
      <c r="AX290" s="12" t="s">
        <v>77</v>
      </c>
      <c r="AY290" s="199" t="s">
        <v>161</v>
      </c>
    </row>
    <row r="291" spans="2:65" s="1" customFormat="1" ht="16.5" customHeight="1">
      <c r="B291" s="180"/>
      <c r="C291" s="181" t="s">
        <v>505</v>
      </c>
      <c r="D291" s="181" t="s">
        <v>163</v>
      </c>
      <c r="E291" s="182" t="s">
        <v>1701</v>
      </c>
      <c r="F291" s="183" t="s">
        <v>1702</v>
      </c>
      <c r="G291" s="184" t="s">
        <v>623</v>
      </c>
      <c r="H291" s="185">
        <v>2</v>
      </c>
      <c r="I291" s="186"/>
      <c r="J291" s="187">
        <f>ROUND(I291*H291,2)</f>
        <v>0</v>
      </c>
      <c r="K291" s="183" t="s">
        <v>167</v>
      </c>
      <c r="L291" s="41"/>
      <c r="M291" s="188" t="s">
        <v>5</v>
      </c>
      <c r="N291" s="189" t="s">
        <v>41</v>
      </c>
      <c r="O291" s="42"/>
      <c r="P291" s="190">
        <f>O291*H291</f>
        <v>0</v>
      </c>
      <c r="Q291" s="190">
        <v>0.00066</v>
      </c>
      <c r="R291" s="190">
        <f>Q291*H291</f>
        <v>0.00132</v>
      </c>
      <c r="S291" s="190">
        <v>0</v>
      </c>
      <c r="T291" s="191">
        <f>S291*H291</f>
        <v>0</v>
      </c>
      <c r="AR291" s="25" t="s">
        <v>168</v>
      </c>
      <c r="AT291" s="25" t="s">
        <v>163</v>
      </c>
      <c r="AU291" s="25" t="s">
        <v>79</v>
      </c>
      <c r="AY291" s="25" t="s">
        <v>161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25" t="s">
        <v>77</v>
      </c>
      <c r="BK291" s="192">
        <f>ROUND(I291*H291,2)</f>
        <v>0</v>
      </c>
      <c r="BL291" s="25" t="s">
        <v>168</v>
      </c>
      <c r="BM291" s="25" t="s">
        <v>1703</v>
      </c>
    </row>
    <row r="292" spans="2:47" s="1" customFormat="1" ht="13.5">
      <c r="B292" s="41"/>
      <c r="D292" s="193" t="s">
        <v>170</v>
      </c>
      <c r="F292" s="194" t="s">
        <v>1704</v>
      </c>
      <c r="I292" s="195"/>
      <c r="L292" s="41"/>
      <c r="M292" s="196"/>
      <c r="N292" s="42"/>
      <c r="O292" s="42"/>
      <c r="P292" s="42"/>
      <c r="Q292" s="42"/>
      <c r="R292" s="42"/>
      <c r="S292" s="42"/>
      <c r="T292" s="70"/>
      <c r="AT292" s="25" t="s">
        <v>170</v>
      </c>
      <c r="AU292" s="25" t="s">
        <v>79</v>
      </c>
    </row>
    <row r="293" spans="2:47" s="1" customFormat="1" ht="27">
      <c r="B293" s="41"/>
      <c r="D293" s="193" t="s">
        <v>172</v>
      </c>
      <c r="F293" s="197" t="s">
        <v>1592</v>
      </c>
      <c r="I293" s="195"/>
      <c r="L293" s="41"/>
      <c r="M293" s="196"/>
      <c r="N293" s="42"/>
      <c r="O293" s="42"/>
      <c r="P293" s="42"/>
      <c r="Q293" s="42"/>
      <c r="R293" s="42"/>
      <c r="S293" s="42"/>
      <c r="T293" s="70"/>
      <c r="AT293" s="25" t="s">
        <v>172</v>
      </c>
      <c r="AU293" s="25" t="s">
        <v>79</v>
      </c>
    </row>
    <row r="294" spans="2:51" s="13" customFormat="1" ht="13.5">
      <c r="B294" s="206"/>
      <c r="D294" s="193" t="s">
        <v>174</v>
      </c>
      <c r="E294" s="207" t="s">
        <v>5</v>
      </c>
      <c r="F294" s="208" t="s">
        <v>1665</v>
      </c>
      <c r="H294" s="207" t="s">
        <v>5</v>
      </c>
      <c r="I294" s="209"/>
      <c r="L294" s="206"/>
      <c r="M294" s="210"/>
      <c r="N294" s="211"/>
      <c r="O294" s="211"/>
      <c r="P294" s="211"/>
      <c r="Q294" s="211"/>
      <c r="R294" s="211"/>
      <c r="S294" s="211"/>
      <c r="T294" s="212"/>
      <c r="AT294" s="207" t="s">
        <v>174</v>
      </c>
      <c r="AU294" s="207" t="s">
        <v>79</v>
      </c>
      <c r="AV294" s="13" t="s">
        <v>77</v>
      </c>
      <c r="AW294" s="13" t="s">
        <v>34</v>
      </c>
      <c r="AX294" s="13" t="s">
        <v>70</v>
      </c>
      <c r="AY294" s="207" t="s">
        <v>161</v>
      </c>
    </row>
    <row r="295" spans="2:51" s="12" customFormat="1" ht="13.5">
      <c r="B295" s="198"/>
      <c r="D295" s="193" t="s">
        <v>174</v>
      </c>
      <c r="E295" s="199" t="s">
        <v>5</v>
      </c>
      <c r="F295" s="200" t="s">
        <v>1705</v>
      </c>
      <c r="H295" s="201">
        <v>2</v>
      </c>
      <c r="I295" s="202"/>
      <c r="L295" s="198"/>
      <c r="M295" s="203"/>
      <c r="N295" s="204"/>
      <c r="O295" s="204"/>
      <c r="P295" s="204"/>
      <c r="Q295" s="204"/>
      <c r="R295" s="204"/>
      <c r="S295" s="204"/>
      <c r="T295" s="205"/>
      <c r="AT295" s="199" t="s">
        <v>174</v>
      </c>
      <c r="AU295" s="199" t="s">
        <v>79</v>
      </c>
      <c r="AV295" s="12" t="s">
        <v>79</v>
      </c>
      <c r="AW295" s="12" t="s">
        <v>34</v>
      </c>
      <c r="AX295" s="12" t="s">
        <v>77</v>
      </c>
      <c r="AY295" s="199" t="s">
        <v>161</v>
      </c>
    </row>
    <row r="296" spans="2:65" s="1" customFormat="1" ht="16.5" customHeight="1">
      <c r="B296" s="180"/>
      <c r="C296" s="181" t="s">
        <v>514</v>
      </c>
      <c r="D296" s="181" t="s">
        <v>163</v>
      </c>
      <c r="E296" s="182" t="s">
        <v>1706</v>
      </c>
      <c r="F296" s="183" t="s">
        <v>1707</v>
      </c>
      <c r="G296" s="184" t="s">
        <v>224</v>
      </c>
      <c r="H296" s="185">
        <v>4</v>
      </c>
      <c r="I296" s="186"/>
      <c r="J296" s="187">
        <f>ROUND(I296*H296,2)</f>
        <v>0</v>
      </c>
      <c r="K296" s="183" t="s">
        <v>167</v>
      </c>
      <c r="L296" s="41"/>
      <c r="M296" s="188" t="s">
        <v>5</v>
      </c>
      <c r="N296" s="189" t="s">
        <v>41</v>
      </c>
      <c r="O296" s="42"/>
      <c r="P296" s="190">
        <f>O296*H296</f>
        <v>0</v>
      </c>
      <c r="Q296" s="190">
        <v>0.00492</v>
      </c>
      <c r="R296" s="190">
        <f>Q296*H296</f>
        <v>0.01968</v>
      </c>
      <c r="S296" s="190">
        <v>0</v>
      </c>
      <c r="T296" s="191">
        <f>S296*H296</f>
        <v>0</v>
      </c>
      <c r="AR296" s="25" t="s">
        <v>644</v>
      </c>
      <c r="AT296" s="25" t="s">
        <v>163</v>
      </c>
      <c r="AU296" s="25" t="s">
        <v>79</v>
      </c>
      <c r="AY296" s="25" t="s">
        <v>161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25" t="s">
        <v>77</v>
      </c>
      <c r="BK296" s="192">
        <f>ROUND(I296*H296,2)</f>
        <v>0</v>
      </c>
      <c r="BL296" s="25" t="s">
        <v>644</v>
      </c>
      <c r="BM296" s="25" t="s">
        <v>1708</v>
      </c>
    </row>
    <row r="297" spans="2:47" s="1" customFormat="1" ht="13.5">
      <c r="B297" s="41"/>
      <c r="D297" s="193" t="s">
        <v>170</v>
      </c>
      <c r="F297" s="194" t="s">
        <v>1709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170</v>
      </c>
      <c r="AU297" s="25" t="s">
        <v>79</v>
      </c>
    </row>
    <row r="298" spans="2:47" s="1" customFormat="1" ht="27">
      <c r="B298" s="41"/>
      <c r="D298" s="193" t="s">
        <v>172</v>
      </c>
      <c r="F298" s="197" t="s">
        <v>1592</v>
      </c>
      <c r="I298" s="195"/>
      <c r="L298" s="41"/>
      <c r="M298" s="196"/>
      <c r="N298" s="42"/>
      <c r="O298" s="42"/>
      <c r="P298" s="42"/>
      <c r="Q298" s="42"/>
      <c r="R298" s="42"/>
      <c r="S298" s="42"/>
      <c r="T298" s="70"/>
      <c r="AT298" s="25" t="s">
        <v>172</v>
      </c>
      <c r="AU298" s="25" t="s">
        <v>79</v>
      </c>
    </row>
    <row r="299" spans="2:51" s="13" customFormat="1" ht="13.5">
      <c r="B299" s="206"/>
      <c r="D299" s="193" t="s">
        <v>174</v>
      </c>
      <c r="E299" s="207" t="s">
        <v>5</v>
      </c>
      <c r="F299" s="208" t="s">
        <v>1665</v>
      </c>
      <c r="H299" s="207" t="s">
        <v>5</v>
      </c>
      <c r="I299" s="209"/>
      <c r="L299" s="206"/>
      <c r="M299" s="210"/>
      <c r="N299" s="211"/>
      <c r="O299" s="211"/>
      <c r="P299" s="211"/>
      <c r="Q299" s="211"/>
      <c r="R299" s="211"/>
      <c r="S299" s="211"/>
      <c r="T299" s="212"/>
      <c r="AT299" s="207" t="s">
        <v>174</v>
      </c>
      <c r="AU299" s="207" t="s">
        <v>79</v>
      </c>
      <c r="AV299" s="13" t="s">
        <v>77</v>
      </c>
      <c r="AW299" s="13" t="s">
        <v>34</v>
      </c>
      <c r="AX299" s="13" t="s">
        <v>70</v>
      </c>
      <c r="AY299" s="207" t="s">
        <v>161</v>
      </c>
    </row>
    <row r="300" spans="2:51" s="12" customFormat="1" ht="13.5">
      <c r="B300" s="198"/>
      <c r="D300" s="193" t="s">
        <v>174</v>
      </c>
      <c r="E300" s="199" t="s">
        <v>5</v>
      </c>
      <c r="F300" s="200" t="s">
        <v>1710</v>
      </c>
      <c r="H300" s="201">
        <v>4</v>
      </c>
      <c r="I300" s="202"/>
      <c r="L300" s="198"/>
      <c r="M300" s="203"/>
      <c r="N300" s="204"/>
      <c r="O300" s="204"/>
      <c r="P300" s="204"/>
      <c r="Q300" s="204"/>
      <c r="R300" s="204"/>
      <c r="S300" s="204"/>
      <c r="T300" s="205"/>
      <c r="AT300" s="199" t="s">
        <v>174</v>
      </c>
      <c r="AU300" s="199" t="s">
        <v>79</v>
      </c>
      <c r="AV300" s="12" t="s">
        <v>79</v>
      </c>
      <c r="AW300" s="12" t="s">
        <v>34</v>
      </c>
      <c r="AX300" s="12" t="s">
        <v>77</v>
      </c>
      <c r="AY300" s="199" t="s">
        <v>161</v>
      </c>
    </row>
    <row r="301" spans="2:65" s="1" customFormat="1" ht="25.5" customHeight="1">
      <c r="B301" s="180"/>
      <c r="C301" s="181" t="s">
        <v>531</v>
      </c>
      <c r="D301" s="181" t="s">
        <v>163</v>
      </c>
      <c r="E301" s="182" t="s">
        <v>984</v>
      </c>
      <c r="F301" s="183" t="s">
        <v>1711</v>
      </c>
      <c r="G301" s="184" t="s">
        <v>301</v>
      </c>
      <c r="H301" s="185">
        <v>0.1</v>
      </c>
      <c r="I301" s="186"/>
      <c r="J301" s="187">
        <f>ROUND(I301*H301,2)</f>
        <v>0</v>
      </c>
      <c r="K301" s="183" t="s">
        <v>5</v>
      </c>
      <c r="L301" s="41"/>
      <c r="M301" s="188" t="s">
        <v>5</v>
      </c>
      <c r="N301" s="189" t="s">
        <v>41</v>
      </c>
      <c r="O301" s="42"/>
      <c r="P301" s="190">
        <f>O301*H301</f>
        <v>0</v>
      </c>
      <c r="Q301" s="190">
        <v>0</v>
      </c>
      <c r="R301" s="190">
        <f>Q301*H301</f>
        <v>0</v>
      </c>
      <c r="S301" s="190">
        <v>0</v>
      </c>
      <c r="T301" s="191">
        <f>S301*H301</f>
        <v>0</v>
      </c>
      <c r="AR301" s="25" t="s">
        <v>644</v>
      </c>
      <c r="AT301" s="25" t="s">
        <v>163</v>
      </c>
      <c r="AU301" s="25" t="s">
        <v>79</v>
      </c>
      <c r="AY301" s="25" t="s">
        <v>161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25" t="s">
        <v>77</v>
      </c>
      <c r="BK301" s="192">
        <f>ROUND(I301*H301,2)</f>
        <v>0</v>
      </c>
      <c r="BL301" s="25" t="s">
        <v>644</v>
      </c>
      <c r="BM301" s="25" t="s">
        <v>986</v>
      </c>
    </row>
    <row r="302" spans="2:47" s="1" customFormat="1" ht="13.5">
      <c r="B302" s="41"/>
      <c r="D302" s="193" t="s">
        <v>170</v>
      </c>
      <c r="F302" s="194" t="s">
        <v>985</v>
      </c>
      <c r="I302" s="195"/>
      <c r="L302" s="41"/>
      <c r="M302" s="196"/>
      <c r="N302" s="42"/>
      <c r="O302" s="42"/>
      <c r="P302" s="42"/>
      <c r="Q302" s="42"/>
      <c r="R302" s="42"/>
      <c r="S302" s="42"/>
      <c r="T302" s="70"/>
      <c r="AT302" s="25" t="s">
        <v>170</v>
      </c>
      <c r="AU302" s="25" t="s">
        <v>79</v>
      </c>
    </row>
    <row r="303" spans="2:51" s="13" customFormat="1" ht="13.5">
      <c r="B303" s="206"/>
      <c r="D303" s="193" t="s">
        <v>174</v>
      </c>
      <c r="E303" s="207" t="s">
        <v>5</v>
      </c>
      <c r="F303" s="208" t="s">
        <v>1665</v>
      </c>
      <c r="H303" s="207" t="s">
        <v>5</v>
      </c>
      <c r="I303" s="209"/>
      <c r="L303" s="206"/>
      <c r="M303" s="210"/>
      <c r="N303" s="211"/>
      <c r="O303" s="211"/>
      <c r="P303" s="211"/>
      <c r="Q303" s="211"/>
      <c r="R303" s="211"/>
      <c r="S303" s="211"/>
      <c r="T303" s="212"/>
      <c r="AT303" s="207" t="s">
        <v>174</v>
      </c>
      <c r="AU303" s="207" t="s">
        <v>79</v>
      </c>
      <c r="AV303" s="13" t="s">
        <v>77</v>
      </c>
      <c r="AW303" s="13" t="s">
        <v>34</v>
      </c>
      <c r="AX303" s="13" t="s">
        <v>70</v>
      </c>
      <c r="AY303" s="207" t="s">
        <v>161</v>
      </c>
    </row>
    <row r="304" spans="2:51" s="12" customFormat="1" ht="13.5">
      <c r="B304" s="198"/>
      <c r="D304" s="193" t="s">
        <v>174</v>
      </c>
      <c r="E304" s="199" t="s">
        <v>5</v>
      </c>
      <c r="F304" s="200" t="s">
        <v>1712</v>
      </c>
      <c r="H304" s="201">
        <v>0.1</v>
      </c>
      <c r="I304" s="202"/>
      <c r="L304" s="198"/>
      <c r="M304" s="203"/>
      <c r="N304" s="204"/>
      <c r="O304" s="204"/>
      <c r="P304" s="204"/>
      <c r="Q304" s="204"/>
      <c r="R304" s="204"/>
      <c r="S304" s="204"/>
      <c r="T304" s="205"/>
      <c r="AT304" s="199" t="s">
        <v>174</v>
      </c>
      <c r="AU304" s="199" t="s">
        <v>79</v>
      </c>
      <c r="AV304" s="12" t="s">
        <v>79</v>
      </c>
      <c r="AW304" s="12" t="s">
        <v>34</v>
      </c>
      <c r="AX304" s="12" t="s">
        <v>77</v>
      </c>
      <c r="AY304" s="199" t="s">
        <v>161</v>
      </c>
    </row>
    <row r="305" spans="2:65" s="1" customFormat="1" ht="16.5" customHeight="1">
      <c r="B305" s="180"/>
      <c r="C305" s="181" t="s">
        <v>543</v>
      </c>
      <c r="D305" s="181" t="s">
        <v>163</v>
      </c>
      <c r="E305" s="182" t="s">
        <v>1713</v>
      </c>
      <c r="F305" s="183" t="s">
        <v>1714</v>
      </c>
      <c r="G305" s="184" t="s">
        <v>224</v>
      </c>
      <c r="H305" s="185">
        <v>2.7</v>
      </c>
      <c r="I305" s="186"/>
      <c r="J305" s="187">
        <f>ROUND(I305*H305,2)</f>
        <v>0</v>
      </c>
      <c r="K305" s="183" t="s">
        <v>167</v>
      </c>
      <c r="L305" s="41"/>
      <c r="M305" s="188" t="s">
        <v>5</v>
      </c>
      <c r="N305" s="189" t="s">
        <v>41</v>
      </c>
      <c r="O305" s="42"/>
      <c r="P305" s="190">
        <f>O305*H305</f>
        <v>0</v>
      </c>
      <c r="Q305" s="190">
        <v>0.00052</v>
      </c>
      <c r="R305" s="190">
        <f>Q305*H305</f>
        <v>0.0014039999999999999</v>
      </c>
      <c r="S305" s="190">
        <v>0</v>
      </c>
      <c r="T305" s="191">
        <f>S305*H305</f>
        <v>0</v>
      </c>
      <c r="AR305" s="25" t="s">
        <v>168</v>
      </c>
      <c r="AT305" s="25" t="s">
        <v>163</v>
      </c>
      <c r="AU305" s="25" t="s">
        <v>79</v>
      </c>
      <c r="AY305" s="25" t="s">
        <v>161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25" t="s">
        <v>77</v>
      </c>
      <c r="BK305" s="192">
        <f>ROUND(I305*H305,2)</f>
        <v>0</v>
      </c>
      <c r="BL305" s="25" t="s">
        <v>168</v>
      </c>
      <c r="BM305" s="25" t="s">
        <v>1715</v>
      </c>
    </row>
    <row r="306" spans="2:47" s="1" customFormat="1" ht="13.5">
      <c r="B306" s="41"/>
      <c r="D306" s="193" t="s">
        <v>170</v>
      </c>
      <c r="F306" s="194" t="s">
        <v>1716</v>
      </c>
      <c r="I306" s="195"/>
      <c r="L306" s="41"/>
      <c r="M306" s="196"/>
      <c r="N306" s="42"/>
      <c r="O306" s="42"/>
      <c r="P306" s="42"/>
      <c r="Q306" s="42"/>
      <c r="R306" s="42"/>
      <c r="S306" s="42"/>
      <c r="T306" s="70"/>
      <c r="AT306" s="25" t="s">
        <v>170</v>
      </c>
      <c r="AU306" s="25" t="s">
        <v>79</v>
      </c>
    </row>
    <row r="307" spans="2:47" s="1" customFormat="1" ht="27">
      <c r="B307" s="41"/>
      <c r="D307" s="193" t="s">
        <v>172</v>
      </c>
      <c r="F307" s="197" t="s">
        <v>1592</v>
      </c>
      <c r="I307" s="195"/>
      <c r="L307" s="41"/>
      <c r="M307" s="196"/>
      <c r="N307" s="42"/>
      <c r="O307" s="42"/>
      <c r="P307" s="42"/>
      <c r="Q307" s="42"/>
      <c r="R307" s="42"/>
      <c r="S307" s="42"/>
      <c r="T307" s="70"/>
      <c r="AT307" s="25" t="s">
        <v>172</v>
      </c>
      <c r="AU307" s="25" t="s">
        <v>79</v>
      </c>
    </row>
    <row r="308" spans="2:51" s="12" customFormat="1" ht="13.5">
      <c r="B308" s="198"/>
      <c r="D308" s="193" t="s">
        <v>174</v>
      </c>
      <c r="E308" s="199" t="s">
        <v>5</v>
      </c>
      <c r="F308" s="200" t="s">
        <v>1717</v>
      </c>
      <c r="H308" s="201">
        <v>2.7</v>
      </c>
      <c r="I308" s="202"/>
      <c r="L308" s="198"/>
      <c r="M308" s="203"/>
      <c r="N308" s="204"/>
      <c r="O308" s="204"/>
      <c r="P308" s="204"/>
      <c r="Q308" s="204"/>
      <c r="R308" s="204"/>
      <c r="S308" s="204"/>
      <c r="T308" s="205"/>
      <c r="AT308" s="199" t="s">
        <v>174</v>
      </c>
      <c r="AU308" s="199" t="s">
        <v>79</v>
      </c>
      <c r="AV308" s="12" t="s">
        <v>79</v>
      </c>
      <c r="AW308" s="12" t="s">
        <v>34</v>
      </c>
      <c r="AX308" s="12" t="s">
        <v>77</v>
      </c>
      <c r="AY308" s="199" t="s">
        <v>161</v>
      </c>
    </row>
    <row r="309" spans="2:65" s="1" customFormat="1" ht="25.5" customHeight="1">
      <c r="B309" s="180"/>
      <c r="C309" s="229" t="s">
        <v>556</v>
      </c>
      <c r="D309" s="229" t="s">
        <v>384</v>
      </c>
      <c r="E309" s="230" t="s">
        <v>1718</v>
      </c>
      <c r="F309" s="231" t="s">
        <v>1719</v>
      </c>
      <c r="G309" s="232" t="s">
        <v>224</v>
      </c>
      <c r="H309" s="233">
        <v>2.7</v>
      </c>
      <c r="I309" s="234"/>
      <c r="J309" s="235">
        <f>ROUND(I309*H309,2)</f>
        <v>0</v>
      </c>
      <c r="K309" s="231" t="s">
        <v>167</v>
      </c>
      <c r="L309" s="236"/>
      <c r="M309" s="237" t="s">
        <v>5</v>
      </c>
      <c r="N309" s="238" t="s">
        <v>41</v>
      </c>
      <c r="O309" s="42"/>
      <c r="P309" s="190">
        <f>O309*H309</f>
        <v>0</v>
      </c>
      <c r="Q309" s="190">
        <v>0.03305</v>
      </c>
      <c r="R309" s="190">
        <f>Q309*H309</f>
        <v>0.08923500000000001</v>
      </c>
      <c r="S309" s="190">
        <v>0</v>
      </c>
      <c r="T309" s="191">
        <f>S309*H309</f>
        <v>0</v>
      </c>
      <c r="AR309" s="25" t="s">
        <v>221</v>
      </c>
      <c r="AT309" s="25" t="s">
        <v>384</v>
      </c>
      <c r="AU309" s="25" t="s">
        <v>79</v>
      </c>
      <c r="AY309" s="25" t="s">
        <v>161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25" t="s">
        <v>77</v>
      </c>
      <c r="BK309" s="192">
        <f>ROUND(I309*H309,2)</f>
        <v>0</v>
      </c>
      <c r="BL309" s="25" t="s">
        <v>168</v>
      </c>
      <c r="BM309" s="25" t="s">
        <v>1720</v>
      </c>
    </row>
    <row r="310" spans="2:47" s="1" customFormat="1" ht="13.5">
      <c r="B310" s="41"/>
      <c r="D310" s="193" t="s">
        <v>170</v>
      </c>
      <c r="F310" s="194" t="s">
        <v>1721</v>
      </c>
      <c r="I310" s="195"/>
      <c r="L310" s="41"/>
      <c r="M310" s="196"/>
      <c r="N310" s="42"/>
      <c r="O310" s="42"/>
      <c r="P310" s="42"/>
      <c r="Q310" s="42"/>
      <c r="R310" s="42"/>
      <c r="S310" s="42"/>
      <c r="T310" s="70"/>
      <c r="AT310" s="25" t="s">
        <v>170</v>
      </c>
      <c r="AU310" s="25" t="s">
        <v>79</v>
      </c>
    </row>
    <row r="311" spans="2:63" s="11" customFormat="1" ht="29.85" customHeight="1">
      <c r="B311" s="167"/>
      <c r="D311" s="168" t="s">
        <v>69</v>
      </c>
      <c r="E311" s="178" t="s">
        <v>228</v>
      </c>
      <c r="F311" s="178" t="s">
        <v>988</v>
      </c>
      <c r="I311" s="170"/>
      <c r="J311" s="179">
        <f>BK311</f>
        <v>0</v>
      </c>
      <c r="L311" s="167"/>
      <c r="M311" s="172"/>
      <c r="N311" s="173"/>
      <c r="O311" s="173"/>
      <c r="P311" s="174">
        <f>SUM(P312:P317)</f>
        <v>0</v>
      </c>
      <c r="Q311" s="173"/>
      <c r="R311" s="174">
        <f>SUM(R312:R317)</f>
        <v>0</v>
      </c>
      <c r="S311" s="173"/>
      <c r="T311" s="175">
        <f>SUM(T312:T317)</f>
        <v>0</v>
      </c>
      <c r="AR311" s="168" t="s">
        <v>77</v>
      </c>
      <c r="AT311" s="176" t="s">
        <v>69</v>
      </c>
      <c r="AU311" s="176" t="s">
        <v>77</v>
      </c>
      <c r="AY311" s="168" t="s">
        <v>161</v>
      </c>
      <c r="BK311" s="177">
        <f>SUM(BK312:BK317)</f>
        <v>0</v>
      </c>
    </row>
    <row r="312" spans="2:65" s="1" customFormat="1" ht="16.5" customHeight="1">
      <c r="B312" s="180"/>
      <c r="C312" s="181" t="s">
        <v>562</v>
      </c>
      <c r="D312" s="181" t="s">
        <v>163</v>
      </c>
      <c r="E312" s="182" t="s">
        <v>1027</v>
      </c>
      <c r="F312" s="183" t="s">
        <v>1028</v>
      </c>
      <c r="G312" s="184" t="s">
        <v>231</v>
      </c>
      <c r="H312" s="185">
        <v>2</v>
      </c>
      <c r="I312" s="186"/>
      <c r="J312" s="187">
        <f>ROUND(I312*H312,2)</f>
        <v>0</v>
      </c>
      <c r="K312" s="183" t="s">
        <v>5</v>
      </c>
      <c r="L312" s="41"/>
      <c r="M312" s="188" t="s">
        <v>5</v>
      </c>
      <c r="N312" s="189" t="s">
        <v>41</v>
      </c>
      <c r="O312" s="42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AR312" s="25" t="s">
        <v>168</v>
      </c>
      <c r="AT312" s="25" t="s">
        <v>163</v>
      </c>
      <c r="AU312" s="25" t="s">
        <v>79</v>
      </c>
      <c r="AY312" s="25" t="s">
        <v>161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25" t="s">
        <v>77</v>
      </c>
      <c r="BK312" s="192">
        <f>ROUND(I312*H312,2)</f>
        <v>0</v>
      </c>
      <c r="BL312" s="25" t="s">
        <v>168</v>
      </c>
      <c r="BM312" s="25" t="s">
        <v>1029</v>
      </c>
    </row>
    <row r="313" spans="2:47" s="1" customFormat="1" ht="13.5">
      <c r="B313" s="41"/>
      <c r="D313" s="193" t="s">
        <v>170</v>
      </c>
      <c r="F313" s="194" t="s">
        <v>1028</v>
      </c>
      <c r="I313" s="195"/>
      <c r="L313" s="41"/>
      <c r="M313" s="196"/>
      <c r="N313" s="42"/>
      <c r="O313" s="42"/>
      <c r="P313" s="42"/>
      <c r="Q313" s="42"/>
      <c r="R313" s="42"/>
      <c r="S313" s="42"/>
      <c r="T313" s="70"/>
      <c r="AT313" s="25" t="s">
        <v>170</v>
      </c>
      <c r="AU313" s="25" t="s">
        <v>79</v>
      </c>
    </row>
    <row r="314" spans="2:47" s="1" customFormat="1" ht="81">
      <c r="B314" s="41"/>
      <c r="D314" s="193" t="s">
        <v>172</v>
      </c>
      <c r="F314" s="197" t="s">
        <v>1030</v>
      </c>
      <c r="I314" s="195"/>
      <c r="L314" s="41"/>
      <c r="M314" s="196"/>
      <c r="N314" s="42"/>
      <c r="O314" s="42"/>
      <c r="P314" s="42"/>
      <c r="Q314" s="42"/>
      <c r="R314" s="42"/>
      <c r="S314" s="42"/>
      <c r="T314" s="70"/>
      <c r="AT314" s="25" t="s">
        <v>172</v>
      </c>
      <c r="AU314" s="25" t="s">
        <v>79</v>
      </c>
    </row>
    <row r="315" spans="2:65" s="1" customFormat="1" ht="16.5" customHeight="1">
      <c r="B315" s="180"/>
      <c r="C315" s="181" t="s">
        <v>573</v>
      </c>
      <c r="D315" s="181" t="s">
        <v>163</v>
      </c>
      <c r="E315" s="182" t="s">
        <v>1032</v>
      </c>
      <c r="F315" s="183" t="s">
        <v>1033</v>
      </c>
      <c r="G315" s="184" t="s">
        <v>231</v>
      </c>
      <c r="H315" s="185">
        <v>8</v>
      </c>
      <c r="I315" s="186"/>
      <c r="J315" s="187">
        <f>ROUND(I315*H315,2)</f>
        <v>0</v>
      </c>
      <c r="K315" s="183" t="s">
        <v>5</v>
      </c>
      <c r="L315" s="41"/>
      <c r="M315" s="188" t="s">
        <v>5</v>
      </c>
      <c r="N315" s="189" t="s">
        <v>41</v>
      </c>
      <c r="O315" s="42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AR315" s="25" t="s">
        <v>168</v>
      </c>
      <c r="AT315" s="25" t="s">
        <v>163</v>
      </c>
      <c r="AU315" s="25" t="s">
        <v>79</v>
      </c>
      <c r="AY315" s="25" t="s">
        <v>161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25" t="s">
        <v>77</v>
      </c>
      <c r="BK315" s="192">
        <f>ROUND(I315*H315,2)</f>
        <v>0</v>
      </c>
      <c r="BL315" s="25" t="s">
        <v>168</v>
      </c>
      <c r="BM315" s="25" t="s">
        <v>1034</v>
      </c>
    </row>
    <row r="316" spans="2:47" s="1" customFormat="1" ht="13.5">
      <c r="B316" s="41"/>
      <c r="D316" s="193" t="s">
        <v>170</v>
      </c>
      <c r="F316" s="194" t="s">
        <v>1033</v>
      </c>
      <c r="I316" s="195"/>
      <c r="L316" s="41"/>
      <c r="M316" s="196"/>
      <c r="N316" s="42"/>
      <c r="O316" s="42"/>
      <c r="P316" s="42"/>
      <c r="Q316" s="42"/>
      <c r="R316" s="42"/>
      <c r="S316" s="42"/>
      <c r="T316" s="70"/>
      <c r="AT316" s="25" t="s">
        <v>170</v>
      </c>
      <c r="AU316" s="25" t="s">
        <v>79</v>
      </c>
    </row>
    <row r="317" spans="2:47" s="1" customFormat="1" ht="67.5">
      <c r="B317" s="41"/>
      <c r="D317" s="193" t="s">
        <v>172</v>
      </c>
      <c r="F317" s="197" t="s">
        <v>1035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5" t="s">
        <v>172</v>
      </c>
      <c r="AU317" s="25" t="s">
        <v>79</v>
      </c>
    </row>
    <row r="318" spans="2:63" s="11" customFormat="1" ht="29.85" customHeight="1">
      <c r="B318" s="167"/>
      <c r="D318" s="168" t="s">
        <v>69</v>
      </c>
      <c r="E318" s="178" t="s">
        <v>1084</v>
      </c>
      <c r="F318" s="178" t="s">
        <v>1085</v>
      </c>
      <c r="I318" s="170"/>
      <c r="J318" s="179">
        <f>BK318</f>
        <v>0</v>
      </c>
      <c r="L318" s="167"/>
      <c r="M318" s="172"/>
      <c r="N318" s="173"/>
      <c r="O318" s="173"/>
      <c r="P318" s="174">
        <f>SUM(P319:P320)</f>
        <v>0</v>
      </c>
      <c r="Q318" s="173"/>
      <c r="R318" s="174">
        <f>SUM(R319:R320)</f>
        <v>0</v>
      </c>
      <c r="S318" s="173"/>
      <c r="T318" s="175">
        <f>SUM(T319:T320)</f>
        <v>0</v>
      </c>
      <c r="AR318" s="168" t="s">
        <v>77</v>
      </c>
      <c r="AT318" s="176" t="s">
        <v>69</v>
      </c>
      <c r="AU318" s="176" t="s">
        <v>77</v>
      </c>
      <c r="AY318" s="168" t="s">
        <v>161</v>
      </c>
      <c r="BK318" s="177">
        <f>SUM(BK319:BK320)</f>
        <v>0</v>
      </c>
    </row>
    <row r="319" spans="2:65" s="1" customFormat="1" ht="16.5" customHeight="1">
      <c r="B319" s="180"/>
      <c r="C319" s="181" t="s">
        <v>578</v>
      </c>
      <c r="D319" s="181" t="s">
        <v>163</v>
      </c>
      <c r="E319" s="182" t="s">
        <v>1087</v>
      </c>
      <c r="F319" s="183" t="s">
        <v>1088</v>
      </c>
      <c r="G319" s="184" t="s">
        <v>508</v>
      </c>
      <c r="H319" s="185">
        <v>30.847</v>
      </c>
      <c r="I319" s="186"/>
      <c r="J319" s="187">
        <f>ROUND(I319*H319,2)</f>
        <v>0</v>
      </c>
      <c r="K319" s="183" t="s">
        <v>167</v>
      </c>
      <c r="L319" s="41"/>
      <c r="M319" s="188" t="s">
        <v>5</v>
      </c>
      <c r="N319" s="189" t="s">
        <v>41</v>
      </c>
      <c r="O319" s="42"/>
      <c r="P319" s="190">
        <f>O319*H319</f>
        <v>0</v>
      </c>
      <c r="Q319" s="190">
        <v>0</v>
      </c>
      <c r="R319" s="190">
        <f>Q319*H319</f>
        <v>0</v>
      </c>
      <c r="S319" s="190">
        <v>0</v>
      </c>
      <c r="T319" s="191">
        <f>S319*H319</f>
        <v>0</v>
      </c>
      <c r="AR319" s="25" t="s">
        <v>168</v>
      </c>
      <c r="AT319" s="25" t="s">
        <v>163</v>
      </c>
      <c r="AU319" s="25" t="s">
        <v>79</v>
      </c>
      <c r="AY319" s="25" t="s">
        <v>161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25" t="s">
        <v>77</v>
      </c>
      <c r="BK319" s="192">
        <f>ROUND(I319*H319,2)</f>
        <v>0</v>
      </c>
      <c r="BL319" s="25" t="s">
        <v>168</v>
      </c>
      <c r="BM319" s="25" t="s">
        <v>1089</v>
      </c>
    </row>
    <row r="320" spans="2:47" s="1" customFormat="1" ht="27">
      <c r="B320" s="41"/>
      <c r="D320" s="193" t="s">
        <v>170</v>
      </c>
      <c r="F320" s="194" t="s">
        <v>1090</v>
      </c>
      <c r="I320" s="195"/>
      <c r="L320" s="41"/>
      <c r="M320" s="239"/>
      <c r="N320" s="240"/>
      <c r="O320" s="240"/>
      <c r="P320" s="240"/>
      <c r="Q320" s="240"/>
      <c r="R320" s="240"/>
      <c r="S320" s="240"/>
      <c r="T320" s="241"/>
      <c r="AT320" s="25" t="s">
        <v>170</v>
      </c>
      <c r="AU320" s="25" t="s">
        <v>79</v>
      </c>
    </row>
    <row r="321" spans="2:12" s="1" customFormat="1" ht="6.95" customHeight="1">
      <c r="B321" s="56"/>
      <c r="C321" s="57"/>
      <c r="D321" s="57"/>
      <c r="E321" s="57"/>
      <c r="F321" s="57"/>
      <c r="G321" s="57"/>
      <c r="H321" s="57"/>
      <c r="I321" s="134"/>
      <c r="J321" s="57"/>
      <c r="K321" s="57"/>
      <c r="L321" s="41"/>
    </row>
  </sheetData>
  <autoFilter ref="C88:K320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K41" sqref="K41"/>
    </sheetView>
  </sheetViews>
  <sheetFormatPr defaultColWidth="9.33203125" defaultRowHeight="13.5"/>
  <cols>
    <col min="1" max="1" width="45.83203125" style="337" bestFit="1" customWidth="1"/>
    <col min="2" max="3" width="16" style="338" customWidth="1"/>
    <col min="4" max="5" width="9.33203125" style="324" customWidth="1"/>
    <col min="6" max="6" width="9.33203125" style="339" hidden="1" customWidth="1"/>
    <col min="7" max="256" width="9.33203125" style="324" customWidth="1"/>
    <col min="257" max="257" width="45.83203125" style="324" bestFit="1" customWidth="1"/>
    <col min="258" max="259" width="16" style="324" customWidth="1"/>
    <col min="260" max="261" width="9.33203125" style="324" customWidth="1"/>
    <col min="262" max="262" width="9.33203125" style="324" hidden="1" customWidth="1"/>
    <col min="263" max="512" width="9.33203125" style="324" customWidth="1"/>
    <col min="513" max="513" width="45.83203125" style="324" bestFit="1" customWidth="1"/>
    <col min="514" max="515" width="16" style="324" customWidth="1"/>
    <col min="516" max="517" width="9.33203125" style="324" customWidth="1"/>
    <col min="518" max="518" width="9.33203125" style="324" hidden="1" customWidth="1"/>
    <col min="519" max="768" width="9.33203125" style="324" customWidth="1"/>
    <col min="769" max="769" width="45.83203125" style="324" bestFit="1" customWidth="1"/>
    <col min="770" max="771" width="16" style="324" customWidth="1"/>
    <col min="772" max="773" width="9.33203125" style="324" customWidth="1"/>
    <col min="774" max="774" width="9.33203125" style="324" hidden="1" customWidth="1"/>
    <col min="775" max="1024" width="9.33203125" style="324" customWidth="1"/>
    <col min="1025" max="1025" width="45.83203125" style="324" bestFit="1" customWidth="1"/>
    <col min="1026" max="1027" width="16" style="324" customWidth="1"/>
    <col min="1028" max="1029" width="9.33203125" style="324" customWidth="1"/>
    <col min="1030" max="1030" width="9.33203125" style="324" hidden="1" customWidth="1"/>
    <col min="1031" max="1280" width="9.33203125" style="324" customWidth="1"/>
    <col min="1281" max="1281" width="45.83203125" style="324" bestFit="1" customWidth="1"/>
    <col min="1282" max="1283" width="16" style="324" customWidth="1"/>
    <col min="1284" max="1285" width="9.33203125" style="324" customWidth="1"/>
    <col min="1286" max="1286" width="9.33203125" style="324" hidden="1" customWidth="1"/>
    <col min="1287" max="1536" width="9.33203125" style="324" customWidth="1"/>
    <col min="1537" max="1537" width="45.83203125" style="324" bestFit="1" customWidth="1"/>
    <col min="1538" max="1539" width="16" style="324" customWidth="1"/>
    <col min="1540" max="1541" width="9.33203125" style="324" customWidth="1"/>
    <col min="1542" max="1542" width="9.33203125" style="324" hidden="1" customWidth="1"/>
    <col min="1543" max="1792" width="9.33203125" style="324" customWidth="1"/>
    <col min="1793" max="1793" width="45.83203125" style="324" bestFit="1" customWidth="1"/>
    <col min="1794" max="1795" width="16" style="324" customWidth="1"/>
    <col min="1796" max="1797" width="9.33203125" style="324" customWidth="1"/>
    <col min="1798" max="1798" width="9.33203125" style="324" hidden="1" customWidth="1"/>
    <col min="1799" max="2048" width="9.33203125" style="324" customWidth="1"/>
    <col min="2049" max="2049" width="45.83203125" style="324" bestFit="1" customWidth="1"/>
    <col min="2050" max="2051" width="16" style="324" customWidth="1"/>
    <col min="2052" max="2053" width="9.33203125" style="324" customWidth="1"/>
    <col min="2054" max="2054" width="9.33203125" style="324" hidden="1" customWidth="1"/>
    <col min="2055" max="2304" width="9.33203125" style="324" customWidth="1"/>
    <col min="2305" max="2305" width="45.83203125" style="324" bestFit="1" customWidth="1"/>
    <col min="2306" max="2307" width="16" style="324" customWidth="1"/>
    <col min="2308" max="2309" width="9.33203125" style="324" customWidth="1"/>
    <col min="2310" max="2310" width="9.33203125" style="324" hidden="1" customWidth="1"/>
    <col min="2311" max="2560" width="9.33203125" style="324" customWidth="1"/>
    <col min="2561" max="2561" width="45.83203125" style="324" bestFit="1" customWidth="1"/>
    <col min="2562" max="2563" width="16" style="324" customWidth="1"/>
    <col min="2564" max="2565" width="9.33203125" style="324" customWidth="1"/>
    <col min="2566" max="2566" width="9.33203125" style="324" hidden="1" customWidth="1"/>
    <col min="2567" max="2816" width="9.33203125" style="324" customWidth="1"/>
    <col min="2817" max="2817" width="45.83203125" style="324" bestFit="1" customWidth="1"/>
    <col min="2818" max="2819" width="16" style="324" customWidth="1"/>
    <col min="2820" max="2821" width="9.33203125" style="324" customWidth="1"/>
    <col min="2822" max="2822" width="9.33203125" style="324" hidden="1" customWidth="1"/>
    <col min="2823" max="3072" width="9.33203125" style="324" customWidth="1"/>
    <col min="3073" max="3073" width="45.83203125" style="324" bestFit="1" customWidth="1"/>
    <col min="3074" max="3075" width="16" style="324" customWidth="1"/>
    <col min="3076" max="3077" width="9.33203125" style="324" customWidth="1"/>
    <col min="3078" max="3078" width="9.33203125" style="324" hidden="1" customWidth="1"/>
    <col min="3079" max="3328" width="9.33203125" style="324" customWidth="1"/>
    <col min="3329" max="3329" width="45.83203125" style="324" bestFit="1" customWidth="1"/>
    <col min="3330" max="3331" width="16" style="324" customWidth="1"/>
    <col min="3332" max="3333" width="9.33203125" style="324" customWidth="1"/>
    <col min="3334" max="3334" width="9.33203125" style="324" hidden="1" customWidth="1"/>
    <col min="3335" max="3584" width="9.33203125" style="324" customWidth="1"/>
    <col min="3585" max="3585" width="45.83203125" style="324" bestFit="1" customWidth="1"/>
    <col min="3586" max="3587" width="16" style="324" customWidth="1"/>
    <col min="3588" max="3589" width="9.33203125" style="324" customWidth="1"/>
    <col min="3590" max="3590" width="9.33203125" style="324" hidden="1" customWidth="1"/>
    <col min="3591" max="3840" width="9.33203125" style="324" customWidth="1"/>
    <col min="3841" max="3841" width="45.83203125" style="324" bestFit="1" customWidth="1"/>
    <col min="3842" max="3843" width="16" style="324" customWidth="1"/>
    <col min="3844" max="3845" width="9.33203125" style="324" customWidth="1"/>
    <col min="3846" max="3846" width="9.33203125" style="324" hidden="1" customWidth="1"/>
    <col min="3847" max="4096" width="9.33203125" style="324" customWidth="1"/>
    <col min="4097" max="4097" width="45.83203125" style="324" bestFit="1" customWidth="1"/>
    <col min="4098" max="4099" width="16" style="324" customWidth="1"/>
    <col min="4100" max="4101" width="9.33203125" style="324" customWidth="1"/>
    <col min="4102" max="4102" width="9.33203125" style="324" hidden="1" customWidth="1"/>
    <col min="4103" max="4352" width="9.33203125" style="324" customWidth="1"/>
    <col min="4353" max="4353" width="45.83203125" style="324" bestFit="1" customWidth="1"/>
    <col min="4354" max="4355" width="16" style="324" customWidth="1"/>
    <col min="4356" max="4357" width="9.33203125" style="324" customWidth="1"/>
    <col min="4358" max="4358" width="9.33203125" style="324" hidden="1" customWidth="1"/>
    <col min="4359" max="4608" width="9.33203125" style="324" customWidth="1"/>
    <col min="4609" max="4609" width="45.83203125" style="324" bestFit="1" customWidth="1"/>
    <col min="4610" max="4611" width="16" style="324" customWidth="1"/>
    <col min="4612" max="4613" width="9.33203125" style="324" customWidth="1"/>
    <col min="4614" max="4614" width="9.33203125" style="324" hidden="1" customWidth="1"/>
    <col min="4615" max="4864" width="9.33203125" style="324" customWidth="1"/>
    <col min="4865" max="4865" width="45.83203125" style="324" bestFit="1" customWidth="1"/>
    <col min="4866" max="4867" width="16" style="324" customWidth="1"/>
    <col min="4868" max="4869" width="9.33203125" style="324" customWidth="1"/>
    <col min="4870" max="4870" width="9.33203125" style="324" hidden="1" customWidth="1"/>
    <col min="4871" max="5120" width="9.33203125" style="324" customWidth="1"/>
    <col min="5121" max="5121" width="45.83203125" style="324" bestFit="1" customWidth="1"/>
    <col min="5122" max="5123" width="16" style="324" customWidth="1"/>
    <col min="5124" max="5125" width="9.33203125" style="324" customWidth="1"/>
    <col min="5126" max="5126" width="9.33203125" style="324" hidden="1" customWidth="1"/>
    <col min="5127" max="5376" width="9.33203125" style="324" customWidth="1"/>
    <col min="5377" max="5377" width="45.83203125" style="324" bestFit="1" customWidth="1"/>
    <col min="5378" max="5379" width="16" style="324" customWidth="1"/>
    <col min="5380" max="5381" width="9.33203125" style="324" customWidth="1"/>
    <col min="5382" max="5382" width="9.33203125" style="324" hidden="1" customWidth="1"/>
    <col min="5383" max="5632" width="9.33203125" style="324" customWidth="1"/>
    <col min="5633" max="5633" width="45.83203125" style="324" bestFit="1" customWidth="1"/>
    <col min="5634" max="5635" width="16" style="324" customWidth="1"/>
    <col min="5636" max="5637" width="9.33203125" style="324" customWidth="1"/>
    <col min="5638" max="5638" width="9.33203125" style="324" hidden="1" customWidth="1"/>
    <col min="5639" max="5888" width="9.33203125" style="324" customWidth="1"/>
    <col min="5889" max="5889" width="45.83203125" style="324" bestFit="1" customWidth="1"/>
    <col min="5890" max="5891" width="16" style="324" customWidth="1"/>
    <col min="5892" max="5893" width="9.33203125" style="324" customWidth="1"/>
    <col min="5894" max="5894" width="9.33203125" style="324" hidden="1" customWidth="1"/>
    <col min="5895" max="6144" width="9.33203125" style="324" customWidth="1"/>
    <col min="6145" max="6145" width="45.83203125" style="324" bestFit="1" customWidth="1"/>
    <col min="6146" max="6147" width="16" style="324" customWidth="1"/>
    <col min="6148" max="6149" width="9.33203125" style="324" customWidth="1"/>
    <col min="6150" max="6150" width="9.33203125" style="324" hidden="1" customWidth="1"/>
    <col min="6151" max="6400" width="9.33203125" style="324" customWidth="1"/>
    <col min="6401" max="6401" width="45.83203125" style="324" bestFit="1" customWidth="1"/>
    <col min="6402" max="6403" width="16" style="324" customWidth="1"/>
    <col min="6404" max="6405" width="9.33203125" style="324" customWidth="1"/>
    <col min="6406" max="6406" width="9.33203125" style="324" hidden="1" customWidth="1"/>
    <col min="6407" max="6656" width="9.33203125" style="324" customWidth="1"/>
    <col min="6657" max="6657" width="45.83203125" style="324" bestFit="1" customWidth="1"/>
    <col min="6658" max="6659" width="16" style="324" customWidth="1"/>
    <col min="6660" max="6661" width="9.33203125" style="324" customWidth="1"/>
    <col min="6662" max="6662" width="9.33203125" style="324" hidden="1" customWidth="1"/>
    <col min="6663" max="6912" width="9.33203125" style="324" customWidth="1"/>
    <col min="6913" max="6913" width="45.83203125" style="324" bestFit="1" customWidth="1"/>
    <col min="6914" max="6915" width="16" style="324" customWidth="1"/>
    <col min="6916" max="6917" width="9.33203125" style="324" customWidth="1"/>
    <col min="6918" max="6918" width="9.33203125" style="324" hidden="1" customWidth="1"/>
    <col min="6919" max="7168" width="9.33203125" style="324" customWidth="1"/>
    <col min="7169" max="7169" width="45.83203125" style="324" bestFit="1" customWidth="1"/>
    <col min="7170" max="7171" width="16" style="324" customWidth="1"/>
    <col min="7172" max="7173" width="9.33203125" style="324" customWidth="1"/>
    <col min="7174" max="7174" width="9.33203125" style="324" hidden="1" customWidth="1"/>
    <col min="7175" max="7424" width="9.33203125" style="324" customWidth="1"/>
    <col min="7425" max="7425" width="45.83203125" style="324" bestFit="1" customWidth="1"/>
    <col min="7426" max="7427" width="16" style="324" customWidth="1"/>
    <col min="7428" max="7429" width="9.33203125" style="324" customWidth="1"/>
    <col min="7430" max="7430" width="9.33203125" style="324" hidden="1" customWidth="1"/>
    <col min="7431" max="7680" width="9.33203125" style="324" customWidth="1"/>
    <col min="7681" max="7681" width="45.83203125" style="324" bestFit="1" customWidth="1"/>
    <col min="7682" max="7683" width="16" style="324" customWidth="1"/>
    <col min="7684" max="7685" width="9.33203125" style="324" customWidth="1"/>
    <col min="7686" max="7686" width="9.33203125" style="324" hidden="1" customWidth="1"/>
    <col min="7687" max="7936" width="9.33203125" style="324" customWidth="1"/>
    <col min="7937" max="7937" width="45.83203125" style="324" bestFit="1" customWidth="1"/>
    <col min="7938" max="7939" width="16" style="324" customWidth="1"/>
    <col min="7940" max="7941" width="9.33203125" style="324" customWidth="1"/>
    <col min="7942" max="7942" width="9.33203125" style="324" hidden="1" customWidth="1"/>
    <col min="7943" max="8192" width="9.33203125" style="324" customWidth="1"/>
    <col min="8193" max="8193" width="45.83203125" style="324" bestFit="1" customWidth="1"/>
    <col min="8194" max="8195" width="16" style="324" customWidth="1"/>
    <col min="8196" max="8197" width="9.33203125" style="324" customWidth="1"/>
    <col min="8198" max="8198" width="9.33203125" style="324" hidden="1" customWidth="1"/>
    <col min="8199" max="8448" width="9.33203125" style="324" customWidth="1"/>
    <col min="8449" max="8449" width="45.83203125" style="324" bestFit="1" customWidth="1"/>
    <col min="8450" max="8451" width="16" style="324" customWidth="1"/>
    <col min="8452" max="8453" width="9.33203125" style="324" customWidth="1"/>
    <col min="8454" max="8454" width="9.33203125" style="324" hidden="1" customWidth="1"/>
    <col min="8455" max="8704" width="9.33203125" style="324" customWidth="1"/>
    <col min="8705" max="8705" width="45.83203125" style="324" bestFit="1" customWidth="1"/>
    <col min="8706" max="8707" width="16" style="324" customWidth="1"/>
    <col min="8708" max="8709" width="9.33203125" style="324" customWidth="1"/>
    <col min="8710" max="8710" width="9.33203125" style="324" hidden="1" customWidth="1"/>
    <col min="8711" max="8960" width="9.33203125" style="324" customWidth="1"/>
    <col min="8961" max="8961" width="45.83203125" style="324" bestFit="1" customWidth="1"/>
    <col min="8962" max="8963" width="16" style="324" customWidth="1"/>
    <col min="8964" max="8965" width="9.33203125" style="324" customWidth="1"/>
    <col min="8966" max="8966" width="9.33203125" style="324" hidden="1" customWidth="1"/>
    <col min="8967" max="9216" width="9.33203125" style="324" customWidth="1"/>
    <col min="9217" max="9217" width="45.83203125" style="324" bestFit="1" customWidth="1"/>
    <col min="9218" max="9219" width="16" style="324" customWidth="1"/>
    <col min="9220" max="9221" width="9.33203125" style="324" customWidth="1"/>
    <col min="9222" max="9222" width="9.33203125" style="324" hidden="1" customWidth="1"/>
    <col min="9223" max="9472" width="9.33203125" style="324" customWidth="1"/>
    <col min="9473" max="9473" width="45.83203125" style="324" bestFit="1" customWidth="1"/>
    <col min="9474" max="9475" width="16" style="324" customWidth="1"/>
    <col min="9476" max="9477" width="9.33203125" style="324" customWidth="1"/>
    <col min="9478" max="9478" width="9.33203125" style="324" hidden="1" customWidth="1"/>
    <col min="9479" max="9728" width="9.33203125" style="324" customWidth="1"/>
    <col min="9729" max="9729" width="45.83203125" style="324" bestFit="1" customWidth="1"/>
    <col min="9730" max="9731" width="16" style="324" customWidth="1"/>
    <col min="9732" max="9733" width="9.33203125" style="324" customWidth="1"/>
    <col min="9734" max="9734" width="9.33203125" style="324" hidden="1" customWidth="1"/>
    <col min="9735" max="9984" width="9.33203125" style="324" customWidth="1"/>
    <col min="9985" max="9985" width="45.83203125" style="324" bestFit="1" customWidth="1"/>
    <col min="9986" max="9987" width="16" style="324" customWidth="1"/>
    <col min="9988" max="9989" width="9.33203125" style="324" customWidth="1"/>
    <col min="9990" max="9990" width="9.33203125" style="324" hidden="1" customWidth="1"/>
    <col min="9991" max="10240" width="9.33203125" style="324" customWidth="1"/>
    <col min="10241" max="10241" width="45.83203125" style="324" bestFit="1" customWidth="1"/>
    <col min="10242" max="10243" width="16" style="324" customWidth="1"/>
    <col min="10244" max="10245" width="9.33203125" style="324" customWidth="1"/>
    <col min="10246" max="10246" width="9.33203125" style="324" hidden="1" customWidth="1"/>
    <col min="10247" max="10496" width="9.33203125" style="324" customWidth="1"/>
    <col min="10497" max="10497" width="45.83203125" style="324" bestFit="1" customWidth="1"/>
    <col min="10498" max="10499" width="16" style="324" customWidth="1"/>
    <col min="10500" max="10501" width="9.33203125" style="324" customWidth="1"/>
    <col min="10502" max="10502" width="9.33203125" style="324" hidden="1" customWidth="1"/>
    <col min="10503" max="10752" width="9.33203125" style="324" customWidth="1"/>
    <col min="10753" max="10753" width="45.83203125" style="324" bestFit="1" customWidth="1"/>
    <col min="10754" max="10755" width="16" style="324" customWidth="1"/>
    <col min="10756" max="10757" width="9.33203125" style="324" customWidth="1"/>
    <col min="10758" max="10758" width="9.33203125" style="324" hidden="1" customWidth="1"/>
    <col min="10759" max="11008" width="9.33203125" style="324" customWidth="1"/>
    <col min="11009" max="11009" width="45.83203125" style="324" bestFit="1" customWidth="1"/>
    <col min="11010" max="11011" width="16" style="324" customWidth="1"/>
    <col min="11012" max="11013" width="9.33203125" style="324" customWidth="1"/>
    <col min="11014" max="11014" width="9.33203125" style="324" hidden="1" customWidth="1"/>
    <col min="11015" max="11264" width="9.33203125" style="324" customWidth="1"/>
    <col min="11265" max="11265" width="45.83203125" style="324" bestFit="1" customWidth="1"/>
    <col min="11266" max="11267" width="16" style="324" customWidth="1"/>
    <col min="11268" max="11269" width="9.33203125" style="324" customWidth="1"/>
    <col min="11270" max="11270" width="9.33203125" style="324" hidden="1" customWidth="1"/>
    <col min="11271" max="11520" width="9.33203125" style="324" customWidth="1"/>
    <col min="11521" max="11521" width="45.83203125" style="324" bestFit="1" customWidth="1"/>
    <col min="11522" max="11523" width="16" style="324" customWidth="1"/>
    <col min="11524" max="11525" width="9.33203125" style="324" customWidth="1"/>
    <col min="11526" max="11526" width="9.33203125" style="324" hidden="1" customWidth="1"/>
    <col min="11527" max="11776" width="9.33203125" style="324" customWidth="1"/>
    <col min="11777" max="11777" width="45.83203125" style="324" bestFit="1" customWidth="1"/>
    <col min="11778" max="11779" width="16" style="324" customWidth="1"/>
    <col min="11780" max="11781" width="9.33203125" style="324" customWidth="1"/>
    <col min="11782" max="11782" width="9.33203125" style="324" hidden="1" customWidth="1"/>
    <col min="11783" max="12032" width="9.33203125" style="324" customWidth="1"/>
    <col min="12033" max="12033" width="45.83203125" style="324" bestFit="1" customWidth="1"/>
    <col min="12034" max="12035" width="16" style="324" customWidth="1"/>
    <col min="12036" max="12037" width="9.33203125" style="324" customWidth="1"/>
    <col min="12038" max="12038" width="9.33203125" style="324" hidden="1" customWidth="1"/>
    <col min="12039" max="12288" width="9.33203125" style="324" customWidth="1"/>
    <col min="12289" max="12289" width="45.83203125" style="324" bestFit="1" customWidth="1"/>
    <col min="12290" max="12291" width="16" style="324" customWidth="1"/>
    <col min="12292" max="12293" width="9.33203125" style="324" customWidth="1"/>
    <col min="12294" max="12294" width="9.33203125" style="324" hidden="1" customWidth="1"/>
    <col min="12295" max="12544" width="9.33203125" style="324" customWidth="1"/>
    <col min="12545" max="12545" width="45.83203125" style="324" bestFit="1" customWidth="1"/>
    <col min="12546" max="12547" width="16" style="324" customWidth="1"/>
    <col min="12548" max="12549" width="9.33203125" style="324" customWidth="1"/>
    <col min="12550" max="12550" width="9.33203125" style="324" hidden="1" customWidth="1"/>
    <col min="12551" max="12800" width="9.33203125" style="324" customWidth="1"/>
    <col min="12801" max="12801" width="45.83203125" style="324" bestFit="1" customWidth="1"/>
    <col min="12802" max="12803" width="16" style="324" customWidth="1"/>
    <col min="12804" max="12805" width="9.33203125" style="324" customWidth="1"/>
    <col min="12806" max="12806" width="9.33203125" style="324" hidden="1" customWidth="1"/>
    <col min="12807" max="13056" width="9.33203125" style="324" customWidth="1"/>
    <col min="13057" max="13057" width="45.83203125" style="324" bestFit="1" customWidth="1"/>
    <col min="13058" max="13059" width="16" style="324" customWidth="1"/>
    <col min="13060" max="13061" width="9.33203125" style="324" customWidth="1"/>
    <col min="13062" max="13062" width="9.33203125" style="324" hidden="1" customWidth="1"/>
    <col min="13063" max="13312" width="9.33203125" style="324" customWidth="1"/>
    <col min="13313" max="13313" width="45.83203125" style="324" bestFit="1" customWidth="1"/>
    <col min="13314" max="13315" width="16" style="324" customWidth="1"/>
    <col min="13316" max="13317" width="9.33203125" style="324" customWidth="1"/>
    <col min="13318" max="13318" width="9.33203125" style="324" hidden="1" customWidth="1"/>
    <col min="13319" max="13568" width="9.33203125" style="324" customWidth="1"/>
    <col min="13569" max="13569" width="45.83203125" style="324" bestFit="1" customWidth="1"/>
    <col min="13570" max="13571" width="16" style="324" customWidth="1"/>
    <col min="13572" max="13573" width="9.33203125" style="324" customWidth="1"/>
    <col min="13574" max="13574" width="9.33203125" style="324" hidden="1" customWidth="1"/>
    <col min="13575" max="13824" width="9.33203125" style="324" customWidth="1"/>
    <col min="13825" max="13825" width="45.83203125" style="324" bestFit="1" customWidth="1"/>
    <col min="13826" max="13827" width="16" style="324" customWidth="1"/>
    <col min="13828" max="13829" width="9.33203125" style="324" customWidth="1"/>
    <col min="13830" max="13830" width="9.33203125" style="324" hidden="1" customWidth="1"/>
    <col min="13831" max="14080" width="9.33203125" style="324" customWidth="1"/>
    <col min="14081" max="14081" width="45.83203125" style="324" bestFit="1" customWidth="1"/>
    <col min="14082" max="14083" width="16" style="324" customWidth="1"/>
    <col min="14084" max="14085" width="9.33203125" style="324" customWidth="1"/>
    <col min="14086" max="14086" width="9.33203125" style="324" hidden="1" customWidth="1"/>
    <col min="14087" max="14336" width="9.33203125" style="324" customWidth="1"/>
    <col min="14337" max="14337" width="45.83203125" style="324" bestFit="1" customWidth="1"/>
    <col min="14338" max="14339" width="16" style="324" customWidth="1"/>
    <col min="14340" max="14341" width="9.33203125" style="324" customWidth="1"/>
    <col min="14342" max="14342" width="9.33203125" style="324" hidden="1" customWidth="1"/>
    <col min="14343" max="14592" width="9.33203125" style="324" customWidth="1"/>
    <col min="14593" max="14593" width="45.83203125" style="324" bestFit="1" customWidth="1"/>
    <col min="14594" max="14595" width="16" style="324" customWidth="1"/>
    <col min="14596" max="14597" width="9.33203125" style="324" customWidth="1"/>
    <col min="14598" max="14598" width="9.33203125" style="324" hidden="1" customWidth="1"/>
    <col min="14599" max="14848" width="9.33203125" style="324" customWidth="1"/>
    <col min="14849" max="14849" width="45.83203125" style="324" bestFit="1" customWidth="1"/>
    <col min="14850" max="14851" width="16" style="324" customWidth="1"/>
    <col min="14852" max="14853" width="9.33203125" style="324" customWidth="1"/>
    <col min="14854" max="14854" width="9.33203125" style="324" hidden="1" customWidth="1"/>
    <col min="14855" max="15104" width="9.33203125" style="324" customWidth="1"/>
    <col min="15105" max="15105" width="45.83203125" style="324" bestFit="1" customWidth="1"/>
    <col min="15106" max="15107" width="16" style="324" customWidth="1"/>
    <col min="15108" max="15109" width="9.33203125" style="324" customWidth="1"/>
    <col min="15110" max="15110" width="9.33203125" style="324" hidden="1" customWidth="1"/>
    <col min="15111" max="15360" width="9.33203125" style="324" customWidth="1"/>
    <col min="15361" max="15361" width="45.83203125" style="324" bestFit="1" customWidth="1"/>
    <col min="15362" max="15363" width="16" style="324" customWidth="1"/>
    <col min="15364" max="15365" width="9.33203125" style="324" customWidth="1"/>
    <col min="15366" max="15366" width="9.33203125" style="324" hidden="1" customWidth="1"/>
    <col min="15367" max="15616" width="9.33203125" style="324" customWidth="1"/>
    <col min="15617" max="15617" width="45.83203125" style="324" bestFit="1" customWidth="1"/>
    <col min="15618" max="15619" width="16" style="324" customWidth="1"/>
    <col min="15620" max="15621" width="9.33203125" style="324" customWidth="1"/>
    <col min="15622" max="15622" width="9.33203125" style="324" hidden="1" customWidth="1"/>
    <col min="15623" max="15872" width="9.33203125" style="324" customWidth="1"/>
    <col min="15873" max="15873" width="45.83203125" style="324" bestFit="1" customWidth="1"/>
    <col min="15874" max="15875" width="16" style="324" customWidth="1"/>
    <col min="15876" max="15877" width="9.33203125" style="324" customWidth="1"/>
    <col min="15878" max="15878" width="9.33203125" style="324" hidden="1" customWidth="1"/>
    <col min="15879" max="16128" width="9.33203125" style="324" customWidth="1"/>
    <col min="16129" max="16129" width="45.83203125" style="324" bestFit="1" customWidth="1"/>
    <col min="16130" max="16131" width="16" style="324" customWidth="1"/>
    <col min="16132" max="16133" width="9.33203125" style="324" customWidth="1"/>
    <col min="16134" max="16134" width="9.33203125" style="324" hidden="1" customWidth="1"/>
    <col min="16135" max="16384" width="9.33203125" style="324" customWidth="1"/>
  </cols>
  <sheetData>
    <row r="1" spans="1:3" ht="13.5">
      <c r="A1" s="321" t="s">
        <v>102</v>
      </c>
      <c r="B1" s="323"/>
      <c r="C1" s="323"/>
    </row>
    <row r="2" spans="1:4" ht="13.5">
      <c r="A2" s="325" t="s">
        <v>1876</v>
      </c>
      <c r="B2" s="326" t="s">
        <v>1996</v>
      </c>
      <c r="C2" s="326" t="s">
        <v>1997</v>
      </c>
      <c r="D2" s="327"/>
    </row>
    <row r="3" spans="1:4" ht="13.5">
      <c r="A3" s="328" t="s">
        <v>1998</v>
      </c>
      <c r="B3" s="329"/>
      <c r="C3" s="329"/>
      <c r="D3" s="327"/>
    </row>
    <row r="4" spans="1:4" ht="13.5">
      <c r="A4" s="330" t="s">
        <v>1999</v>
      </c>
      <c r="B4" s="331">
        <f>('SO 05 Rzp'!E11)</f>
        <v>0</v>
      </c>
      <c r="C4" s="331"/>
      <c r="D4" s="327"/>
    </row>
    <row r="5" spans="1:4" ht="13.5">
      <c r="A5" s="330" t="s">
        <v>2000</v>
      </c>
      <c r="B5" s="331">
        <f>B4*'[2]Parametry'!B16/100</f>
        <v>0</v>
      </c>
      <c r="C5" s="331">
        <f>B4*'[2]Parametry'!B17/100</f>
        <v>0</v>
      </c>
      <c r="D5" s="327"/>
    </row>
    <row r="6" spans="1:4" ht="13.5">
      <c r="A6" s="330" t="s">
        <v>2001</v>
      </c>
      <c r="B6" s="331"/>
      <c r="C6" s="331">
        <f>('SO 05 Rzp'!E39)+0</f>
        <v>0</v>
      </c>
      <c r="D6" s="327"/>
    </row>
    <row r="7" spans="1:4" ht="13.5">
      <c r="A7" s="330" t="s">
        <v>2002</v>
      </c>
      <c r="B7" s="331"/>
      <c r="C7" s="331">
        <f>('SO 05 Rzp'!G11)+('SO 05 Rzp'!G39)+0</f>
        <v>0</v>
      </c>
      <c r="D7" s="327"/>
    </row>
    <row r="8" spans="1:4" ht="13.5">
      <c r="A8" s="332" t="s">
        <v>2003</v>
      </c>
      <c r="B8" s="333">
        <f>B4+B5</f>
        <v>0</v>
      </c>
      <c r="C8" s="333">
        <f>C4+C5+C6+C7</f>
        <v>0</v>
      </c>
      <c r="D8" s="327"/>
    </row>
    <row r="9" spans="1:4" ht="13.5">
      <c r="A9" s="330" t="s">
        <v>2004</v>
      </c>
      <c r="B9" s="331"/>
      <c r="C9" s="331">
        <f>(C6+C7)*'[2]Parametry'!B18/100</f>
        <v>0</v>
      </c>
      <c r="D9" s="327"/>
    </row>
    <row r="10" spans="1:4" ht="13.5">
      <c r="A10" s="330" t="s">
        <v>2005</v>
      </c>
      <c r="B10" s="331"/>
      <c r="C10" s="331">
        <f>0+0</f>
        <v>0</v>
      </c>
      <c r="D10" s="327"/>
    </row>
    <row r="11" spans="1:4" ht="13.5">
      <c r="A11" s="330" t="s">
        <v>162</v>
      </c>
      <c r="B11" s="331"/>
      <c r="C11" s="331">
        <f>0+0</f>
        <v>0</v>
      </c>
      <c r="D11" s="327"/>
    </row>
    <row r="12" spans="1:4" ht="13.5">
      <c r="A12" s="330" t="s">
        <v>2006</v>
      </c>
      <c r="B12" s="331"/>
      <c r="C12" s="331">
        <f>(C10+C11)*'[2]Parametry'!B19/100</f>
        <v>0</v>
      </c>
      <c r="D12" s="327"/>
    </row>
    <row r="13" spans="1:4" ht="13.5">
      <c r="A13" s="332" t="s">
        <v>2007</v>
      </c>
      <c r="B13" s="333">
        <f>B8</f>
        <v>0</v>
      </c>
      <c r="C13" s="333">
        <f>C8+C9+C10+C11+C12</f>
        <v>0</v>
      </c>
      <c r="D13" s="327"/>
    </row>
    <row r="14" spans="1:4" ht="13.5">
      <c r="A14" s="330" t="s">
        <v>2008</v>
      </c>
      <c r="B14" s="331"/>
      <c r="C14" s="331">
        <f>(B13+C13)*'[2]Parametry'!B20/100</f>
        <v>0</v>
      </c>
      <c r="D14" s="327"/>
    </row>
    <row r="15" spans="1:4" ht="13.5">
      <c r="A15" s="330" t="s">
        <v>2049</v>
      </c>
      <c r="B15" s="331"/>
      <c r="C15" s="331">
        <f>(B13+C13)*'[2]Parametry'!B21/100</f>
        <v>0</v>
      </c>
      <c r="D15" s="327"/>
    </row>
    <row r="16" spans="1:4" ht="13.5">
      <c r="A16" s="330" t="s">
        <v>2010</v>
      </c>
      <c r="B16" s="331"/>
      <c r="C16" s="331">
        <f>(B8+C8)*'[2]Parametry'!B22/100</f>
        <v>0</v>
      </c>
      <c r="D16" s="327"/>
    </row>
    <row r="17" spans="1:4" ht="13.5">
      <c r="A17" s="328" t="s">
        <v>2011</v>
      </c>
      <c r="B17" s="329"/>
      <c r="C17" s="329">
        <f>B13+C13+C14+C15+C16</f>
        <v>0</v>
      </c>
      <c r="D17" s="327"/>
    </row>
    <row r="18" spans="1:4" ht="13.5">
      <c r="A18" s="330" t="s">
        <v>5</v>
      </c>
      <c r="B18" s="331"/>
      <c r="C18" s="331"/>
      <c r="D18" s="327"/>
    </row>
    <row r="19" spans="1:4" ht="13.5">
      <c r="A19" s="328" t="s">
        <v>2012</v>
      </c>
      <c r="B19" s="329"/>
      <c r="C19" s="329"/>
      <c r="D19" s="327"/>
    </row>
    <row r="20" spans="1:4" ht="13.5">
      <c r="A20" s="330" t="s">
        <v>2013</v>
      </c>
      <c r="B20" s="331"/>
      <c r="C20" s="331">
        <v>0</v>
      </c>
      <c r="D20" s="327"/>
    </row>
    <row r="21" spans="1:4" ht="13.5">
      <c r="A21" s="330" t="s">
        <v>2014</v>
      </c>
      <c r="B21" s="331"/>
      <c r="C21" s="331">
        <f>C13*'[2]Parametry'!B24/100</f>
        <v>0</v>
      </c>
      <c r="D21" s="327"/>
    </row>
    <row r="22" spans="1:4" ht="13.5">
      <c r="A22" s="328" t="s">
        <v>2015</v>
      </c>
      <c r="B22" s="329"/>
      <c r="C22" s="329">
        <f>C20+C21</f>
        <v>0</v>
      </c>
      <c r="D22" s="327"/>
    </row>
    <row r="23" spans="1:4" ht="13.5">
      <c r="A23" s="330" t="s">
        <v>2016</v>
      </c>
      <c r="B23" s="331"/>
      <c r="C23" s="331">
        <f>'[2]Parametry'!B25*'[2]Parametry'!B28*(C17*'[2]Parametry'!B27)^'[2]Parametry'!B26</f>
        <v>0</v>
      </c>
      <c r="D23" s="327"/>
    </row>
    <row r="24" spans="1:4" ht="13.5">
      <c r="A24" s="330" t="s">
        <v>5</v>
      </c>
      <c r="B24" s="331"/>
      <c r="C24" s="331"/>
      <c r="D24" s="327"/>
    </row>
    <row r="25" spans="1:4" ht="13.5">
      <c r="A25" s="334" t="s">
        <v>2017</v>
      </c>
      <c r="B25" s="335"/>
      <c r="C25" s="335">
        <f>C17+C22+C23</f>
        <v>0</v>
      </c>
      <c r="D25" s="327"/>
    </row>
    <row r="26" spans="1:4" ht="13.5">
      <c r="A26" s="330" t="s">
        <v>5</v>
      </c>
      <c r="B26" s="331"/>
      <c r="C26" s="331"/>
      <c r="D26" s="327"/>
    </row>
    <row r="27" spans="1:4" ht="13.5">
      <c r="A27" s="330" t="s">
        <v>2018</v>
      </c>
      <c r="B27" s="331"/>
      <c r="C27" s="331">
        <f>C25*'[2]Parametry'!B29/100</f>
        <v>0</v>
      </c>
      <c r="D27" s="327"/>
    </row>
    <row r="28" spans="1:4" ht="13.5">
      <c r="A28" s="330" t="s">
        <v>2018</v>
      </c>
      <c r="B28" s="331"/>
      <c r="C28" s="331">
        <f>C25*'[2]Parametry'!B30/100</f>
        <v>0</v>
      </c>
      <c r="D28" s="327"/>
    </row>
    <row r="29" spans="1:4" ht="13.5">
      <c r="A29" s="328" t="s">
        <v>2019</v>
      </c>
      <c r="B29" s="336" t="s">
        <v>2020</v>
      </c>
      <c r="C29" s="336" t="s">
        <v>2021</v>
      </c>
      <c r="D29" s="327"/>
    </row>
    <row r="30" spans="1:4" ht="13.5">
      <c r="A30" s="330" t="s">
        <v>2022</v>
      </c>
      <c r="B30" s="331">
        <f>('SO 05 Rzp'!E7)</f>
        <v>0</v>
      </c>
      <c r="C30" s="331">
        <f>('SO 05 Rzp'!G7)</f>
        <v>0</v>
      </c>
      <c r="D30" s="327"/>
    </row>
    <row r="31" spans="1:4" ht="13.5">
      <c r="A31" s="330" t="s">
        <v>2050</v>
      </c>
      <c r="B31" s="331">
        <f>('SO 05 Rzp'!E6)</f>
        <v>0</v>
      </c>
      <c r="C31" s="331">
        <f>('SO 05 Rzp'!G6)</f>
        <v>0</v>
      </c>
      <c r="D31" s="327"/>
    </row>
    <row r="32" spans="1:4" ht="13.5">
      <c r="A32" s="330" t="s">
        <v>2024</v>
      </c>
      <c r="B32" s="331">
        <f>('SO 05 Rzp'!E11)</f>
        <v>0</v>
      </c>
      <c r="C32" s="331">
        <f>('SO 05 Rzp'!G11)</f>
        <v>0</v>
      </c>
      <c r="D32" s="327"/>
    </row>
    <row r="33" spans="1:4" ht="13.5">
      <c r="A33" s="330" t="s">
        <v>2025</v>
      </c>
      <c r="B33" s="331">
        <f>('SO 05 Rzp'!E39)</f>
        <v>0</v>
      </c>
      <c r="C33" s="331">
        <f>('SO 05 Rzp'!G39)</f>
        <v>0</v>
      </c>
      <c r="D33" s="327"/>
    </row>
    <row r="34" spans="1:4" ht="13.5">
      <c r="A34" s="330" t="s">
        <v>2051</v>
      </c>
      <c r="B34" s="331">
        <f>('SO 05 Rzp'!E25)</f>
        <v>0</v>
      </c>
      <c r="C34" s="331">
        <f>('SO 05 Rzp'!G25)</f>
        <v>0</v>
      </c>
      <c r="D34" s="327"/>
    </row>
    <row r="35" spans="1:4" ht="13.5">
      <c r="A35" s="330" t="s">
        <v>2052</v>
      </c>
      <c r="B35" s="331">
        <f>('SO 05 Rzp'!E32)</f>
        <v>0</v>
      </c>
      <c r="C35" s="331">
        <f>('SO 05 Rzp'!G32)</f>
        <v>0</v>
      </c>
      <c r="D35" s="327"/>
    </row>
    <row r="36" spans="1:4" ht="13.5">
      <c r="A36" s="330" t="s">
        <v>2053</v>
      </c>
      <c r="B36" s="331">
        <f>('SO 05 Rzp'!E37)</f>
        <v>0</v>
      </c>
      <c r="C36" s="331">
        <f>('SO 05 Rzp'!G37)</f>
        <v>0</v>
      </c>
      <c r="D36" s="327"/>
    </row>
    <row r="37" spans="1:4" ht="13.5">
      <c r="A37" s="330" t="s">
        <v>5</v>
      </c>
      <c r="B37" s="331"/>
      <c r="C37" s="331"/>
      <c r="D37" s="327"/>
    </row>
    <row r="38" spans="1:4" ht="15.75">
      <c r="A38" s="344" t="s">
        <v>5</v>
      </c>
      <c r="B38" s="345"/>
      <c r="C38" s="345"/>
      <c r="D38" s="3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 Radim</dc:creator>
  <cp:keywords/>
  <dc:description/>
  <cp:lastModifiedBy>SHDP</cp:lastModifiedBy>
  <dcterms:created xsi:type="dcterms:W3CDTF">2017-12-18T05:30:38Z</dcterms:created>
  <dcterms:modified xsi:type="dcterms:W3CDTF">2019-08-26T12:55:28Z</dcterms:modified>
  <cp:category/>
  <cp:version/>
  <cp:contentType/>
  <cp:contentStatus/>
</cp:coreProperties>
</file>