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3 - Zelinkovice - č.p.36-..." sheetId="2" r:id="rId2"/>
  </sheets>
  <definedNames>
    <definedName name="_xlnm.Print_Area" localSheetId="0">'Rekapitulace stavby'!$D$4:$AO$76,'Rekapitulace stavby'!$C$82:$AQ$103</definedName>
    <definedName name="_xlnm._FilterDatabase" localSheetId="1" hidden="1">'3 - Zelinkovice - č.p.36-...'!$C$131:$K$239</definedName>
    <definedName name="_xlnm.Print_Area" localSheetId="1">'3 - Zelinkovice - č.p.36-...'!$C$4:$J$76,'3 - Zelinkovice - č.p.36-...'!$C$82:$J$115,'3 - Zelinkovice - č.p.36-...'!$C$121:$K$239</definedName>
    <definedName name="_xlnm.Print_Titles" localSheetId="0">'Rekapitulace stavby'!$92:$92</definedName>
    <definedName name="_xlnm.Print_Titles" localSheetId="1">'3 - Zelinkovice - č.p.36-...'!$131:$131</definedName>
  </definedNames>
  <calcPr fullCalcOnLoad="1"/>
</workbook>
</file>

<file path=xl/sharedStrings.xml><?xml version="1.0" encoding="utf-8"?>
<sst xmlns="http://schemas.openxmlformats.org/spreadsheetml/2006/main" count="1555" uniqueCount="404">
  <si>
    <t>Export Komplet</t>
  </si>
  <si>
    <t/>
  </si>
  <si>
    <t>2.0</t>
  </si>
  <si>
    <t>ZAMOK</t>
  </si>
  <si>
    <t>False</t>
  </si>
  <si>
    <t>{1321d2f3-7955-4f1d-ae67-18725ad2168a}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</si>
  <si>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</si>
  <si>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</si>
  <si>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</si>
  <si>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</si>
  <si>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</si>
  <si>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</si>
  <si>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</si>
  <si>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</si>
  <si>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</si>
  <si>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</si>
  <si>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</si>
  <si>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Zelinkovice - č.p.36- výměna žumpy včetně napojení</t>
  </si>
  <si>
    <t>KSO:</t>
  </si>
  <si>
    <t>CC-CZ:</t>
  </si>
  <si>
    <t>Místo:</t>
  </si>
  <si>
    <t xml:space="preserve"> </t>
  </si>
  <si>
    <t>Datum:</t>
  </si>
  <si>
    <t>19. 6. 2019</t>
  </si>
  <si>
    <t>Zadavatel:</t>
  </si>
  <si>
    <t>IČ:</t>
  </si>
  <si>
    <t>Statutární město Frýdek - Místek</t>
  </si>
  <si>
    <t>DIČ:</t>
  </si>
  <si>
    <t>Uchazeč:</t>
  </si>
  <si>
    <t>Vyplň údaj</t>
  </si>
  <si>
    <t>Projektant:</t>
  </si>
  <si>
    <t>Ing. Miloslav Klich</t>
  </si>
  <si>
    <t>True</t>
  </si>
  <si>
    <t>Zpracovatel:</t>
  </si>
  <si>
    <t>Johančíková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</si>
  <si>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</si>
  <si>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</si>
  <si>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</si>
  <si>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</si>
  <si>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</si>
  <si>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</si>
  <si>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</si>
  <si>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</si>
  <si>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</si>
  <si>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</si>
  <si>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</si>
  <si>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</si>
  <si>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</si>
  <si>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</si>
  <si>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</si>
  <si>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</si>
  <si>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</si>
  <si>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</si>
  <si>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</si>
  <si>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</si>
  <si>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</si>
  <si>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</si>
  <si>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</si>
  <si>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</si>
  <si>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</si>
  <si>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</si>
  <si>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</si>
  <si>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</si>
  <si>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</si>
  <si>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</si>
  <si>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</si>
  <si>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</si>
  <si>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</si>
  <si>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</si>
  <si>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</si>
  <si>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</si>
  <si>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</si>
  <si>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</si>
  <si>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</si>
  <si>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</si>
  <si>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</si>
  <si>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</si>
  <si>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</si>
  <si>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</si>
  <si>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</si>
  <si>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</si>
  <si>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</si>
  <si>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</si>
  <si>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</si>
  <si>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</si>
  <si>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</si>
  <si>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</si>
  <si>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</si>
  <si>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</si>
  <si>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</si>
  <si>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</si>
  <si>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</si>
  <si>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</si>
  <si>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</si>
  <si>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2</t>
  </si>
  <si>
    <t>KRYCÍ LIST SOUPISU PRACÍ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</si>
  <si>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</si>
  <si>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</si>
  <si>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</si>
  <si>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</si>
  <si>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</si>
  <si>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</si>
  <si>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1 - Zemní práce</t>
  </si>
  <si>
    <t>11 - Zemní práce - přípravné a přidružené práce</t>
  </si>
  <si>
    <t>45 - Podkladní a vedlejší konstrukce kromě vozovek a železničního svršku</t>
  </si>
  <si>
    <t>87 - Potrubí z trub plastických a skleněných</t>
  </si>
  <si>
    <t>89 - Ostatní konstrukce</t>
  </si>
  <si>
    <t>91 - Doplňující konstrukce a práce pozemních komunikací, letišť a ploch</t>
  </si>
  <si>
    <t>93 - Různé dokončovací konstrukce a práce inženýrských staveb</t>
  </si>
  <si>
    <t>96 - Bourání konstrukcí</t>
  </si>
  <si>
    <t>997 - Přesun sutě</t>
  </si>
  <si>
    <t>99 - Přesun hmot a manipulace se sutí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</si>
  <si>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</si>
  <si>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</si>
  <si>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</si>
  <si>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</si>
  <si>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</si>
  <si>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</si>
  <si>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</si>
  <si>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</si>
  <si>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</si>
  <si>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</si>
  <si>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</si>
  <si>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</si>
  <si>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</si>
  <si>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</si>
  <si>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</si>
  <si>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</si>
  <si>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</si>
  <si>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</si>
  <si>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</si>
  <si>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</si>
  <si>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</si>
  <si>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</si>
  <si>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Zemní práce</t>
  </si>
  <si>
    <t>ROZPOCET</t>
  </si>
  <si>
    <t>K</t>
  </si>
  <si>
    <t>121101101</t>
  </si>
  <si>
    <t>Sejmutí ornice s přemístěním na vzdálenost do 50 m</t>
  </si>
  <si>
    <t>m3</t>
  </si>
  <si>
    <t>CS ÚRS 2019 01</t>
  </si>
  <si>
    <t>4</t>
  </si>
  <si>
    <t>-1895004446</t>
  </si>
  <si>
    <t>VV</t>
  </si>
  <si>
    <t>6,0*1,0*0,15</t>
  </si>
  <si>
    <t>7,0*5,0*0,15</t>
  </si>
  <si>
    <t>131201101</t>
  </si>
  <si>
    <t>Hloubení jam nezapažených v hornině tř. 3 objemu do 100 m3</t>
  </si>
  <si>
    <t>1067107155</t>
  </si>
  <si>
    <t>(5,0*2,9+6,8*4,7)*0,5*3,2</t>
  </si>
  <si>
    <t>-4,0*2,0*2,0</t>
  </si>
  <si>
    <t>5</t>
  </si>
  <si>
    <t>131201109</t>
  </si>
  <si>
    <t>Příplatek za lepivost u hloubení jam nezapažených v hornině tř. 3</t>
  </si>
  <si>
    <t>-1101248371</t>
  </si>
  <si>
    <t>132201201</t>
  </si>
  <si>
    <t>Hloubení rýh š do 2000 mm v hornině tř. 3 objemu do 100 m3</t>
  </si>
  <si>
    <t>1123928638</t>
  </si>
  <si>
    <t>6,0*0,8*(0,9+1,05)*0,5</t>
  </si>
  <si>
    <t>132201209</t>
  </si>
  <si>
    <t>Příplatek za lepivost k hloubení rýh š do 2000 mm v hornině tř. 3</t>
  </si>
  <si>
    <t>-1494952812</t>
  </si>
  <si>
    <t>20</t>
  </si>
  <si>
    <t>174101101</t>
  </si>
  <si>
    <t>Zásyp jam, šachet rýh nebo kolem objektů sypaninou se zhutněním</t>
  </si>
  <si>
    <t>227788963</t>
  </si>
  <si>
    <t>zeminou</t>
  </si>
  <si>
    <t>6,0*0,8*((0,9+1,05)*0,5-0,1-0,45)</t>
  </si>
  <si>
    <t>(5,0*2,9+6,8*4,7)*0,5*3,2*0,5</t>
  </si>
  <si>
    <t>-4,0*2,0*2,0*0,5</t>
  </si>
  <si>
    <t>-9,0*0,5</t>
  </si>
  <si>
    <t>-2,434*0,5</t>
  </si>
  <si>
    <t>-(1,276+1,5)*0,5</t>
  </si>
  <si>
    <t>kamenivem- 50% jámy</t>
  </si>
  <si>
    <t>35</t>
  </si>
  <si>
    <t>M</t>
  </si>
  <si>
    <t>58344171</t>
  </si>
  <si>
    <t>štěrkodrť frakce 0/32</t>
  </si>
  <si>
    <t>t</t>
  </si>
  <si>
    <t>8</t>
  </si>
  <si>
    <t>-1782773345</t>
  </si>
  <si>
    <t>22,063*1,91 'Přepočtené koeficientem množství</t>
  </si>
  <si>
    <t>33</t>
  </si>
  <si>
    <t>175101201</t>
  </si>
  <si>
    <t>Obsypání objektu nad přilehlým původním terénem sypaninou bez prohození sítem, uloženou do 3 m</t>
  </si>
  <si>
    <t>-1238077922</t>
  </si>
  <si>
    <t>3,14*1,2*1,2*0,2*2</t>
  </si>
  <si>
    <t>3,14*(1,2*1,2-1,0*1,0)*0,2*4,0</t>
  </si>
  <si>
    <t>-0,6*4,0*0,2</t>
  </si>
  <si>
    <t>34</t>
  </si>
  <si>
    <t>727715106</t>
  </si>
  <si>
    <t>2,434*2 'Přepočtené koeficientem množství</t>
  </si>
  <si>
    <t>18</t>
  </si>
  <si>
    <t>175151101</t>
  </si>
  <si>
    <t>Obsypání potrubí strojně sypaninou bez prohození, uloženou do 3 m</t>
  </si>
  <si>
    <t>598578435</t>
  </si>
  <si>
    <t>6,5*0,8*0,45</t>
  </si>
  <si>
    <t>19</t>
  </si>
  <si>
    <t>58331351</t>
  </si>
  <si>
    <t>kamenivo těžené drobné frakce 0/4</t>
  </si>
  <si>
    <t>1131223613</t>
  </si>
  <si>
    <t>2,34*2 'Přepočtené koeficientem množství</t>
  </si>
  <si>
    <t>36</t>
  </si>
  <si>
    <t>161101102</t>
  </si>
  <si>
    <t>Svislé přemístění výkopku z horniny tř. 1 až 4 hl výkopu do 4 m</t>
  </si>
  <si>
    <t>-383739039</t>
  </si>
  <si>
    <t>37</t>
  </si>
  <si>
    <t>162701105</t>
  </si>
  <si>
    <t>Vodorovné přemístění do 10000 m výkopku/sypaniny z horniny tř. 1 až 4</t>
  </si>
  <si>
    <t>-601112402</t>
  </si>
  <si>
    <t>63,016-24,103</t>
  </si>
  <si>
    <t>38</t>
  </si>
  <si>
    <t>171201201</t>
  </si>
  <si>
    <t>Uložení sypaniny na skládky</t>
  </si>
  <si>
    <t>675083126</t>
  </si>
  <si>
    <t>39</t>
  </si>
  <si>
    <t>171201211</t>
  </si>
  <si>
    <t>Poplatek za uložení stavebního odpadu - zeminy a kameniva na skládce</t>
  </si>
  <si>
    <t>270932653</t>
  </si>
  <si>
    <t>38,913*1,6 'Přepočtené koeficientem množství</t>
  </si>
  <si>
    <t>40</t>
  </si>
  <si>
    <t>181301102</t>
  </si>
  <si>
    <t>Rozprostření ornice tl vrstvy do 150 mm pl do 500 m2 v rovině nebo ve svahu do 1:5</t>
  </si>
  <si>
    <t>m2</t>
  </si>
  <si>
    <t>-1866003783</t>
  </si>
  <si>
    <t>6,0*1,0</t>
  </si>
  <si>
    <t>7,0*5,0</t>
  </si>
  <si>
    <t>41</t>
  </si>
  <si>
    <t>181411121</t>
  </si>
  <si>
    <t>Založení lučního trávníku výsevem plochy do 1000 m2 v rovině a ve svahu do 1:5</t>
  </si>
  <si>
    <t>985862981</t>
  </si>
  <si>
    <t>42</t>
  </si>
  <si>
    <t>00572100</t>
  </si>
  <si>
    <t>osivo jetelotráva intenzivní víceletá</t>
  </si>
  <si>
    <t>kg</t>
  </si>
  <si>
    <t>-1242286800</t>
  </si>
  <si>
    <t>41*0,015 'Přepočtené koeficientem množství</t>
  </si>
  <si>
    <t>11</t>
  </si>
  <si>
    <t>Zemní práce - přípravné a přidružené práce</t>
  </si>
  <si>
    <t>44</t>
  </si>
  <si>
    <t>113201112</t>
  </si>
  <si>
    <t>Vytrhání obrub silničních ležatých</t>
  </si>
  <si>
    <t>m</t>
  </si>
  <si>
    <t>-913074463</t>
  </si>
  <si>
    <t>45</t>
  </si>
  <si>
    <t>Podkladní a vedlejší konstrukce kromě vozovek a železničního svršku</t>
  </si>
  <si>
    <t>451572111</t>
  </si>
  <si>
    <t>Lože pod potrubí otevřený výkop z kameniva drobného těženého</t>
  </si>
  <si>
    <t>338027103</t>
  </si>
  <si>
    <t>6,5*0,8*0,1</t>
  </si>
  <si>
    <t>17</t>
  </si>
  <si>
    <t>451573111</t>
  </si>
  <si>
    <t>Lože pod potrubí otevřený výkop ze štěrkopísku</t>
  </si>
  <si>
    <t>-1112433054</t>
  </si>
  <si>
    <t>pod žumpu</t>
  </si>
  <si>
    <t>4,4*2,9*0,1</t>
  </si>
  <si>
    <t>16</t>
  </si>
  <si>
    <t>452311141</t>
  </si>
  <si>
    <t>Podkladní desky z betonu prostého tř. C 16/20 otevřený výkop</t>
  </si>
  <si>
    <t>-507081927</t>
  </si>
  <si>
    <t>4,0*2,5*0,15</t>
  </si>
  <si>
    <t>452351101</t>
  </si>
  <si>
    <t>Bednění podkladních desek nebo bloků nebo sedlového lože otevřený výkop</t>
  </si>
  <si>
    <t>1947979660</t>
  </si>
  <si>
    <t>(4,0+2,5)*2*0,15</t>
  </si>
  <si>
    <t>22</t>
  </si>
  <si>
    <t>452368211</t>
  </si>
  <si>
    <t>Výztuž podkladních desek nebo bloků nebo pražců otevřený výkop ze svařovaných sítí Kari</t>
  </si>
  <si>
    <t>1542640023</t>
  </si>
  <si>
    <t>4,0*2,5*6,32*1,15*0,001</t>
  </si>
  <si>
    <t>87</t>
  </si>
  <si>
    <t>Potrubí z trub plastických a skleněných</t>
  </si>
  <si>
    <t>24</t>
  </si>
  <si>
    <t>871313121</t>
  </si>
  <si>
    <t>Montáž kanalizačního potrubí z PVC těsněné gumovým kroužkem otevřený výkop sklon do 20 % DN 160</t>
  </si>
  <si>
    <t>-1612967657</t>
  </si>
  <si>
    <t>25</t>
  </si>
  <si>
    <t>28611131</t>
  </si>
  <si>
    <t>trubka kanalizační PVC DN 160x1000 mm SN4</t>
  </si>
  <si>
    <t>-155194336</t>
  </si>
  <si>
    <t>6,5*1,015 'Přepočtené koeficientem množství</t>
  </si>
  <si>
    <t>89</t>
  </si>
  <si>
    <t>Ostatní konstrukce</t>
  </si>
  <si>
    <t>26</t>
  </si>
  <si>
    <t>894812201</t>
  </si>
  <si>
    <t>Revizní a čistící šachta z PP šachtové dno DN 425/150 průtočné</t>
  </si>
  <si>
    <t>kus</t>
  </si>
  <si>
    <t>1935262690</t>
  </si>
  <si>
    <t>27</t>
  </si>
  <si>
    <t>894812231</t>
  </si>
  <si>
    <t>Revizní a čistící šachta z PP DN 425 šachtová roura korugovaná bez hrdla světlé hloubky 1500 mm</t>
  </si>
  <si>
    <t>2091977693</t>
  </si>
  <si>
    <t>28</t>
  </si>
  <si>
    <t>894812249</t>
  </si>
  <si>
    <t>Příplatek k rourám revizní a čistící šachty z PP DN 425 za uříznutí šachtové roury</t>
  </si>
  <si>
    <t>743978863</t>
  </si>
  <si>
    <t>29</t>
  </si>
  <si>
    <t>894812251</t>
  </si>
  <si>
    <t>Revizní a čistící šachta z PP DN 425 poklop betonový s betonovým konusem pro třídu zatížení B125</t>
  </si>
  <si>
    <t>896133515</t>
  </si>
  <si>
    <t>30</t>
  </si>
  <si>
    <t>382413</t>
  </si>
  <si>
    <t>Osazení žumpy z PP objemu 9000 l pro usazení do terénu</t>
  </si>
  <si>
    <t>-2132157435</t>
  </si>
  <si>
    <t>31</t>
  </si>
  <si>
    <t>280</t>
  </si>
  <si>
    <t>Plastová žumpa o objemu 9m3</t>
  </si>
  <si>
    <t>soubor</t>
  </si>
  <si>
    <t>524678818</t>
  </si>
  <si>
    <t>32</t>
  </si>
  <si>
    <t>890</t>
  </si>
  <si>
    <t>napojení na stáv. bet. RŠ</t>
  </si>
  <si>
    <t>1807217674</t>
  </si>
  <si>
    <t>91</t>
  </si>
  <si>
    <t>Doplňující konstrukce a práce pozemních komunikací, letišť a ploch</t>
  </si>
  <si>
    <t>916131213</t>
  </si>
  <si>
    <t>Osazení silničního obrubníku betonového stojatého s boční opěrou do lože z betonu prostého</t>
  </si>
  <si>
    <t>-687530412</t>
  </si>
  <si>
    <t>46</t>
  </si>
  <si>
    <t>59217031</t>
  </si>
  <si>
    <t>obrubník betonový silniční 1000x150x250mm</t>
  </si>
  <si>
    <t>1872641276</t>
  </si>
  <si>
    <t>93</t>
  </si>
  <si>
    <t>Různé dokončovací konstrukce a práce inženýrských staveb</t>
  </si>
  <si>
    <t>6</t>
  </si>
  <si>
    <t>938901131</t>
  </si>
  <si>
    <t>vysátí fekálií</t>
  </si>
  <si>
    <t>1824464050</t>
  </si>
  <si>
    <t>3,6*1,6*1,0</t>
  </si>
  <si>
    <t>7</t>
  </si>
  <si>
    <t>938901411</t>
  </si>
  <si>
    <t>Dezinfekce nádrže roztokem chlornanu sodného</t>
  </si>
  <si>
    <t>1027402609</t>
  </si>
  <si>
    <t>(3,6+1,6)*2*2,0</t>
  </si>
  <si>
    <t>3,6*1,6*2</t>
  </si>
  <si>
    <t>999</t>
  </si>
  <si>
    <t>likvidace a odvoz fekálií</t>
  </si>
  <si>
    <t>-768856680</t>
  </si>
  <si>
    <t>51</t>
  </si>
  <si>
    <t>999-1</t>
  </si>
  <si>
    <t>vytáčení stáv. podzemního vedení</t>
  </si>
  <si>
    <t>-981942092</t>
  </si>
  <si>
    <t>96</t>
  </si>
  <si>
    <t>Bourání konstrukcí</t>
  </si>
  <si>
    <t>9</t>
  </si>
  <si>
    <t>962052211</t>
  </si>
  <si>
    <t>Bourání zdiva nadzákladového ze ŽB přes 1 m3</t>
  </si>
  <si>
    <t>-864541274</t>
  </si>
  <si>
    <t>(4,0+1,6)*2*1,8*0,2</t>
  </si>
  <si>
    <t>10</t>
  </si>
  <si>
    <t>963051113</t>
  </si>
  <si>
    <t>Bourání ŽB stropů deskových tl přes 80 mm</t>
  </si>
  <si>
    <t>-1362133527</t>
  </si>
  <si>
    <t>(4,0*2,0-0,6*0,6)*0,2</t>
  </si>
  <si>
    <t>965042231</t>
  </si>
  <si>
    <t>Bourání podkladů pod dlažby nebo mazanin betonových nebo z litého asfaltu tl přes 100 mm pl do 4 m2</t>
  </si>
  <si>
    <t>1975134634</t>
  </si>
  <si>
    <t>4,0*2,0*0,2</t>
  </si>
  <si>
    <t>23</t>
  </si>
  <si>
    <t>969021121</t>
  </si>
  <si>
    <t>Vybourání kanalizačního potrubí DN do 200</t>
  </si>
  <si>
    <t>-540500277</t>
  </si>
  <si>
    <t>997</t>
  </si>
  <si>
    <t>Přesun sutě</t>
  </si>
  <si>
    <t>12</t>
  </si>
  <si>
    <t>997013501</t>
  </si>
  <si>
    <t>Odvoz suti a vybouraných hmot na skládku nebo meziskládku do 1 km se složením</t>
  </si>
  <si>
    <t>-82423304</t>
  </si>
  <si>
    <t>13</t>
  </si>
  <si>
    <t>997013509</t>
  </si>
  <si>
    <t>Příplatek k odvozu suti a vybouraných hmot na skládku ZKD 1 km přes 1 km</t>
  </si>
  <si>
    <t>-213793604</t>
  </si>
  <si>
    <t>17,274*9 'Přepočtené koeficientem množství</t>
  </si>
  <si>
    <t>14</t>
  </si>
  <si>
    <t>997013802</t>
  </si>
  <si>
    <t>Poplatek za uložení na skládce (skládkovné) stavebního odpadu železobetonového kód odpadu 170 101</t>
  </si>
  <si>
    <t>1782345757</t>
  </si>
  <si>
    <t>47</t>
  </si>
  <si>
    <t>997221551</t>
  </si>
  <si>
    <t>Vodorovná doprava suti ze sypkých materiálů do 1 km</t>
  </si>
  <si>
    <t>-1670033715</t>
  </si>
  <si>
    <t>48</t>
  </si>
  <si>
    <t>997221559</t>
  </si>
  <si>
    <t>Příplatek ZKD 1 km u vodorovné dopravy suti ze sypkých materiálů</t>
  </si>
  <si>
    <t>-1976088007</t>
  </si>
  <si>
    <t>1,254*9 'Přepočtené koeficientem množství</t>
  </si>
  <si>
    <t>49</t>
  </si>
  <si>
    <t>997221611</t>
  </si>
  <si>
    <t>Nakládání suti na dopravní prostředky pro vodorovnou dopravu</t>
  </si>
  <si>
    <t>-468617060</t>
  </si>
  <si>
    <t>50</t>
  </si>
  <si>
    <t>997221815</t>
  </si>
  <si>
    <t>Poplatek za uložení na skládce (skládkovné) stavebního odpadu betonového kód odpadu 170 101</t>
  </si>
  <si>
    <t>-250888745</t>
  </si>
  <si>
    <t>52</t>
  </si>
  <si>
    <t>979024443</t>
  </si>
  <si>
    <t>Očištění vybouraných obrubníků a krajníků silničních</t>
  </si>
  <si>
    <t>-934151972</t>
  </si>
  <si>
    <t>99</t>
  </si>
  <si>
    <t>Přesun hmot a manipulace se sutí</t>
  </si>
  <si>
    <t>43</t>
  </si>
  <si>
    <t>998276101</t>
  </si>
  <si>
    <t>Přesun hmot pro trubní vedení z trub z plastických hmot otevřený výkop</t>
  </si>
  <si>
    <t>1170302866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</si>
</sst>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6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/>
      <protection/>
    </xf>
    <xf numFmtId="4" fontId="29" fillId="2" borderId="0" xfId="0" applyNumberFormat="1" applyFont="1" applyFill="1" applyAlignment="1" applyProtection="1">
      <alignment vertical="center"/>
      <protection locked="0"/>
    </xf>
    <xf numFmtId="4" fontId="29" fillId="0" borderId="0" xfId="0" applyNumberFormat="1" applyFont="1" applyAlignment="1" applyProtection="1">
      <alignment vertical="center"/>
      <protection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9" fillId="2" borderId="0" xfId="0" applyFont="1" applyFill="1" applyAlignment="1" applyProtection="1">
      <alignment horizontal="left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4" fillId="4" borderId="0" xfId="0" applyNumberFormat="1" applyFont="1" applyFill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4" fontId="3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4" fontId="31" fillId="0" borderId="0" xfId="0" applyNumberFormat="1" applyFont="1" applyAlignment="1" applyProtection="1">
      <alignment vertical="center"/>
      <protection/>
    </xf>
    <xf numFmtId="0" fontId="23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2" fillId="0" borderId="23" xfId="0" applyFont="1" applyBorder="1" applyAlignment="1" applyProtection="1">
      <alignment horizontal="center" vertical="center"/>
      <protection/>
    </xf>
    <xf numFmtId="49" fontId="22" fillId="0" borderId="23" xfId="0" applyNumberFormat="1" applyFont="1" applyBorder="1" applyAlignment="1" applyProtection="1">
      <alignment horizontal="left" vertical="center" wrapText="1"/>
      <protection/>
    </xf>
    <xf numFmtId="0" fontId="22" fillId="0" borderId="23" xfId="0" applyFont="1" applyBorder="1" applyAlignment="1" applyProtection="1">
      <alignment horizontal="left" vertical="center" wrapText="1"/>
      <protection/>
    </xf>
    <xf numFmtId="0" fontId="22" fillId="0" borderId="23" xfId="0" applyFont="1" applyBorder="1" applyAlignment="1" applyProtection="1">
      <alignment horizontal="center" vertical="center" wrapText="1"/>
      <protection/>
    </xf>
    <xf numFmtId="167" fontId="22" fillId="0" borderId="23" xfId="0" applyNumberFormat="1" applyFont="1" applyBorder="1" applyAlignment="1" applyProtection="1">
      <alignment vertical="center"/>
      <protection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3" xfId="0" applyFont="1" applyBorder="1" applyAlignment="1" applyProtection="1">
      <alignment horizontal="center" vertical="center"/>
      <protection/>
    </xf>
    <xf numFmtId="49" fontId="35" fillId="0" borderId="23" xfId="0" applyNumberFormat="1" applyFont="1" applyBorder="1" applyAlignment="1" applyProtection="1">
      <alignment horizontal="left" vertical="center" wrapText="1"/>
      <protection/>
    </xf>
    <xf numFmtId="0" fontId="35" fillId="0" borderId="23" xfId="0" applyFont="1" applyBorder="1" applyAlignment="1" applyProtection="1">
      <alignment horizontal="left" vertical="center" wrapText="1"/>
      <protection/>
    </xf>
    <xf numFmtId="0" fontId="35" fillId="0" borderId="23" xfId="0" applyFont="1" applyBorder="1" applyAlignment="1" applyProtection="1">
      <alignment horizontal="center" vertical="center" wrapText="1"/>
      <protection/>
    </xf>
    <xf numFmtId="167" fontId="35" fillId="0" borderId="23" xfId="0" applyNumberFormat="1" applyFont="1" applyBorder="1" applyAlignment="1" applyProtection="1">
      <alignment vertical="center"/>
      <protection/>
    </xf>
    <xf numFmtId="4" fontId="35" fillId="2" borderId="23" xfId="0" applyNumberFormat="1" applyFont="1" applyFill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04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ht="18.45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ht="18.45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32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ht="12" customHeight="1">
      <c r="B22" s="18"/>
      <c r="C22" s="19"/>
      <c r="D22" s="29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2:57" ht="14.4" customHeight="1">
      <c r="B26" s="18"/>
      <c r="C26" s="19"/>
      <c r="D26" s="35" t="s">
        <v>36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36">
        <f>ROUND(AG94,2)</f>
        <v>0</v>
      </c>
      <c r="AL26" s="19"/>
      <c r="AM26" s="19"/>
      <c r="AN26" s="19"/>
      <c r="AO26" s="19"/>
      <c r="AP26" s="19"/>
      <c r="AQ26" s="19"/>
      <c r="AR26" s="17"/>
      <c r="BE26" s="28"/>
    </row>
    <row r="27" spans="2:57" ht="14.4" customHeight="1">
      <c r="B27" s="18"/>
      <c r="C27" s="19"/>
      <c r="D27" s="35" t="s">
        <v>37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36">
        <f>ROUND(AG97,2)</f>
        <v>0</v>
      </c>
      <c r="AL27" s="36"/>
      <c r="AM27" s="36"/>
      <c r="AN27" s="36"/>
      <c r="AO27" s="36"/>
      <c r="AP27" s="19"/>
      <c r="AQ27" s="19"/>
      <c r="AR27" s="17"/>
      <c r="BE27" s="28"/>
    </row>
    <row r="28" spans="2:57" s="1" customFormat="1" ht="6.95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9"/>
      <c r="BE28" s="28"/>
    </row>
    <row r="29" spans="2:57" s="1" customFormat="1" ht="25.9" customHeight="1">
      <c r="B29" s="37"/>
      <c r="C29" s="38"/>
      <c r="D29" s="40" t="s">
        <v>38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2">
        <f>ROUND(AK26+AK27,2)</f>
        <v>0</v>
      </c>
      <c r="AL29" s="41"/>
      <c r="AM29" s="41"/>
      <c r="AN29" s="41"/>
      <c r="AO29" s="41"/>
      <c r="AP29" s="38"/>
      <c r="AQ29" s="38"/>
      <c r="AR29" s="39"/>
      <c r="BE29" s="28"/>
    </row>
    <row r="30" spans="2:57" s="1" customFormat="1" ht="6.95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9"/>
      <c r="BE30" s="28"/>
    </row>
    <row r="31" spans="2:57" s="1" customFormat="1" ht="12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43" t="s">
        <v>39</v>
      </c>
      <c r="M31" s="43"/>
      <c r="N31" s="43"/>
      <c r="O31" s="43"/>
      <c r="P31" s="43"/>
      <c r="Q31" s="38"/>
      <c r="R31" s="38"/>
      <c r="S31" s="38"/>
      <c r="T31" s="38"/>
      <c r="U31" s="38"/>
      <c r="V31" s="38"/>
      <c r="W31" s="43" t="s">
        <v>40</v>
      </c>
      <c r="X31" s="43"/>
      <c r="Y31" s="43"/>
      <c r="Z31" s="43"/>
      <c r="AA31" s="43"/>
      <c r="AB31" s="43"/>
      <c r="AC31" s="43"/>
      <c r="AD31" s="43"/>
      <c r="AE31" s="43"/>
      <c r="AF31" s="38"/>
      <c r="AG31" s="38"/>
      <c r="AH31" s="38"/>
      <c r="AI31" s="38"/>
      <c r="AJ31" s="38"/>
      <c r="AK31" s="43" t="s">
        <v>41</v>
      </c>
      <c r="AL31" s="43"/>
      <c r="AM31" s="43"/>
      <c r="AN31" s="43"/>
      <c r="AO31" s="43"/>
      <c r="AP31" s="38"/>
      <c r="AQ31" s="38"/>
      <c r="AR31" s="39"/>
      <c r="BE31" s="28"/>
    </row>
    <row r="32" spans="2:57" s="2" customFormat="1" ht="14.4" customHeight="1">
      <c r="B32" s="44"/>
      <c r="C32" s="45"/>
      <c r="D32" s="29" t="s">
        <v>42</v>
      </c>
      <c r="E32" s="45"/>
      <c r="F32" s="29" t="s">
        <v>43</v>
      </c>
      <c r="G32" s="45"/>
      <c r="H32" s="45"/>
      <c r="I32" s="45"/>
      <c r="J32" s="45"/>
      <c r="K32" s="45"/>
      <c r="L32" s="46">
        <v>0.21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ROUND(AZ94+SUM(CD97:CD101),2)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f>ROUND(AV94+SUM(BY97:BY101),2)</f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2:57" s="2" customFormat="1" ht="14.4" customHeight="1">
      <c r="B33" s="44"/>
      <c r="C33" s="45"/>
      <c r="D33" s="45"/>
      <c r="E33" s="45"/>
      <c r="F33" s="29" t="s">
        <v>44</v>
      </c>
      <c r="G33" s="45"/>
      <c r="H33" s="45"/>
      <c r="I33" s="45"/>
      <c r="J33" s="45"/>
      <c r="K33" s="45"/>
      <c r="L33" s="46">
        <v>0.15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ROUND(BA94+SUM(CE97:CE101),2)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f>ROUND(AW94+SUM(BZ97:BZ101),2)</f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2:57" s="2" customFormat="1" ht="14.4" customHeight="1" hidden="1">
      <c r="B34" s="44"/>
      <c r="C34" s="45"/>
      <c r="D34" s="45"/>
      <c r="E34" s="45"/>
      <c r="F34" s="29" t="s">
        <v>45</v>
      </c>
      <c r="G34" s="45"/>
      <c r="H34" s="45"/>
      <c r="I34" s="45"/>
      <c r="J34" s="45"/>
      <c r="K34" s="45"/>
      <c r="L34" s="46">
        <v>0.21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7">
        <f>ROUND(BB94+SUM(CF97:CF101),2)</f>
        <v>0</v>
      </c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7">
        <v>0</v>
      </c>
      <c r="AL34" s="45"/>
      <c r="AM34" s="45"/>
      <c r="AN34" s="45"/>
      <c r="AO34" s="45"/>
      <c r="AP34" s="45"/>
      <c r="AQ34" s="45"/>
      <c r="AR34" s="48"/>
      <c r="BE34" s="49"/>
    </row>
    <row r="35" spans="2:44" s="2" customFormat="1" ht="14.4" customHeight="1" hidden="1">
      <c r="B35" s="44"/>
      <c r="C35" s="45"/>
      <c r="D35" s="45"/>
      <c r="E35" s="45"/>
      <c r="F35" s="29" t="s">
        <v>46</v>
      </c>
      <c r="G35" s="45"/>
      <c r="H35" s="45"/>
      <c r="I35" s="45"/>
      <c r="J35" s="45"/>
      <c r="K35" s="45"/>
      <c r="L35" s="46">
        <v>0.15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7">
        <f>ROUND(BC94+SUM(CG97:CG101),2)</f>
        <v>0</v>
      </c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7">
        <v>0</v>
      </c>
      <c r="AL35" s="45"/>
      <c r="AM35" s="45"/>
      <c r="AN35" s="45"/>
      <c r="AO35" s="45"/>
      <c r="AP35" s="45"/>
      <c r="AQ35" s="45"/>
      <c r="AR35" s="48"/>
    </row>
    <row r="36" spans="2:44" s="2" customFormat="1" ht="14.4" customHeight="1" hidden="1">
      <c r="B36" s="44"/>
      <c r="C36" s="45"/>
      <c r="D36" s="45"/>
      <c r="E36" s="45"/>
      <c r="F36" s="29" t="s">
        <v>47</v>
      </c>
      <c r="G36" s="45"/>
      <c r="H36" s="45"/>
      <c r="I36" s="45"/>
      <c r="J36" s="45"/>
      <c r="K36" s="45"/>
      <c r="L36" s="46">
        <v>0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7">
        <f>ROUND(BD94+SUM(CH97:CH101),2)</f>
        <v>0</v>
      </c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7">
        <v>0</v>
      </c>
      <c r="AL36" s="45"/>
      <c r="AM36" s="45"/>
      <c r="AN36" s="45"/>
      <c r="AO36" s="45"/>
      <c r="AP36" s="45"/>
      <c r="AQ36" s="45"/>
      <c r="AR36" s="48"/>
    </row>
    <row r="37" spans="2:44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9"/>
    </row>
    <row r="38" spans="2:44" s="1" customFormat="1" ht="25.9" customHeight="1">
      <c r="B38" s="37"/>
      <c r="C38" s="50"/>
      <c r="D38" s="51" t="s">
        <v>48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3" t="s">
        <v>49</v>
      </c>
      <c r="U38" s="52"/>
      <c r="V38" s="52"/>
      <c r="W38" s="52"/>
      <c r="X38" s="54" t="s">
        <v>50</v>
      </c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5">
        <f>SUM(AK29:AK36)</f>
        <v>0</v>
      </c>
      <c r="AL38" s="52"/>
      <c r="AM38" s="52"/>
      <c r="AN38" s="52"/>
      <c r="AO38" s="56"/>
      <c r="AP38" s="50"/>
      <c r="AQ38" s="50"/>
      <c r="AR38" s="39"/>
    </row>
    <row r="39" spans="2:44" s="1" customFormat="1" ht="6.9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9"/>
    </row>
    <row r="40" spans="2:44" s="1" customFormat="1" ht="14.4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9"/>
    </row>
    <row r="41" spans="2:44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1" customFormat="1" ht="14.4" customHeight="1">
      <c r="B49" s="37"/>
      <c r="C49" s="38"/>
      <c r="D49" s="57" t="s">
        <v>51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52</v>
      </c>
      <c r="AI49" s="58"/>
      <c r="AJ49" s="58"/>
      <c r="AK49" s="58"/>
      <c r="AL49" s="58"/>
      <c r="AM49" s="58"/>
      <c r="AN49" s="58"/>
      <c r="AO49" s="58"/>
      <c r="AP49" s="38"/>
      <c r="AQ49" s="38"/>
      <c r="AR49" s="39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2:44" s="1" customFormat="1" ht="12">
      <c r="B60" s="37"/>
      <c r="C60" s="38"/>
      <c r="D60" s="59" t="s">
        <v>53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59" t="s">
        <v>54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59" t="s">
        <v>53</v>
      </c>
      <c r="AI60" s="41"/>
      <c r="AJ60" s="41"/>
      <c r="AK60" s="41"/>
      <c r="AL60" s="41"/>
      <c r="AM60" s="59" t="s">
        <v>54</v>
      </c>
      <c r="AN60" s="41"/>
      <c r="AO60" s="41"/>
      <c r="AP60" s="38"/>
      <c r="AQ60" s="38"/>
      <c r="AR60" s="39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2:44" s="1" customFormat="1" ht="12">
      <c r="B64" s="37"/>
      <c r="C64" s="38"/>
      <c r="D64" s="57" t="s">
        <v>55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7" t="s">
        <v>56</v>
      </c>
      <c r="AI64" s="58"/>
      <c r="AJ64" s="58"/>
      <c r="AK64" s="58"/>
      <c r="AL64" s="58"/>
      <c r="AM64" s="58"/>
      <c r="AN64" s="58"/>
      <c r="AO64" s="58"/>
      <c r="AP64" s="38"/>
      <c r="AQ64" s="38"/>
      <c r="AR64" s="39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2:44" s="1" customFormat="1" ht="12">
      <c r="B75" s="37"/>
      <c r="C75" s="38"/>
      <c r="D75" s="59" t="s">
        <v>53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59" t="s">
        <v>54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59" t="s">
        <v>53</v>
      </c>
      <c r="AI75" s="41"/>
      <c r="AJ75" s="41"/>
      <c r="AK75" s="41"/>
      <c r="AL75" s="41"/>
      <c r="AM75" s="59" t="s">
        <v>54</v>
      </c>
      <c r="AN75" s="41"/>
      <c r="AO75" s="41"/>
      <c r="AP75" s="38"/>
      <c r="AQ75" s="38"/>
      <c r="AR75" s="39"/>
    </row>
    <row r="76" spans="2:44" s="1" customFormat="1" ht="12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9"/>
    </row>
    <row r="77" spans="2:44" s="1" customFormat="1" ht="6.95" customHeight="1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39"/>
    </row>
    <row r="81" spans="2:44" s="1" customFormat="1" ht="6.9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39"/>
    </row>
    <row r="82" spans="2:44" s="1" customFormat="1" ht="24.95" customHeight="1">
      <c r="B82" s="37"/>
      <c r="C82" s="20" t="s">
        <v>57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9"/>
    </row>
    <row r="83" spans="2:44" s="1" customFormat="1" ht="6.95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9"/>
    </row>
    <row r="84" spans="2:44" s="3" customFormat="1" ht="12" customHeight="1">
      <c r="B84" s="64"/>
      <c r="C84" s="29" t="s">
        <v>13</v>
      </c>
      <c r="D84" s="65"/>
      <c r="E84" s="65"/>
      <c r="F84" s="65"/>
      <c r="G84" s="65"/>
      <c r="H84" s="65"/>
      <c r="I84" s="65"/>
      <c r="J84" s="65"/>
      <c r="K84" s="65"/>
      <c r="L84" s="65" t="str">
        <f>K5</f>
        <v>3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</row>
    <row r="85" spans="2:44" s="4" customFormat="1" ht="36.95" customHeight="1">
      <c r="B85" s="67"/>
      <c r="C85" s="68" t="s">
        <v>16</v>
      </c>
      <c r="D85" s="69"/>
      <c r="E85" s="69"/>
      <c r="F85" s="69"/>
      <c r="G85" s="69"/>
      <c r="H85" s="69"/>
      <c r="I85" s="69"/>
      <c r="J85" s="69"/>
      <c r="K85" s="69"/>
      <c r="L85" s="70" t="str">
        <f>K6</f>
        <v>Zelinkovice - č.p.36- výměna žumpy včetně napojení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1"/>
    </row>
    <row r="86" spans="2:44" s="1" customFormat="1" ht="6.9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9"/>
    </row>
    <row r="87" spans="2:44" s="1" customFormat="1" ht="12" customHeight="1">
      <c r="B87" s="37"/>
      <c r="C87" s="29" t="s">
        <v>20</v>
      </c>
      <c r="D87" s="38"/>
      <c r="E87" s="38"/>
      <c r="F87" s="38"/>
      <c r="G87" s="38"/>
      <c r="H87" s="38"/>
      <c r="I87" s="38"/>
      <c r="J87" s="38"/>
      <c r="K87" s="38"/>
      <c r="L87" s="72" t="str">
        <f>IF(K8="","",K8)</f>
        <v xml:space="preserve"> 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29" t="s">
        <v>22</v>
      </c>
      <c r="AJ87" s="38"/>
      <c r="AK87" s="38"/>
      <c r="AL87" s="38"/>
      <c r="AM87" s="73" t="str">
        <f>IF(AN8="","",AN8)</f>
        <v>19. 6. 2019</v>
      </c>
      <c r="AN87" s="73"/>
      <c r="AO87" s="38"/>
      <c r="AP87" s="38"/>
      <c r="AQ87" s="38"/>
      <c r="AR87" s="39"/>
    </row>
    <row r="88" spans="2:44" s="1" customFormat="1" ht="6.95" customHeight="1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9"/>
    </row>
    <row r="89" spans="2:56" s="1" customFormat="1" ht="15.15" customHeight="1">
      <c r="B89" s="37"/>
      <c r="C89" s="29" t="s">
        <v>24</v>
      </c>
      <c r="D89" s="38"/>
      <c r="E89" s="38"/>
      <c r="F89" s="38"/>
      <c r="G89" s="38"/>
      <c r="H89" s="38"/>
      <c r="I89" s="38"/>
      <c r="J89" s="38"/>
      <c r="K89" s="38"/>
      <c r="L89" s="65" t="str">
        <f>IF(E11="","",E11)</f>
        <v>Statutární město Frýdek - Místek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29" t="s">
        <v>30</v>
      </c>
      <c r="AJ89" s="38"/>
      <c r="AK89" s="38"/>
      <c r="AL89" s="38"/>
      <c r="AM89" s="74" t="str">
        <f>IF(E17="","",E17)</f>
        <v>Ing. Miloslav Klich</v>
      </c>
      <c r="AN89" s="65"/>
      <c r="AO89" s="65"/>
      <c r="AP89" s="65"/>
      <c r="AQ89" s="38"/>
      <c r="AR89" s="39"/>
      <c r="AS89" s="75" t="s">
        <v>58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</row>
    <row r="90" spans="2:56" s="1" customFormat="1" ht="15.15" customHeight="1">
      <c r="B90" s="37"/>
      <c r="C90" s="29" t="s">
        <v>28</v>
      </c>
      <c r="D90" s="38"/>
      <c r="E90" s="38"/>
      <c r="F90" s="38"/>
      <c r="G90" s="38"/>
      <c r="H90" s="38"/>
      <c r="I90" s="38"/>
      <c r="J90" s="38"/>
      <c r="K90" s="38"/>
      <c r="L90" s="65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29" t="s">
        <v>33</v>
      </c>
      <c r="AJ90" s="38"/>
      <c r="AK90" s="38"/>
      <c r="AL90" s="38"/>
      <c r="AM90" s="74" t="str">
        <f>IF(E20="","",E20)</f>
        <v>Johančíková</v>
      </c>
      <c r="AN90" s="65"/>
      <c r="AO90" s="65"/>
      <c r="AP90" s="65"/>
      <c r="AQ90" s="38"/>
      <c r="AR90" s="39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</row>
    <row r="91" spans="2:56" s="1" customFormat="1" ht="10.8" customHeight="1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9"/>
      <c r="AS91" s="83"/>
      <c r="AT91" s="84"/>
      <c r="AU91" s="85"/>
      <c r="AV91" s="85"/>
      <c r="AW91" s="85"/>
      <c r="AX91" s="85"/>
      <c r="AY91" s="85"/>
      <c r="AZ91" s="85"/>
      <c r="BA91" s="85"/>
      <c r="BB91" s="85"/>
      <c r="BC91" s="85"/>
      <c r="BD91" s="86"/>
    </row>
    <row r="92" spans="2:56" s="1" customFormat="1" ht="29.25" customHeight="1">
      <c r="B92" s="37"/>
      <c r="C92" s="87" t="s">
        <v>59</v>
      </c>
      <c r="D92" s="88"/>
      <c r="E92" s="88"/>
      <c r="F92" s="88"/>
      <c r="G92" s="88"/>
      <c r="H92" s="89"/>
      <c r="I92" s="90" t="s">
        <v>60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1" t="s">
        <v>61</v>
      </c>
      <c r="AH92" s="88"/>
      <c r="AI92" s="88"/>
      <c r="AJ92" s="88"/>
      <c r="AK92" s="88"/>
      <c r="AL92" s="88"/>
      <c r="AM92" s="88"/>
      <c r="AN92" s="90" t="s">
        <v>62</v>
      </c>
      <c r="AO92" s="88"/>
      <c r="AP92" s="92"/>
      <c r="AQ92" s="93" t="s">
        <v>63</v>
      </c>
      <c r="AR92" s="39"/>
      <c r="AS92" s="94" t="s">
        <v>64</v>
      </c>
      <c r="AT92" s="95" t="s">
        <v>65</v>
      </c>
      <c r="AU92" s="95" t="s">
        <v>66</v>
      </c>
      <c r="AV92" s="95" t="s">
        <v>67</v>
      </c>
      <c r="AW92" s="95" t="s">
        <v>68</v>
      </c>
      <c r="AX92" s="95" t="s">
        <v>69</v>
      </c>
      <c r="AY92" s="95" t="s">
        <v>70</v>
      </c>
      <c r="AZ92" s="95" t="s">
        <v>71</v>
      </c>
      <c r="BA92" s="95" t="s">
        <v>72</v>
      </c>
      <c r="BB92" s="95" t="s">
        <v>73</v>
      </c>
      <c r="BC92" s="95" t="s">
        <v>74</v>
      </c>
      <c r="BD92" s="96" t="s">
        <v>75</v>
      </c>
    </row>
    <row r="93" spans="2:56" s="1" customFormat="1" ht="10.8" customHeigh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9"/>
      <c r="AS93" s="97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9"/>
    </row>
    <row r="94" spans="2:90" s="5" customFormat="1" ht="32.4" customHeight="1">
      <c r="B94" s="100"/>
      <c r="C94" s="101" t="s">
        <v>76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>
        <f>ROUND(AG95,2)</f>
        <v>0</v>
      </c>
      <c r="AH94" s="103"/>
      <c r="AI94" s="103"/>
      <c r="AJ94" s="103"/>
      <c r="AK94" s="103"/>
      <c r="AL94" s="103"/>
      <c r="AM94" s="103"/>
      <c r="AN94" s="104">
        <f>SUM(AG94,AT94)</f>
        <v>0</v>
      </c>
      <c r="AO94" s="104"/>
      <c r="AP94" s="104"/>
      <c r="AQ94" s="105" t="s">
        <v>1</v>
      </c>
      <c r="AR94" s="106"/>
      <c r="AS94" s="107">
        <f>ROUND(AS95,2)</f>
        <v>0</v>
      </c>
      <c r="AT94" s="108">
        <f>ROUND(SUM(AV94:AW94),2)</f>
        <v>0</v>
      </c>
      <c r="AU94" s="109">
        <f>ROUND(AU95,5)</f>
        <v>0</v>
      </c>
      <c r="AV94" s="108">
        <f>ROUND(AZ94*L32,2)</f>
        <v>0</v>
      </c>
      <c r="AW94" s="108">
        <f>ROUND(BA94*L33,2)</f>
        <v>0</v>
      </c>
      <c r="AX94" s="108">
        <f>ROUND(BB94*L32,2)</f>
        <v>0</v>
      </c>
      <c r="AY94" s="108">
        <f>ROUND(BC94*L33,2)</f>
        <v>0</v>
      </c>
      <c r="AZ94" s="108">
        <f>ROUND(AZ95,2)</f>
        <v>0</v>
      </c>
      <c r="BA94" s="108">
        <f>ROUND(BA95,2)</f>
        <v>0</v>
      </c>
      <c r="BB94" s="108">
        <f>ROUND(BB95,2)</f>
        <v>0</v>
      </c>
      <c r="BC94" s="108">
        <f>ROUND(BC95,2)</f>
        <v>0</v>
      </c>
      <c r="BD94" s="110">
        <f>ROUND(BD95,2)</f>
        <v>0</v>
      </c>
      <c r="BS94" s="111" t="s">
        <v>77</v>
      </c>
      <c r="BT94" s="111" t="s">
        <v>78</v>
      </c>
      <c r="BV94" s="111" t="s">
        <v>79</v>
      </c>
      <c r="BW94" s="111" t="s">
        <v>5</v>
      </c>
      <c r="BX94" s="111" t="s">
        <v>80</v>
      </c>
      <c r="CL94" s="111" t="s">
        <v>1</v>
      </c>
    </row>
    <row r="95" spans="1:90" s="6" customFormat="1" ht="27" customHeight="1">
      <c r="A95" s="112" t="s">
        <v>81</v>
      </c>
      <c r="B95" s="113"/>
      <c r="C95" s="114"/>
      <c r="D95" s="115" t="s">
        <v>14</v>
      </c>
      <c r="E95" s="115"/>
      <c r="F95" s="115"/>
      <c r="G95" s="115"/>
      <c r="H95" s="115"/>
      <c r="I95" s="116"/>
      <c r="J95" s="115" t="s">
        <v>17</v>
      </c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7">
        <f>'3 - Zelinkovice - č.p.36-...'!J30</f>
        <v>0</v>
      </c>
      <c r="AH95" s="116"/>
      <c r="AI95" s="116"/>
      <c r="AJ95" s="116"/>
      <c r="AK95" s="116"/>
      <c r="AL95" s="116"/>
      <c r="AM95" s="116"/>
      <c r="AN95" s="117">
        <f>SUM(AG95,AT95)</f>
        <v>0</v>
      </c>
      <c r="AO95" s="116"/>
      <c r="AP95" s="116"/>
      <c r="AQ95" s="118" t="s">
        <v>82</v>
      </c>
      <c r="AR95" s="119"/>
      <c r="AS95" s="120">
        <v>0</v>
      </c>
      <c r="AT95" s="121">
        <f>ROUND(SUM(AV95:AW95),2)</f>
        <v>0</v>
      </c>
      <c r="AU95" s="122">
        <f>'3 - Zelinkovice - č.p.36-...'!P132</f>
        <v>0</v>
      </c>
      <c r="AV95" s="121">
        <f>'3 - Zelinkovice - č.p.36-...'!J33</f>
        <v>0</v>
      </c>
      <c r="AW95" s="121">
        <f>'3 - Zelinkovice - č.p.36-...'!J34</f>
        <v>0</v>
      </c>
      <c r="AX95" s="121">
        <f>'3 - Zelinkovice - č.p.36-...'!J35</f>
        <v>0</v>
      </c>
      <c r="AY95" s="121">
        <f>'3 - Zelinkovice - č.p.36-...'!J36</f>
        <v>0</v>
      </c>
      <c r="AZ95" s="121">
        <f>'3 - Zelinkovice - č.p.36-...'!F33</f>
        <v>0</v>
      </c>
      <c r="BA95" s="121">
        <f>'3 - Zelinkovice - č.p.36-...'!F34</f>
        <v>0</v>
      </c>
      <c r="BB95" s="121">
        <f>'3 - Zelinkovice - č.p.36-...'!F35</f>
        <v>0</v>
      </c>
      <c r="BC95" s="121">
        <f>'3 - Zelinkovice - č.p.36-...'!F36</f>
        <v>0</v>
      </c>
      <c r="BD95" s="123">
        <f>'3 - Zelinkovice - č.p.36-...'!F37</f>
        <v>0</v>
      </c>
      <c r="BT95" s="124" t="s">
        <v>83</v>
      </c>
      <c r="BU95" s="124" t="s">
        <v>84</v>
      </c>
      <c r="BV95" s="124" t="s">
        <v>79</v>
      </c>
      <c r="BW95" s="124" t="s">
        <v>5</v>
      </c>
      <c r="BX95" s="124" t="s">
        <v>80</v>
      </c>
      <c r="CL95" s="124" t="s">
        <v>1</v>
      </c>
    </row>
    <row r="96" spans="2:44" ht="12">
      <c r="B96" s="18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7"/>
    </row>
    <row r="97" spans="2:48" s="1" customFormat="1" ht="30" customHeight="1">
      <c r="B97" s="37"/>
      <c r="C97" s="101" t="s">
        <v>85</v>
      </c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104">
        <f>ROUND(SUM(AG98:AG101),2)</f>
        <v>0</v>
      </c>
      <c r="AH97" s="104"/>
      <c r="AI97" s="104"/>
      <c r="AJ97" s="104"/>
      <c r="AK97" s="104"/>
      <c r="AL97" s="104"/>
      <c r="AM97" s="104"/>
      <c r="AN97" s="104">
        <f>ROUND(SUM(AN98:AN101),2)</f>
        <v>0</v>
      </c>
      <c r="AO97" s="104"/>
      <c r="AP97" s="104"/>
      <c r="AQ97" s="125"/>
      <c r="AR97" s="39"/>
      <c r="AS97" s="94" t="s">
        <v>86</v>
      </c>
      <c r="AT97" s="95" t="s">
        <v>87</v>
      </c>
      <c r="AU97" s="95" t="s">
        <v>42</v>
      </c>
      <c r="AV97" s="96" t="s">
        <v>65</v>
      </c>
    </row>
    <row r="98" spans="2:89" s="1" customFormat="1" ht="19.9" customHeight="1">
      <c r="B98" s="37"/>
      <c r="C98" s="38"/>
      <c r="D98" s="126" t="s">
        <v>88</v>
      </c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38"/>
      <c r="AD98" s="38"/>
      <c r="AE98" s="38"/>
      <c r="AF98" s="38"/>
      <c r="AG98" s="127">
        <f>ROUND(AG94*AS98,2)</f>
        <v>0</v>
      </c>
      <c r="AH98" s="128"/>
      <c r="AI98" s="128"/>
      <c r="AJ98" s="128"/>
      <c r="AK98" s="128"/>
      <c r="AL98" s="128"/>
      <c r="AM98" s="128"/>
      <c r="AN98" s="128">
        <f>ROUND(AG98+AV98,2)</f>
        <v>0</v>
      </c>
      <c r="AO98" s="128"/>
      <c r="AP98" s="128"/>
      <c r="AQ98" s="38"/>
      <c r="AR98" s="39"/>
      <c r="AS98" s="129">
        <v>0</v>
      </c>
      <c r="AT98" s="130" t="s">
        <v>89</v>
      </c>
      <c r="AU98" s="130" t="s">
        <v>43</v>
      </c>
      <c r="AV98" s="131">
        <f>ROUND(IF(AU98="základní",AG98*L32,IF(AU98="snížená",AG98*L33,0)),2)</f>
        <v>0</v>
      </c>
      <c r="BV98" s="14" t="s">
        <v>90</v>
      </c>
      <c r="BY98" s="132">
        <f>IF(AU98="základní",AV98,0)</f>
        <v>0</v>
      </c>
      <c r="BZ98" s="132">
        <f>IF(AU98="snížená",AV98,0)</f>
        <v>0</v>
      </c>
      <c r="CA98" s="132">
        <v>0</v>
      </c>
      <c r="CB98" s="132">
        <v>0</v>
      </c>
      <c r="CC98" s="132">
        <v>0</v>
      </c>
      <c r="CD98" s="132">
        <f>IF(AU98="základní",AG98,0)</f>
        <v>0</v>
      </c>
      <c r="CE98" s="132">
        <f>IF(AU98="snížená",AG98,0)</f>
        <v>0</v>
      </c>
      <c r="CF98" s="132">
        <f>IF(AU98="zákl. přenesená",AG98,0)</f>
        <v>0</v>
      </c>
      <c r="CG98" s="132">
        <f>IF(AU98="sníž. přenesená",AG98,0)</f>
        <v>0</v>
      </c>
      <c r="CH98" s="132">
        <f>IF(AU98="nulová",AG98,0)</f>
        <v>0</v>
      </c>
      <c r="CI98" s="14">
        <f>IF(AU98="základní",1,IF(AU98="snížená",2,IF(AU98="zákl. přenesená",4,IF(AU98="sníž. přenesená",5,3))))</f>
        <v>1</v>
      </c>
      <c r="CJ98" s="14">
        <f>IF(AT98="stavební čast",1,IF(AT98="investiční čast",2,3))</f>
        <v>1</v>
      </c>
      <c r="CK98" s="14" t="str">
        <f>IF(D98="Vyplň vlastní","","x")</f>
        <v>x</v>
      </c>
    </row>
    <row r="99" spans="2:89" s="1" customFormat="1" ht="19.9" customHeight="1">
      <c r="B99" s="37"/>
      <c r="C99" s="38"/>
      <c r="D99" s="133" t="s">
        <v>91</v>
      </c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38"/>
      <c r="AD99" s="38"/>
      <c r="AE99" s="38"/>
      <c r="AF99" s="38"/>
      <c r="AG99" s="127">
        <f>ROUND(AG94*AS99,2)</f>
        <v>0</v>
      </c>
      <c r="AH99" s="128"/>
      <c r="AI99" s="128"/>
      <c r="AJ99" s="128"/>
      <c r="AK99" s="128"/>
      <c r="AL99" s="128"/>
      <c r="AM99" s="128"/>
      <c r="AN99" s="128">
        <f>ROUND(AG99+AV99,2)</f>
        <v>0</v>
      </c>
      <c r="AO99" s="128"/>
      <c r="AP99" s="128"/>
      <c r="AQ99" s="38"/>
      <c r="AR99" s="39"/>
      <c r="AS99" s="129">
        <v>0</v>
      </c>
      <c r="AT99" s="130" t="s">
        <v>89</v>
      </c>
      <c r="AU99" s="130" t="s">
        <v>43</v>
      </c>
      <c r="AV99" s="131">
        <f>ROUND(IF(AU99="základní",AG99*L32,IF(AU99="snížená",AG99*L33,0)),2)</f>
        <v>0</v>
      </c>
      <c r="BV99" s="14" t="s">
        <v>92</v>
      </c>
      <c r="BY99" s="132">
        <f>IF(AU99="základní",AV99,0)</f>
        <v>0</v>
      </c>
      <c r="BZ99" s="132">
        <f>IF(AU99="snížená",AV99,0)</f>
        <v>0</v>
      </c>
      <c r="CA99" s="132">
        <v>0</v>
      </c>
      <c r="CB99" s="132">
        <v>0</v>
      </c>
      <c r="CC99" s="132">
        <v>0</v>
      </c>
      <c r="CD99" s="132">
        <f>IF(AU99="základní",AG99,0)</f>
        <v>0</v>
      </c>
      <c r="CE99" s="132">
        <f>IF(AU99="snížená",AG99,0)</f>
        <v>0</v>
      </c>
      <c r="CF99" s="132">
        <f>IF(AU99="zákl. přenesená",AG99,0)</f>
        <v>0</v>
      </c>
      <c r="CG99" s="132">
        <f>IF(AU99="sníž. přenesená",AG99,0)</f>
        <v>0</v>
      </c>
      <c r="CH99" s="132">
        <f>IF(AU99="nulová",AG99,0)</f>
        <v>0</v>
      </c>
      <c r="CI99" s="14">
        <f>IF(AU99="základní",1,IF(AU99="snížená",2,IF(AU99="zákl. přenesená",4,IF(AU99="sníž. přenesená",5,3))))</f>
        <v>1</v>
      </c>
      <c r="CJ99" s="14">
        <f>IF(AT99="stavební čast",1,IF(AT99="investiční čast",2,3))</f>
        <v>1</v>
      </c>
      <c r="CK99" s="14" t="str">
        <f>IF(D99="Vyplň vlastní","","x")</f>
        <v/>
      </c>
    </row>
    <row r="100" spans="2:89" s="1" customFormat="1" ht="19.9" customHeight="1">
      <c r="B100" s="37"/>
      <c r="C100" s="38"/>
      <c r="D100" s="133" t="s">
        <v>91</v>
      </c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38"/>
      <c r="AD100" s="38"/>
      <c r="AE100" s="38"/>
      <c r="AF100" s="38"/>
      <c r="AG100" s="127">
        <f>ROUND(AG94*AS100,2)</f>
        <v>0</v>
      </c>
      <c r="AH100" s="128"/>
      <c r="AI100" s="128"/>
      <c r="AJ100" s="128"/>
      <c r="AK100" s="128"/>
      <c r="AL100" s="128"/>
      <c r="AM100" s="128"/>
      <c r="AN100" s="128">
        <f>ROUND(AG100+AV100,2)</f>
        <v>0</v>
      </c>
      <c r="AO100" s="128"/>
      <c r="AP100" s="128"/>
      <c r="AQ100" s="38"/>
      <c r="AR100" s="39"/>
      <c r="AS100" s="129">
        <v>0</v>
      </c>
      <c r="AT100" s="130" t="s">
        <v>89</v>
      </c>
      <c r="AU100" s="130" t="s">
        <v>43</v>
      </c>
      <c r="AV100" s="131">
        <f>ROUND(IF(AU100="základní",AG100*L32,IF(AU100="snížená",AG100*L33,0)),2)</f>
        <v>0</v>
      </c>
      <c r="BV100" s="14" t="s">
        <v>92</v>
      </c>
      <c r="BY100" s="132">
        <f>IF(AU100="základní",AV100,0)</f>
        <v>0</v>
      </c>
      <c r="BZ100" s="132">
        <f>IF(AU100="snížená",AV100,0)</f>
        <v>0</v>
      </c>
      <c r="CA100" s="132">
        <v>0</v>
      </c>
      <c r="CB100" s="132">
        <v>0</v>
      </c>
      <c r="CC100" s="132">
        <v>0</v>
      </c>
      <c r="CD100" s="132">
        <f>IF(AU100="základní",AG100,0)</f>
        <v>0</v>
      </c>
      <c r="CE100" s="132">
        <f>IF(AU100="snížená",AG100,0)</f>
        <v>0</v>
      </c>
      <c r="CF100" s="132">
        <f>IF(AU100="zákl. přenesená",AG100,0)</f>
        <v>0</v>
      </c>
      <c r="CG100" s="132">
        <f>IF(AU100="sníž. přenesená",AG100,0)</f>
        <v>0</v>
      </c>
      <c r="CH100" s="132">
        <f>IF(AU100="nulová",AG100,0)</f>
        <v>0</v>
      </c>
      <c r="CI100" s="14">
        <f>IF(AU100="základní",1,IF(AU100="snížená",2,IF(AU100="zákl. přenesená",4,IF(AU100="sníž. přenesená",5,3))))</f>
        <v>1</v>
      </c>
      <c r="CJ100" s="14">
        <f>IF(AT100="stavební čast",1,IF(AT100="investiční čast",2,3))</f>
        <v>1</v>
      </c>
      <c r="CK100" s="14" t="str">
        <f>IF(D100="Vyplň vlastní","","x")</f>
        <v/>
      </c>
    </row>
    <row r="101" spans="2:89" s="1" customFormat="1" ht="19.9" customHeight="1">
      <c r="B101" s="37"/>
      <c r="C101" s="38"/>
      <c r="D101" s="133" t="s">
        <v>91</v>
      </c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38"/>
      <c r="AD101" s="38"/>
      <c r="AE101" s="38"/>
      <c r="AF101" s="38"/>
      <c r="AG101" s="127">
        <f>ROUND(AG94*AS101,2)</f>
        <v>0</v>
      </c>
      <c r="AH101" s="128"/>
      <c r="AI101" s="128"/>
      <c r="AJ101" s="128"/>
      <c r="AK101" s="128"/>
      <c r="AL101" s="128"/>
      <c r="AM101" s="128"/>
      <c r="AN101" s="128">
        <f>ROUND(AG101+AV101,2)</f>
        <v>0</v>
      </c>
      <c r="AO101" s="128"/>
      <c r="AP101" s="128"/>
      <c r="AQ101" s="38"/>
      <c r="AR101" s="39"/>
      <c r="AS101" s="134">
        <v>0</v>
      </c>
      <c r="AT101" s="135" t="s">
        <v>89</v>
      </c>
      <c r="AU101" s="135" t="s">
        <v>43</v>
      </c>
      <c r="AV101" s="136">
        <f>ROUND(IF(AU101="základní",AG101*L32,IF(AU101="snížená",AG101*L33,0)),2)</f>
        <v>0</v>
      </c>
      <c r="BV101" s="14" t="s">
        <v>92</v>
      </c>
      <c r="BY101" s="132">
        <f>IF(AU101="základní",AV101,0)</f>
        <v>0</v>
      </c>
      <c r="BZ101" s="132">
        <f>IF(AU101="snížená",AV101,0)</f>
        <v>0</v>
      </c>
      <c r="CA101" s="132">
        <v>0</v>
      </c>
      <c r="CB101" s="132">
        <v>0</v>
      </c>
      <c r="CC101" s="132">
        <v>0</v>
      </c>
      <c r="CD101" s="132">
        <f>IF(AU101="základní",AG101,0)</f>
        <v>0</v>
      </c>
      <c r="CE101" s="132">
        <f>IF(AU101="snížená",AG101,0)</f>
        <v>0</v>
      </c>
      <c r="CF101" s="132">
        <f>IF(AU101="zákl. přenesená",AG101,0)</f>
        <v>0</v>
      </c>
      <c r="CG101" s="132">
        <f>IF(AU101="sníž. přenesená",AG101,0)</f>
        <v>0</v>
      </c>
      <c r="CH101" s="132">
        <f>IF(AU101="nulová",AG101,0)</f>
        <v>0</v>
      </c>
      <c r="CI101" s="14">
        <f>IF(AU101="základní",1,IF(AU101="snížená",2,IF(AU101="zákl. přenesená",4,IF(AU101="sníž. přenesená",5,3))))</f>
        <v>1</v>
      </c>
      <c r="CJ101" s="14">
        <f>IF(AT101="stavební čast",1,IF(AT101="investiční čast",2,3))</f>
        <v>1</v>
      </c>
      <c r="CK101" s="14" t="str">
        <f>IF(D101="Vyplň vlastní","","x")</f>
        <v/>
      </c>
    </row>
    <row r="102" spans="2:44" s="1" customFormat="1" ht="10.8" customHeight="1"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9"/>
    </row>
    <row r="103" spans="2:44" s="1" customFormat="1" ht="30" customHeight="1">
      <c r="B103" s="37"/>
      <c r="C103" s="137" t="s">
        <v>93</v>
      </c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9">
        <f>ROUND(AG94+AG97,2)</f>
        <v>0</v>
      </c>
      <c r="AH103" s="139"/>
      <c r="AI103" s="139"/>
      <c r="AJ103" s="139"/>
      <c r="AK103" s="139"/>
      <c r="AL103" s="139"/>
      <c r="AM103" s="139"/>
      <c r="AN103" s="139">
        <f>ROUND(AN94+AN97,2)</f>
        <v>0</v>
      </c>
      <c r="AO103" s="139"/>
      <c r="AP103" s="139"/>
      <c r="AQ103" s="138"/>
      <c r="AR103" s="39"/>
    </row>
    <row r="104" spans="2:44" s="1" customFormat="1" ht="6.95" customHeight="1"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39"/>
    </row>
  </sheetData>
  <sheetProtection password="CC35" sheet="1" objects="1" scenarios="1" formatColumns="0" formatRows="0"/>
  <mergeCells count="60">
    <mergeCell ref="X38:AB38"/>
    <mergeCell ref="W33:AE33"/>
    <mergeCell ref="AK26:AO26"/>
    <mergeCell ref="AK27:AO27"/>
    <mergeCell ref="AK29:AO29"/>
    <mergeCell ref="W32:AE32"/>
    <mergeCell ref="AK32:AO32"/>
    <mergeCell ref="AK33:AO33"/>
    <mergeCell ref="W34:AE34"/>
    <mergeCell ref="AK34:AO34"/>
    <mergeCell ref="W35:AE35"/>
    <mergeCell ref="AK35:AO35"/>
    <mergeCell ref="W36:AE36"/>
    <mergeCell ref="AK36:AO36"/>
    <mergeCell ref="AK38:AO38"/>
    <mergeCell ref="D98:AB98"/>
    <mergeCell ref="AG98:AM98"/>
    <mergeCell ref="AN98:AP98"/>
    <mergeCell ref="D99:AB99"/>
    <mergeCell ref="AG99:AM99"/>
    <mergeCell ref="AN99:AP99"/>
    <mergeCell ref="D100:AB100"/>
    <mergeCell ref="AG100:AM100"/>
    <mergeCell ref="AN100:AP100"/>
    <mergeCell ref="D101:AB101"/>
    <mergeCell ref="AG101:AM101"/>
    <mergeCell ref="AN101:AP101"/>
    <mergeCell ref="AG97:AM97"/>
    <mergeCell ref="AN97:AP97"/>
    <mergeCell ref="AG103:AM103"/>
    <mergeCell ref="AN103:AP103"/>
    <mergeCell ref="K5:AO5"/>
    <mergeCell ref="K6:AO6"/>
    <mergeCell ref="E14:AJ14"/>
    <mergeCell ref="E23:AN23"/>
    <mergeCell ref="L31:P31"/>
    <mergeCell ref="W31:AE31"/>
    <mergeCell ref="AK31:AO31"/>
    <mergeCell ref="L32:P32"/>
    <mergeCell ref="L33:P33"/>
    <mergeCell ref="L34:P34"/>
    <mergeCell ref="L35:P35"/>
    <mergeCell ref="L36:P36"/>
    <mergeCell ref="L85:AO85"/>
    <mergeCell ref="AM90:AP90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BE5:BE34"/>
  </mergeCells>
  <dataValidations count="2">
    <dataValidation type="list" allowBlank="1" showInputMessage="1" showErrorMessage="1" error="Povoleny jsou hodnoty základní, snížená, zákl. přenesená, sníž. přenesená, nulová." sqref="AU97:AU101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7:AT101">
      <formula1>"stavební čast, technologická čast, investiční čast"</formula1>
    </dataValidation>
  </dataValidations>
  <hyperlinks>
    <hyperlink ref="A95" location="'3 - Zelinkovice - č.p.36-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4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0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5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7"/>
      <c r="AT3" s="14" t="s">
        <v>94</v>
      </c>
    </row>
    <row r="4" spans="2:46" ht="24.95" customHeight="1">
      <c r="B4" s="17"/>
      <c r="D4" s="144" t="s">
        <v>95</v>
      </c>
      <c r="L4" s="17"/>
      <c r="M4" s="145" t="s">
        <v>10</v>
      </c>
      <c r="AT4" s="14" t="s">
        <v>4</v>
      </c>
    </row>
    <row r="5" spans="2:12" ht="6.95" customHeight="1">
      <c r="B5" s="17"/>
      <c r="L5" s="17"/>
    </row>
    <row r="6" spans="2:12" s="1" customFormat="1" ht="12" customHeight="1">
      <c r="B6" s="39"/>
      <c r="D6" s="146" t="s">
        <v>16</v>
      </c>
      <c r="I6" s="147"/>
      <c r="L6" s="39"/>
    </row>
    <row r="7" spans="2:12" s="1" customFormat="1" ht="36.95" customHeight="1">
      <c r="B7" s="39"/>
      <c r="E7" s="148" t="s">
        <v>17</v>
      </c>
      <c r="F7" s="1"/>
      <c r="G7" s="1"/>
      <c r="H7" s="1"/>
      <c r="I7" s="147"/>
      <c r="L7" s="39"/>
    </row>
    <row r="8" spans="2:12" s="1" customFormat="1" ht="12">
      <c r="B8" s="39"/>
      <c r="I8" s="147"/>
      <c r="L8" s="39"/>
    </row>
    <row r="9" spans="2:12" s="1" customFormat="1" ht="12" customHeight="1">
      <c r="B9" s="39"/>
      <c r="D9" s="146" t="s">
        <v>18</v>
      </c>
      <c r="F9" s="149" t="s">
        <v>1</v>
      </c>
      <c r="I9" s="150" t="s">
        <v>19</v>
      </c>
      <c r="J9" s="149" t="s">
        <v>1</v>
      </c>
      <c r="L9" s="39"/>
    </row>
    <row r="10" spans="2:12" s="1" customFormat="1" ht="12" customHeight="1">
      <c r="B10" s="39"/>
      <c r="D10" s="146" t="s">
        <v>20</v>
      </c>
      <c r="F10" s="149" t="s">
        <v>21</v>
      </c>
      <c r="I10" s="150" t="s">
        <v>22</v>
      </c>
      <c r="J10" s="151" t="str">
        <f>'Rekapitulace stavby'!AN8</f>
        <v>19. 6. 2019</v>
      </c>
      <c r="L10" s="39"/>
    </row>
    <row r="11" spans="2:12" s="1" customFormat="1" ht="10.8" customHeight="1">
      <c r="B11" s="39"/>
      <c r="I11" s="147"/>
      <c r="L11" s="39"/>
    </row>
    <row r="12" spans="2:12" s="1" customFormat="1" ht="12" customHeight="1">
      <c r="B12" s="39"/>
      <c r="D12" s="146" t="s">
        <v>24</v>
      </c>
      <c r="I12" s="150" t="s">
        <v>25</v>
      </c>
      <c r="J12" s="149" t="s">
        <v>1</v>
      </c>
      <c r="L12" s="39"/>
    </row>
    <row r="13" spans="2:12" s="1" customFormat="1" ht="18" customHeight="1">
      <c r="B13" s="39"/>
      <c r="E13" s="149" t="s">
        <v>26</v>
      </c>
      <c r="I13" s="150" t="s">
        <v>27</v>
      </c>
      <c r="J13" s="149" t="s">
        <v>1</v>
      </c>
      <c r="L13" s="39"/>
    </row>
    <row r="14" spans="2:12" s="1" customFormat="1" ht="6.95" customHeight="1">
      <c r="B14" s="39"/>
      <c r="I14" s="147"/>
      <c r="L14" s="39"/>
    </row>
    <row r="15" spans="2:12" s="1" customFormat="1" ht="12" customHeight="1">
      <c r="B15" s="39"/>
      <c r="D15" s="146" t="s">
        <v>28</v>
      </c>
      <c r="I15" s="150" t="s">
        <v>25</v>
      </c>
      <c r="J15" s="30" t="str">
        <f>'Rekapitulace stavby'!AN13</f>
        <v>Vyplň údaj</v>
      </c>
      <c r="L15" s="39"/>
    </row>
    <row r="16" spans="2:12" s="1" customFormat="1" ht="18" customHeight="1">
      <c r="B16" s="39"/>
      <c r="E16" s="30" t="str">
        <f>'Rekapitulace stavby'!E14</f>
        <v>Vyplň údaj</v>
      </c>
      <c r="F16" s="149"/>
      <c r="G16" s="149"/>
      <c r="H16" s="149"/>
      <c r="I16" s="150" t="s">
        <v>27</v>
      </c>
      <c r="J16" s="30" t="str">
        <f>'Rekapitulace stavby'!AN14</f>
        <v>Vyplň údaj</v>
      </c>
      <c r="L16" s="39"/>
    </row>
    <row r="17" spans="2:12" s="1" customFormat="1" ht="6.95" customHeight="1">
      <c r="B17" s="39"/>
      <c r="I17" s="147"/>
      <c r="L17" s="39"/>
    </row>
    <row r="18" spans="2:12" s="1" customFormat="1" ht="12" customHeight="1">
      <c r="B18" s="39"/>
      <c r="D18" s="146" t="s">
        <v>30</v>
      </c>
      <c r="I18" s="150" t="s">
        <v>25</v>
      </c>
      <c r="J18" s="149" t="s">
        <v>1</v>
      </c>
      <c r="L18" s="39"/>
    </row>
    <row r="19" spans="2:12" s="1" customFormat="1" ht="18" customHeight="1">
      <c r="B19" s="39"/>
      <c r="E19" s="149" t="s">
        <v>31</v>
      </c>
      <c r="I19" s="150" t="s">
        <v>27</v>
      </c>
      <c r="J19" s="149" t="s">
        <v>1</v>
      </c>
      <c r="L19" s="39"/>
    </row>
    <row r="20" spans="2:12" s="1" customFormat="1" ht="6.95" customHeight="1">
      <c r="B20" s="39"/>
      <c r="I20" s="147"/>
      <c r="L20" s="39"/>
    </row>
    <row r="21" spans="2:12" s="1" customFormat="1" ht="12" customHeight="1">
      <c r="B21" s="39"/>
      <c r="D21" s="146" t="s">
        <v>33</v>
      </c>
      <c r="I21" s="150" t="s">
        <v>25</v>
      </c>
      <c r="J21" s="149" t="s">
        <v>1</v>
      </c>
      <c r="L21" s="39"/>
    </row>
    <row r="22" spans="2:12" s="1" customFormat="1" ht="18" customHeight="1">
      <c r="B22" s="39"/>
      <c r="E22" s="149" t="s">
        <v>34</v>
      </c>
      <c r="I22" s="150" t="s">
        <v>27</v>
      </c>
      <c r="J22" s="149" t="s">
        <v>1</v>
      </c>
      <c r="L22" s="39"/>
    </row>
    <row r="23" spans="2:12" s="1" customFormat="1" ht="6.95" customHeight="1">
      <c r="B23" s="39"/>
      <c r="I23" s="147"/>
      <c r="L23" s="39"/>
    </row>
    <row r="24" spans="2:12" s="1" customFormat="1" ht="12" customHeight="1">
      <c r="B24" s="39"/>
      <c r="D24" s="146" t="s">
        <v>35</v>
      </c>
      <c r="I24" s="147"/>
      <c r="L24" s="39"/>
    </row>
    <row r="25" spans="2:12" s="7" customFormat="1" ht="16.5" customHeight="1">
      <c r="B25" s="152"/>
      <c r="E25" s="153" t="s">
        <v>1</v>
      </c>
      <c r="F25" s="153"/>
      <c r="G25" s="153"/>
      <c r="H25" s="153"/>
      <c r="I25" s="154"/>
      <c r="L25" s="152"/>
    </row>
    <row r="26" spans="2:12" s="1" customFormat="1" ht="6.95" customHeight="1">
      <c r="B26" s="39"/>
      <c r="I26" s="147"/>
      <c r="L26" s="39"/>
    </row>
    <row r="27" spans="2:12" s="1" customFormat="1" ht="6.95" customHeight="1">
      <c r="B27" s="39"/>
      <c r="D27" s="77"/>
      <c r="E27" s="77"/>
      <c r="F27" s="77"/>
      <c r="G27" s="77"/>
      <c r="H27" s="77"/>
      <c r="I27" s="155"/>
      <c r="J27" s="77"/>
      <c r="K27" s="77"/>
      <c r="L27" s="39"/>
    </row>
    <row r="28" spans="2:12" s="1" customFormat="1" ht="14.4" customHeight="1">
      <c r="B28" s="39"/>
      <c r="D28" s="149" t="s">
        <v>96</v>
      </c>
      <c r="I28" s="147"/>
      <c r="J28" s="156">
        <f>J94</f>
        <v>0</v>
      </c>
      <c r="L28" s="39"/>
    </row>
    <row r="29" spans="2:12" s="1" customFormat="1" ht="14.4" customHeight="1">
      <c r="B29" s="39"/>
      <c r="D29" s="157" t="s">
        <v>88</v>
      </c>
      <c r="I29" s="147"/>
      <c r="J29" s="156">
        <f>J107</f>
        <v>0</v>
      </c>
      <c r="L29" s="39"/>
    </row>
    <row r="30" spans="2:12" s="1" customFormat="1" ht="25.4" customHeight="1">
      <c r="B30" s="39"/>
      <c r="D30" s="158" t="s">
        <v>38</v>
      </c>
      <c r="I30" s="147"/>
      <c r="J30" s="159">
        <f>ROUND(J28+J29,2)</f>
        <v>0</v>
      </c>
      <c r="L30" s="39"/>
    </row>
    <row r="31" spans="2:12" s="1" customFormat="1" ht="6.95" customHeight="1">
      <c r="B31" s="39"/>
      <c r="D31" s="77"/>
      <c r="E31" s="77"/>
      <c r="F31" s="77"/>
      <c r="G31" s="77"/>
      <c r="H31" s="77"/>
      <c r="I31" s="155"/>
      <c r="J31" s="77"/>
      <c r="K31" s="77"/>
      <c r="L31" s="39"/>
    </row>
    <row r="32" spans="2:12" s="1" customFormat="1" ht="14.4" customHeight="1">
      <c r="B32" s="39"/>
      <c r="F32" s="160" t="s">
        <v>40</v>
      </c>
      <c r="I32" s="161" t="s">
        <v>39</v>
      </c>
      <c r="J32" s="160" t="s">
        <v>41</v>
      </c>
      <c r="L32" s="39"/>
    </row>
    <row r="33" spans="2:12" s="1" customFormat="1" ht="14.4" customHeight="1">
      <c r="B33" s="39"/>
      <c r="D33" s="162" t="s">
        <v>42</v>
      </c>
      <c r="E33" s="146" t="s">
        <v>43</v>
      </c>
      <c r="F33" s="163">
        <f>ROUND((SUM(BE107:BE114)+SUM(BE132:BE239)),2)</f>
        <v>0</v>
      </c>
      <c r="I33" s="164">
        <v>0.21</v>
      </c>
      <c r="J33" s="163">
        <f>ROUND(((SUM(BE107:BE114)+SUM(BE132:BE239))*I33),2)</f>
        <v>0</v>
      </c>
      <c r="L33" s="39"/>
    </row>
    <row r="34" spans="2:12" s="1" customFormat="1" ht="14.4" customHeight="1">
      <c r="B34" s="39"/>
      <c r="E34" s="146" t="s">
        <v>44</v>
      </c>
      <c r="F34" s="163">
        <f>ROUND((SUM(BF107:BF114)+SUM(BF132:BF239)),2)</f>
        <v>0</v>
      </c>
      <c r="I34" s="164">
        <v>0.15</v>
      </c>
      <c r="J34" s="163">
        <f>ROUND(((SUM(BF107:BF114)+SUM(BF132:BF239))*I34),2)</f>
        <v>0</v>
      </c>
      <c r="L34" s="39"/>
    </row>
    <row r="35" spans="2:12" s="1" customFormat="1" ht="14.4" customHeight="1" hidden="1">
      <c r="B35" s="39"/>
      <c r="E35" s="146" t="s">
        <v>45</v>
      </c>
      <c r="F35" s="163">
        <f>ROUND((SUM(BG107:BG114)+SUM(BG132:BG239)),2)</f>
        <v>0</v>
      </c>
      <c r="I35" s="164">
        <v>0.21</v>
      </c>
      <c r="J35" s="163">
        <f>0</f>
        <v>0</v>
      </c>
      <c r="L35" s="39"/>
    </row>
    <row r="36" spans="2:12" s="1" customFormat="1" ht="14.4" customHeight="1" hidden="1">
      <c r="B36" s="39"/>
      <c r="E36" s="146" t="s">
        <v>46</v>
      </c>
      <c r="F36" s="163">
        <f>ROUND((SUM(BH107:BH114)+SUM(BH132:BH239)),2)</f>
        <v>0</v>
      </c>
      <c r="I36" s="164">
        <v>0.15</v>
      </c>
      <c r="J36" s="163">
        <f>0</f>
        <v>0</v>
      </c>
      <c r="L36" s="39"/>
    </row>
    <row r="37" spans="2:12" s="1" customFormat="1" ht="14.4" customHeight="1" hidden="1">
      <c r="B37" s="39"/>
      <c r="E37" s="146" t="s">
        <v>47</v>
      </c>
      <c r="F37" s="163">
        <f>ROUND((SUM(BI107:BI114)+SUM(BI132:BI239)),2)</f>
        <v>0</v>
      </c>
      <c r="I37" s="164">
        <v>0</v>
      </c>
      <c r="J37" s="163">
        <f>0</f>
        <v>0</v>
      </c>
      <c r="L37" s="39"/>
    </row>
    <row r="38" spans="2:12" s="1" customFormat="1" ht="6.95" customHeight="1">
      <c r="B38" s="39"/>
      <c r="I38" s="147"/>
      <c r="L38" s="39"/>
    </row>
    <row r="39" spans="2:12" s="1" customFormat="1" ht="25.4" customHeight="1">
      <c r="B39" s="39"/>
      <c r="C39" s="165"/>
      <c r="D39" s="166" t="s">
        <v>48</v>
      </c>
      <c r="E39" s="167"/>
      <c r="F39" s="167"/>
      <c r="G39" s="168" t="s">
        <v>49</v>
      </c>
      <c r="H39" s="169" t="s">
        <v>50</v>
      </c>
      <c r="I39" s="170"/>
      <c r="J39" s="171">
        <f>SUM(J30:J37)</f>
        <v>0</v>
      </c>
      <c r="K39" s="172"/>
      <c r="L39" s="39"/>
    </row>
    <row r="40" spans="2:12" s="1" customFormat="1" ht="14.4" customHeight="1">
      <c r="B40" s="39"/>
      <c r="I40" s="147"/>
      <c r="L40" s="39"/>
    </row>
    <row r="41" spans="2:12" ht="14.4" customHeight="1">
      <c r="B41" s="17"/>
      <c r="L41" s="17"/>
    </row>
    <row r="42" spans="2:12" ht="14.4" customHeight="1">
      <c r="B42" s="17"/>
      <c r="L42" s="17"/>
    </row>
    <row r="43" spans="2:12" ht="14.4" customHeight="1">
      <c r="B43" s="17"/>
      <c r="L43" s="17"/>
    </row>
    <row r="44" spans="2:12" ht="14.4" customHeight="1">
      <c r="B44" s="17"/>
      <c r="L44" s="17"/>
    </row>
    <row r="45" spans="2:12" ht="14.4" customHeight="1">
      <c r="B45" s="17"/>
      <c r="L45" s="17"/>
    </row>
    <row r="46" spans="2:12" ht="14.4" customHeight="1">
      <c r="B46" s="17"/>
      <c r="L46" s="17"/>
    </row>
    <row r="47" spans="2:12" ht="14.4" customHeight="1">
      <c r="B47" s="17"/>
      <c r="L47" s="17"/>
    </row>
    <row r="48" spans="2:12" ht="14.4" customHeight="1">
      <c r="B48" s="17"/>
      <c r="L48" s="17"/>
    </row>
    <row r="49" spans="2:12" ht="14.4" customHeight="1">
      <c r="B49" s="17"/>
      <c r="L49" s="17"/>
    </row>
    <row r="50" spans="2:12" s="1" customFormat="1" ht="14.4" customHeight="1">
      <c r="B50" s="39"/>
      <c r="D50" s="173" t="s">
        <v>51</v>
      </c>
      <c r="E50" s="174"/>
      <c r="F50" s="174"/>
      <c r="G50" s="173" t="s">
        <v>52</v>
      </c>
      <c r="H50" s="174"/>
      <c r="I50" s="175"/>
      <c r="J50" s="174"/>
      <c r="K50" s="174"/>
      <c r="L50" s="3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2:12" s="1" customFormat="1" ht="12">
      <c r="B61" s="39"/>
      <c r="D61" s="176" t="s">
        <v>53</v>
      </c>
      <c r="E61" s="177"/>
      <c r="F61" s="178" t="s">
        <v>54</v>
      </c>
      <c r="G61" s="176" t="s">
        <v>53</v>
      </c>
      <c r="H61" s="177"/>
      <c r="I61" s="179"/>
      <c r="J61" s="180" t="s">
        <v>54</v>
      </c>
      <c r="K61" s="177"/>
      <c r="L61" s="3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2:12" s="1" customFormat="1" ht="12">
      <c r="B65" s="39"/>
      <c r="D65" s="173" t="s">
        <v>55</v>
      </c>
      <c r="E65" s="174"/>
      <c r="F65" s="174"/>
      <c r="G65" s="173" t="s">
        <v>56</v>
      </c>
      <c r="H65" s="174"/>
      <c r="I65" s="175"/>
      <c r="J65" s="174"/>
      <c r="K65" s="174"/>
      <c r="L65" s="3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2:12" s="1" customFormat="1" ht="12">
      <c r="B76" s="39"/>
      <c r="D76" s="176" t="s">
        <v>53</v>
      </c>
      <c r="E76" s="177"/>
      <c r="F76" s="178" t="s">
        <v>54</v>
      </c>
      <c r="G76" s="176" t="s">
        <v>53</v>
      </c>
      <c r="H76" s="177"/>
      <c r="I76" s="179"/>
      <c r="J76" s="180" t="s">
        <v>54</v>
      </c>
      <c r="K76" s="177"/>
      <c r="L76" s="39"/>
    </row>
    <row r="77" spans="2:12" s="1" customFormat="1" ht="14.4" customHeight="1"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39"/>
    </row>
    <row r="81" spans="2:12" s="1" customFormat="1" ht="6.95" customHeight="1"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39"/>
    </row>
    <row r="82" spans="2:12" s="1" customFormat="1" ht="24.95" customHeight="1">
      <c r="B82" s="37"/>
      <c r="C82" s="20" t="s">
        <v>97</v>
      </c>
      <c r="D82" s="38"/>
      <c r="E82" s="38"/>
      <c r="F82" s="38"/>
      <c r="G82" s="38"/>
      <c r="H82" s="38"/>
      <c r="I82" s="147"/>
      <c r="J82" s="38"/>
      <c r="K82" s="38"/>
      <c r="L82" s="39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7"/>
      <c r="J83" s="38"/>
      <c r="K83" s="38"/>
      <c r="L83" s="39"/>
    </row>
    <row r="84" spans="2:12" s="1" customFormat="1" ht="12" customHeight="1">
      <c r="B84" s="37"/>
      <c r="C84" s="29" t="s">
        <v>16</v>
      </c>
      <c r="D84" s="38"/>
      <c r="E84" s="38"/>
      <c r="F84" s="38"/>
      <c r="G84" s="38"/>
      <c r="H84" s="38"/>
      <c r="I84" s="147"/>
      <c r="J84" s="38"/>
      <c r="K84" s="38"/>
      <c r="L84" s="39"/>
    </row>
    <row r="85" spans="2:12" s="1" customFormat="1" ht="16.5" customHeight="1">
      <c r="B85" s="37"/>
      <c r="C85" s="38"/>
      <c r="D85" s="38"/>
      <c r="E85" s="70" t="str">
        <f>E7</f>
        <v>Zelinkovice - č.p.36- výměna žumpy včetně napojení</v>
      </c>
      <c r="F85" s="38"/>
      <c r="G85" s="38"/>
      <c r="H85" s="38"/>
      <c r="I85" s="147"/>
      <c r="J85" s="38"/>
      <c r="K85" s="38"/>
      <c r="L85" s="39"/>
    </row>
    <row r="86" spans="2:12" s="1" customFormat="1" ht="6.95" customHeight="1">
      <c r="B86" s="37"/>
      <c r="C86" s="38"/>
      <c r="D86" s="38"/>
      <c r="E86" s="38"/>
      <c r="F86" s="38"/>
      <c r="G86" s="38"/>
      <c r="H86" s="38"/>
      <c r="I86" s="147"/>
      <c r="J86" s="38"/>
      <c r="K86" s="38"/>
      <c r="L86" s="39"/>
    </row>
    <row r="87" spans="2:12" s="1" customFormat="1" ht="12" customHeight="1">
      <c r="B87" s="37"/>
      <c r="C87" s="29" t="s">
        <v>20</v>
      </c>
      <c r="D87" s="38"/>
      <c r="E87" s="38"/>
      <c r="F87" s="24" t="str">
        <f>F10</f>
        <v xml:space="preserve"> </v>
      </c>
      <c r="G87" s="38"/>
      <c r="H87" s="38"/>
      <c r="I87" s="150" t="s">
        <v>22</v>
      </c>
      <c r="J87" s="73" t="str">
        <f>IF(J10="","",J10)</f>
        <v>19. 6. 2019</v>
      </c>
      <c r="K87" s="38"/>
      <c r="L87" s="39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47"/>
      <c r="J88" s="38"/>
      <c r="K88" s="38"/>
      <c r="L88" s="39"/>
    </row>
    <row r="89" spans="2:12" s="1" customFormat="1" ht="15.15" customHeight="1">
      <c r="B89" s="37"/>
      <c r="C89" s="29" t="s">
        <v>24</v>
      </c>
      <c r="D89" s="38"/>
      <c r="E89" s="38"/>
      <c r="F89" s="24" t="str">
        <f>E13</f>
        <v>Statutární město Frýdek - Místek</v>
      </c>
      <c r="G89" s="38"/>
      <c r="H89" s="38"/>
      <c r="I89" s="150" t="s">
        <v>30</v>
      </c>
      <c r="J89" s="33" t="str">
        <f>E19</f>
        <v>Ing. Miloslav Klich</v>
      </c>
      <c r="K89" s="38"/>
      <c r="L89" s="39"/>
    </row>
    <row r="90" spans="2:12" s="1" customFormat="1" ht="15.15" customHeight="1">
      <c r="B90" s="37"/>
      <c r="C90" s="29" t="s">
        <v>28</v>
      </c>
      <c r="D90" s="38"/>
      <c r="E90" s="38"/>
      <c r="F90" s="24" t="str">
        <f>IF(E16="","",E16)</f>
        <v>Vyplň údaj</v>
      </c>
      <c r="G90" s="38"/>
      <c r="H90" s="38"/>
      <c r="I90" s="150" t="s">
        <v>33</v>
      </c>
      <c r="J90" s="33" t="str">
        <f>E22</f>
        <v>Johančíková</v>
      </c>
      <c r="K90" s="38"/>
      <c r="L90" s="39"/>
    </row>
    <row r="91" spans="2:12" s="1" customFormat="1" ht="10.3" customHeight="1">
      <c r="B91" s="37"/>
      <c r="C91" s="38"/>
      <c r="D91" s="38"/>
      <c r="E91" s="38"/>
      <c r="F91" s="38"/>
      <c r="G91" s="38"/>
      <c r="H91" s="38"/>
      <c r="I91" s="147"/>
      <c r="J91" s="38"/>
      <c r="K91" s="38"/>
      <c r="L91" s="39"/>
    </row>
    <row r="92" spans="2:12" s="1" customFormat="1" ht="29.25" customHeight="1">
      <c r="B92" s="37"/>
      <c r="C92" s="187" t="s">
        <v>98</v>
      </c>
      <c r="D92" s="138"/>
      <c r="E92" s="138"/>
      <c r="F92" s="138"/>
      <c r="G92" s="138"/>
      <c r="H92" s="138"/>
      <c r="I92" s="188"/>
      <c r="J92" s="189" t="s">
        <v>99</v>
      </c>
      <c r="K92" s="138"/>
      <c r="L92" s="39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47"/>
      <c r="J93" s="38"/>
      <c r="K93" s="38"/>
      <c r="L93" s="39"/>
    </row>
    <row r="94" spans="2:47" s="1" customFormat="1" ht="22.8" customHeight="1">
      <c r="B94" s="37"/>
      <c r="C94" s="190" t="s">
        <v>100</v>
      </c>
      <c r="D94" s="38"/>
      <c r="E94" s="38"/>
      <c r="F94" s="38"/>
      <c r="G94" s="38"/>
      <c r="H94" s="38"/>
      <c r="I94" s="147"/>
      <c r="J94" s="104">
        <f>J132</f>
        <v>0</v>
      </c>
      <c r="K94" s="38"/>
      <c r="L94" s="39"/>
      <c r="AU94" s="14" t="s">
        <v>101</v>
      </c>
    </row>
    <row r="95" spans="2:12" s="8" customFormat="1" ht="24.95" customHeight="1">
      <c r="B95" s="191"/>
      <c r="C95" s="192"/>
      <c r="D95" s="193" t="s">
        <v>102</v>
      </c>
      <c r="E95" s="194"/>
      <c r="F95" s="194"/>
      <c r="G95" s="194"/>
      <c r="H95" s="194"/>
      <c r="I95" s="195"/>
      <c r="J95" s="196">
        <f>J133</f>
        <v>0</v>
      </c>
      <c r="K95" s="192"/>
      <c r="L95" s="197"/>
    </row>
    <row r="96" spans="2:12" s="8" customFormat="1" ht="24.95" customHeight="1">
      <c r="B96" s="191"/>
      <c r="C96" s="192"/>
      <c r="D96" s="193" t="s">
        <v>103</v>
      </c>
      <c r="E96" s="194"/>
      <c r="F96" s="194"/>
      <c r="G96" s="194"/>
      <c r="H96" s="194"/>
      <c r="I96" s="195"/>
      <c r="J96" s="196">
        <f>J182</f>
        <v>0</v>
      </c>
      <c r="K96" s="192"/>
      <c r="L96" s="197"/>
    </row>
    <row r="97" spans="2:12" s="8" customFormat="1" ht="24.95" customHeight="1">
      <c r="B97" s="191"/>
      <c r="C97" s="192"/>
      <c r="D97" s="193" t="s">
        <v>104</v>
      </c>
      <c r="E97" s="194"/>
      <c r="F97" s="194"/>
      <c r="G97" s="194"/>
      <c r="H97" s="194"/>
      <c r="I97" s="195"/>
      <c r="J97" s="196">
        <f>J184</f>
        <v>0</v>
      </c>
      <c r="K97" s="192"/>
      <c r="L97" s="197"/>
    </row>
    <row r="98" spans="2:12" s="8" customFormat="1" ht="24.95" customHeight="1">
      <c r="B98" s="191"/>
      <c r="C98" s="192"/>
      <c r="D98" s="193" t="s">
        <v>105</v>
      </c>
      <c r="E98" s="194"/>
      <c r="F98" s="194"/>
      <c r="G98" s="194"/>
      <c r="H98" s="194"/>
      <c r="I98" s="195"/>
      <c r="J98" s="196">
        <f>J196</f>
        <v>0</v>
      </c>
      <c r="K98" s="192"/>
      <c r="L98" s="197"/>
    </row>
    <row r="99" spans="2:12" s="8" customFormat="1" ht="24.95" customHeight="1">
      <c r="B99" s="191"/>
      <c r="C99" s="192"/>
      <c r="D99" s="193" t="s">
        <v>106</v>
      </c>
      <c r="E99" s="194"/>
      <c r="F99" s="194"/>
      <c r="G99" s="194"/>
      <c r="H99" s="194"/>
      <c r="I99" s="195"/>
      <c r="J99" s="196">
        <f>J200</f>
        <v>0</v>
      </c>
      <c r="K99" s="192"/>
      <c r="L99" s="197"/>
    </row>
    <row r="100" spans="2:12" s="8" customFormat="1" ht="24.95" customHeight="1">
      <c r="B100" s="191"/>
      <c r="C100" s="192"/>
      <c r="D100" s="193" t="s">
        <v>107</v>
      </c>
      <c r="E100" s="194"/>
      <c r="F100" s="194"/>
      <c r="G100" s="194"/>
      <c r="H100" s="194"/>
      <c r="I100" s="195"/>
      <c r="J100" s="196">
        <f>J208</f>
        <v>0</v>
      </c>
      <c r="K100" s="192"/>
      <c r="L100" s="197"/>
    </row>
    <row r="101" spans="2:12" s="8" customFormat="1" ht="24.95" customHeight="1">
      <c r="B101" s="191"/>
      <c r="C101" s="192"/>
      <c r="D101" s="193" t="s">
        <v>108</v>
      </c>
      <c r="E101" s="194"/>
      <c r="F101" s="194"/>
      <c r="G101" s="194"/>
      <c r="H101" s="194"/>
      <c r="I101" s="195"/>
      <c r="J101" s="196">
        <f>J211</f>
        <v>0</v>
      </c>
      <c r="K101" s="192"/>
      <c r="L101" s="197"/>
    </row>
    <row r="102" spans="2:12" s="8" customFormat="1" ht="24.95" customHeight="1">
      <c r="B102" s="191"/>
      <c r="C102" s="192"/>
      <c r="D102" s="193" t="s">
        <v>109</v>
      </c>
      <c r="E102" s="194"/>
      <c r="F102" s="194"/>
      <c r="G102" s="194"/>
      <c r="H102" s="194"/>
      <c r="I102" s="195"/>
      <c r="J102" s="196">
        <f>J219</f>
        <v>0</v>
      </c>
      <c r="K102" s="192"/>
      <c r="L102" s="197"/>
    </row>
    <row r="103" spans="2:12" s="8" customFormat="1" ht="24.95" customHeight="1">
      <c r="B103" s="191"/>
      <c r="C103" s="192"/>
      <c r="D103" s="193" t="s">
        <v>110</v>
      </c>
      <c r="E103" s="194"/>
      <c r="F103" s="194"/>
      <c r="G103" s="194"/>
      <c r="H103" s="194"/>
      <c r="I103" s="195"/>
      <c r="J103" s="196">
        <f>J227</f>
        <v>0</v>
      </c>
      <c r="K103" s="192"/>
      <c r="L103" s="197"/>
    </row>
    <row r="104" spans="2:12" s="8" customFormat="1" ht="24.95" customHeight="1">
      <c r="B104" s="191"/>
      <c r="C104" s="192"/>
      <c r="D104" s="193" t="s">
        <v>111</v>
      </c>
      <c r="E104" s="194"/>
      <c r="F104" s="194"/>
      <c r="G104" s="194"/>
      <c r="H104" s="194"/>
      <c r="I104" s="195"/>
      <c r="J104" s="196">
        <f>J238</f>
        <v>0</v>
      </c>
      <c r="K104" s="192"/>
      <c r="L104" s="197"/>
    </row>
    <row r="105" spans="2:12" s="1" customFormat="1" ht="21.8" customHeight="1">
      <c r="B105" s="37"/>
      <c r="C105" s="38"/>
      <c r="D105" s="38"/>
      <c r="E105" s="38"/>
      <c r="F105" s="38"/>
      <c r="G105" s="38"/>
      <c r="H105" s="38"/>
      <c r="I105" s="147"/>
      <c r="J105" s="38"/>
      <c r="K105" s="38"/>
      <c r="L105" s="39"/>
    </row>
    <row r="106" spans="2:12" s="1" customFormat="1" ht="6.95" customHeight="1">
      <c r="B106" s="37"/>
      <c r="C106" s="38"/>
      <c r="D106" s="38"/>
      <c r="E106" s="38"/>
      <c r="F106" s="38"/>
      <c r="G106" s="38"/>
      <c r="H106" s="38"/>
      <c r="I106" s="147"/>
      <c r="J106" s="38"/>
      <c r="K106" s="38"/>
      <c r="L106" s="39"/>
    </row>
    <row r="107" spans="2:14" s="1" customFormat="1" ht="29.25" customHeight="1">
      <c r="B107" s="37"/>
      <c r="C107" s="190" t="s">
        <v>112</v>
      </c>
      <c r="D107" s="38"/>
      <c r="E107" s="38"/>
      <c r="F107" s="38"/>
      <c r="G107" s="38"/>
      <c r="H107" s="38"/>
      <c r="I107" s="147"/>
      <c r="J107" s="198">
        <f>ROUND(J108+J109+J110+J111+J112+J113,2)</f>
        <v>0</v>
      </c>
      <c r="K107" s="38"/>
      <c r="L107" s="39"/>
      <c r="N107" s="199" t="s">
        <v>42</v>
      </c>
    </row>
    <row r="108" spans="2:65" s="1" customFormat="1" ht="18" customHeight="1">
      <c r="B108" s="37"/>
      <c r="C108" s="38"/>
      <c r="D108" s="133" t="s">
        <v>113</v>
      </c>
      <c r="E108" s="126"/>
      <c r="F108" s="126"/>
      <c r="G108" s="38"/>
      <c r="H108" s="38"/>
      <c r="I108" s="147"/>
      <c r="J108" s="127">
        <v>0</v>
      </c>
      <c r="K108" s="38"/>
      <c r="L108" s="200"/>
      <c r="M108" s="147"/>
      <c r="N108" s="201" t="s">
        <v>43</v>
      </c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202" t="s">
        <v>114</v>
      </c>
      <c r="AZ108" s="147"/>
      <c r="BA108" s="147"/>
      <c r="BB108" s="147"/>
      <c r="BC108" s="147"/>
      <c r="BD108" s="147"/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02" t="s">
        <v>83</v>
      </c>
      <c r="BK108" s="147"/>
      <c r="BL108" s="147"/>
      <c r="BM108" s="147"/>
    </row>
    <row r="109" spans="2:65" s="1" customFormat="1" ht="18" customHeight="1">
      <c r="B109" s="37"/>
      <c r="C109" s="38"/>
      <c r="D109" s="133" t="s">
        <v>115</v>
      </c>
      <c r="E109" s="126"/>
      <c r="F109" s="126"/>
      <c r="G109" s="38"/>
      <c r="H109" s="38"/>
      <c r="I109" s="147"/>
      <c r="J109" s="127">
        <v>0</v>
      </c>
      <c r="K109" s="38"/>
      <c r="L109" s="200"/>
      <c r="M109" s="147"/>
      <c r="N109" s="201" t="s">
        <v>43</v>
      </c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202" t="s">
        <v>114</v>
      </c>
      <c r="AZ109" s="147"/>
      <c r="BA109" s="147"/>
      <c r="BB109" s="147"/>
      <c r="BC109" s="147"/>
      <c r="BD109" s="147"/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02" t="s">
        <v>83</v>
      </c>
      <c r="BK109" s="147"/>
      <c r="BL109" s="147"/>
      <c r="BM109" s="147"/>
    </row>
    <row r="110" spans="2:65" s="1" customFormat="1" ht="18" customHeight="1">
      <c r="B110" s="37"/>
      <c r="C110" s="38"/>
      <c r="D110" s="133" t="s">
        <v>116</v>
      </c>
      <c r="E110" s="126"/>
      <c r="F110" s="126"/>
      <c r="G110" s="38"/>
      <c r="H110" s="38"/>
      <c r="I110" s="147"/>
      <c r="J110" s="127">
        <v>0</v>
      </c>
      <c r="K110" s="38"/>
      <c r="L110" s="200"/>
      <c r="M110" s="147"/>
      <c r="N110" s="201" t="s">
        <v>43</v>
      </c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202" t="s">
        <v>114</v>
      </c>
      <c r="AZ110" s="147"/>
      <c r="BA110" s="147"/>
      <c r="BB110" s="147"/>
      <c r="BC110" s="147"/>
      <c r="BD110" s="147"/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02" t="s">
        <v>83</v>
      </c>
      <c r="BK110" s="147"/>
      <c r="BL110" s="147"/>
      <c r="BM110" s="147"/>
    </row>
    <row r="111" spans="2:65" s="1" customFormat="1" ht="18" customHeight="1">
      <c r="B111" s="37"/>
      <c r="C111" s="38"/>
      <c r="D111" s="133" t="s">
        <v>117</v>
      </c>
      <c r="E111" s="126"/>
      <c r="F111" s="126"/>
      <c r="G111" s="38"/>
      <c r="H111" s="38"/>
      <c r="I111" s="147"/>
      <c r="J111" s="127">
        <v>0</v>
      </c>
      <c r="K111" s="38"/>
      <c r="L111" s="200"/>
      <c r="M111" s="147"/>
      <c r="N111" s="201" t="s">
        <v>43</v>
      </c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202" t="s">
        <v>114</v>
      </c>
      <c r="AZ111" s="147"/>
      <c r="BA111" s="147"/>
      <c r="BB111" s="147"/>
      <c r="BC111" s="147"/>
      <c r="BD111" s="147"/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02" t="s">
        <v>83</v>
      </c>
      <c r="BK111" s="147"/>
      <c r="BL111" s="147"/>
      <c r="BM111" s="147"/>
    </row>
    <row r="112" spans="2:65" s="1" customFormat="1" ht="18" customHeight="1">
      <c r="B112" s="37"/>
      <c r="C112" s="38"/>
      <c r="D112" s="133" t="s">
        <v>118</v>
      </c>
      <c r="E112" s="126"/>
      <c r="F112" s="126"/>
      <c r="G112" s="38"/>
      <c r="H112" s="38"/>
      <c r="I112" s="147"/>
      <c r="J112" s="127">
        <v>0</v>
      </c>
      <c r="K112" s="38"/>
      <c r="L112" s="200"/>
      <c r="M112" s="147"/>
      <c r="N112" s="201" t="s">
        <v>43</v>
      </c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202" t="s">
        <v>114</v>
      </c>
      <c r="AZ112" s="147"/>
      <c r="BA112" s="147"/>
      <c r="BB112" s="147"/>
      <c r="BC112" s="147"/>
      <c r="BD112" s="147"/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02" t="s">
        <v>83</v>
      </c>
      <c r="BK112" s="147"/>
      <c r="BL112" s="147"/>
      <c r="BM112" s="147"/>
    </row>
    <row r="113" spans="2:65" s="1" customFormat="1" ht="18" customHeight="1">
      <c r="B113" s="37"/>
      <c r="C113" s="38"/>
      <c r="D113" s="126" t="s">
        <v>119</v>
      </c>
      <c r="E113" s="38"/>
      <c r="F113" s="38"/>
      <c r="G113" s="38"/>
      <c r="H113" s="38"/>
      <c r="I113" s="147"/>
      <c r="J113" s="127">
        <f>ROUND(J28*T113,2)</f>
        <v>0</v>
      </c>
      <c r="K113" s="38"/>
      <c r="L113" s="200"/>
      <c r="M113" s="147"/>
      <c r="N113" s="201" t="s">
        <v>43</v>
      </c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202" t="s">
        <v>120</v>
      </c>
      <c r="AZ113" s="147"/>
      <c r="BA113" s="147"/>
      <c r="BB113" s="147"/>
      <c r="BC113" s="147"/>
      <c r="BD113" s="147"/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02" t="s">
        <v>83</v>
      </c>
      <c r="BK113" s="147"/>
      <c r="BL113" s="147"/>
      <c r="BM113" s="147"/>
    </row>
    <row r="114" spans="2:12" s="1" customFormat="1" ht="12">
      <c r="B114" s="37"/>
      <c r="C114" s="38"/>
      <c r="D114" s="38"/>
      <c r="E114" s="38"/>
      <c r="F114" s="38"/>
      <c r="G114" s="38"/>
      <c r="H114" s="38"/>
      <c r="I114" s="147"/>
      <c r="J114" s="38"/>
      <c r="K114" s="38"/>
      <c r="L114" s="39"/>
    </row>
    <row r="115" spans="2:12" s="1" customFormat="1" ht="29.25" customHeight="1">
      <c r="B115" s="37"/>
      <c r="C115" s="137" t="s">
        <v>93</v>
      </c>
      <c r="D115" s="138"/>
      <c r="E115" s="138"/>
      <c r="F115" s="138"/>
      <c r="G115" s="138"/>
      <c r="H115" s="138"/>
      <c r="I115" s="188"/>
      <c r="J115" s="139">
        <f>ROUND(J94+J107,2)</f>
        <v>0</v>
      </c>
      <c r="K115" s="138"/>
      <c r="L115" s="39"/>
    </row>
    <row r="116" spans="2:12" s="1" customFormat="1" ht="6.95" customHeight="1">
      <c r="B116" s="60"/>
      <c r="C116" s="61"/>
      <c r="D116" s="61"/>
      <c r="E116" s="61"/>
      <c r="F116" s="61"/>
      <c r="G116" s="61"/>
      <c r="H116" s="61"/>
      <c r="I116" s="183"/>
      <c r="J116" s="61"/>
      <c r="K116" s="61"/>
      <c r="L116" s="39"/>
    </row>
    <row r="120" spans="2:12" s="1" customFormat="1" ht="6.95" customHeight="1">
      <c r="B120" s="62"/>
      <c r="C120" s="63"/>
      <c r="D120" s="63"/>
      <c r="E120" s="63"/>
      <c r="F120" s="63"/>
      <c r="G120" s="63"/>
      <c r="H120" s="63"/>
      <c r="I120" s="186"/>
      <c r="J120" s="63"/>
      <c r="K120" s="63"/>
      <c r="L120" s="39"/>
    </row>
    <row r="121" spans="2:12" s="1" customFormat="1" ht="24.95" customHeight="1">
      <c r="B121" s="37"/>
      <c r="C121" s="20" t="s">
        <v>121</v>
      </c>
      <c r="D121" s="38"/>
      <c r="E121" s="38"/>
      <c r="F121" s="38"/>
      <c r="G121" s="38"/>
      <c r="H121" s="38"/>
      <c r="I121" s="147"/>
      <c r="J121" s="38"/>
      <c r="K121" s="38"/>
      <c r="L121" s="39"/>
    </row>
    <row r="122" spans="2:12" s="1" customFormat="1" ht="6.95" customHeight="1">
      <c r="B122" s="37"/>
      <c r="C122" s="38"/>
      <c r="D122" s="38"/>
      <c r="E122" s="38"/>
      <c r="F122" s="38"/>
      <c r="G122" s="38"/>
      <c r="H122" s="38"/>
      <c r="I122" s="147"/>
      <c r="J122" s="38"/>
      <c r="K122" s="38"/>
      <c r="L122" s="39"/>
    </row>
    <row r="123" spans="2:12" s="1" customFormat="1" ht="12" customHeight="1">
      <c r="B123" s="37"/>
      <c r="C123" s="29" t="s">
        <v>16</v>
      </c>
      <c r="D123" s="38"/>
      <c r="E123" s="38"/>
      <c r="F123" s="38"/>
      <c r="G123" s="38"/>
      <c r="H123" s="38"/>
      <c r="I123" s="147"/>
      <c r="J123" s="38"/>
      <c r="K123" s="38"/>
      <c r="L123" s="39"/>
    </row>
    <row r="124" spans="2:12" s="1" customFormat="1" ht="16.5" customHeight="1">
      <c r="B124" s="37"/>
      <c r="C124" s="38"/>
      <c r="D124" s="38"/>
      <c r="E124" s="70" t="str">
        <f>E7</f>
        <v>Zelinkovice - č.p.36- výměna žumpy včetně napojení</v>
      </c>
      <c r="F124" s="38"/>
      <c r="G124" s="38"/>
      <c r="H124" s="38"/>
      <c r="I124" s="147"/>
      <c r="J124" s="38"/>
      <c r="K124" s="38"/>
      <c r="L124" s="39"/>
    </row>
    <row r="125" spans="2:12" s="1" customFormat="1" ht="6.95" customHeight="1">
      <c r="B125" s="37"/>
      <c r="C125" s="38"/>
      <c r="D125" s="38"/>
      <c r="E125" s="38"/>
      <c r="F125" s="38"/>
      <c r="G125" s="38"/>
      <c r="H125" s="38"/>
      <c r="I125" s="147"/>
      <c r="J125" s="38"/>
      <c r="K125" s="38"/>
      <c r="L125" s="39"/>
    </row>
    <row r="126" spans="2:12" s="1" customFormat="1" ht="12" customHeight="1">
      <c r="B126" s="37"/>
      <c r="C126" s="29" t="s">
        <v>20</v>
      </c>
      <c r="D126" s="38"/>
      <c r="E126" s="38"/>
      <c r="F126" s="24" t="str">
        <f>F10</f>
        <v xml:space="preserve"> </v>
      </c>
      <c r="G126" s="38"/>
      <c r="H126" s="38"/>
      <c r="I126" s="150" t="s">
        <v>22</v>
      </c>
      <c r="J126" s="73" t="str">
        <f>IF(J10="","",J10)</f>
        <v>19. 6. 2019</v>
      </c>
      <c r="K126" s="38"/>
      <c r="L126" s="39"/>
    </row>
    <row r="127" spans="2:12" s="1" customFormat="1" ht="6.95" customHeight="1">
      <c r="B127" s="37"/>
      <c r="C127" s="38"/>
      <c r="D127" s="38"/>
      <c r="E127" s="38"/>
      <c r="F127" s="38"/>
      <c r="G127" s="38"/>
      <c r="H127" s="38"/>
      <c r="I127" s="147"/>
      <c r="J127" s="38"/>
      <c r="K127" s="38"/>
      <c r="L127" s="39"/>
    </row>
    <row r="128" spans="2:12" s="1" customFormat="1" ht="15.15" customHeight="1">
      <c r="B128" s="37"/>
      <c r="C128" s="29" t="s">
        <v>24</v>
      </c>
      <c r="D128" s="38"/>
      <c r="E128" s="38"/>
      <c r="F128" s="24" t="str">
        <f>E13</f>
        <v>Statutární město Frýdek - Místek</v>
      </c>
      <c r="G128" s="38"/>
      <c r="H128" s="38"/>
      <c r="I128" s="150" t="s">
        <v>30</v>
      </c>
      <c r="J128" s="33" t="str">
        <f>E19</f>
        <v>Ing. Miloslav Klich</v>
      </c>
      <c r="K128" s="38"/>
      <c r="L128" s="39"/>
    </row>
    <row r="129" spans="2:12" s="1" customFormat="1" ht="15.15" customHeight="1">
      <c r="B129" s="37"/>
      <c r="C129" s="29" t="s">
        <v>28</v>
      </c>
      <c r="D129" s="38"/>
      <c r="E129" s="38"/>
      <c r="F129" s="24" t="str">
        <f>IF(E16="","",E16)</f>
        <v>Vyplň údaj</v>
      </c>
      <c r="G129" s="38"/>
      <c r="H129" s="38"/>
      <c r="I129" s="150" t="s">
        <v>33</v>
      </c>
      <c r="J129" s="33" t="str">
        <f>E22</f>
        <v>Johančíková</v>
      </c>
      <c r="K129" s="38"/>
      <c r="L129" s="39"/>
    </row>
    <row r="130" spans="2:12" s="1" customFormat="1" ht="10.3" customHeight="1">
      <c r="B130" s="37"/>
      <c r="C130" s="38"/>
      <c r="D130" s="38"/>
      <c r="E130" s="38"/>
      <c r="F130" s="38"/>
      <c r="G130" s="38"/>
      <c r="H130" s="38"/>
      <c r="I130" s="147"/>
      <c r="J130" s="38"/>
      <c r="K130" s="38"/>
      <c r="L130" s="39"/>
    </row>
    <row r="131" spans="2:20" s="9" customFormat="1" ht="29.25" customHeight="1">
      <c r="B131" s="204"/>
      <c r="C131" s="205" t="s">
        <v>122</v>
      </c>
      <c r="D131" s="206" t="s">
        <v>63</v>
      </c>
      <c r="E131" s="206" t="s">
        <v>59</v>
      </c>
      <c r="F131" s="206" t="s">
        <v>60</v>
      </c>
      <c r="G131" s="206" t="s">
        <v>123</v>
      </c>
      <c r="H131" s="206" t="s">
        <v>124</v>
      </c>
      <c r="I131" s="207" t="s">
        <v>125</v>
      </c>
      <c r="J131" s="208" t="s">
        <v>99</v>
      </c>
      <c r="K131" s="209" t="s">
        <v>126</v>
      </c>
      <c r="L131" s="210"/>
      <c r="M131" s="94" t="s">
        <v>1</v>
      </c>
      <c r="N131" s="95" t="s">
        <v>42</v>
      </c>
      <c r="O131" s="95" t="s">
        <v>127</v>
      </c>
      <c r="P131" s="95" t="s">
        <v>128</v>
      </c>
      <c r="Q131" s="95" t="s">
        <v>129</v>
      </c>
      <c r="R131" s="95" t="s">
        <v>130</v>
      </c>
      <c r="S131" s="95" t="s">
        <v>131</v>
      </c>
      <c r="T131" s="96" t="s">
        <v>132</v>
      </c>
    </row>
    <row r="132" spans="2:63" s="1" customFormat="1" ht="22.8" customHeight="1">
      <c r="B132" s="37"/>
      <c r="C132" s="101" t="s">
        <v>133</v>
      </c>
      <c r="D132" s="38"/>
      <c r="E132" s="38"/>
      <c r="F132" s="38"/>
      <c r="G132" s="38"/>
      <c r="H132" s="38"/>
      <c r="I132" s="147"/>
      <c r="J132" s="211">
        <f>BK132</f>
        <v>0</v>
      </c>
      <c r="K132" s="38"/>
      <c r="L132" s="39"/>
      <c r="M132" s="97"/>
      <c r="N132" s="98"/>
      <c r="O132" s="98"/>
      <c r="P132" s="212">
        <f>P133+P182+P184+P196+P200+P208+P211+P219+P227+P238</f>
        <v>0</v>
      </c>
      <c r="Q132" s="98"/>
      <c r="R132" s="212">
        <f>R133+R182+R184+R196+R200+R208+R211+R219+R227+R238</f>
        <v>1.98546952</v>
      </c>
      <c r="S132" s="98"/>
      <c r="T132" s="213">
        <f>T133+T182+T184+T196+T200+T208+T211+T219+T227+T238</f>
        <v>18.527500000000003</v>
      </c>
      <c r="AT132" s="14" t="s">
        <v>77</v>
      </c>
      <c r="AU132" s="14" t="s">
        <v>101</v>
      </c>
      <c r="BK132" s="214">
        <f>BK133+BK182+BK184+BK196+BK200+BK208+BK211+BK219+BK227+BK238</f>
        <v>0</v>
      </c>
    </row>
    <row r="133" spans="2:63" s="10" customFormat="1" ht="25.9" customHeight="1">
      <c r="B133" s="215"/>
      <c r="C133" s="216"/>
      <c r="D133" s="217" t="s">
        <v>77</v>
      </c>
      <c r="E133" s="218" t="s">
        <v>83</v>
      </c>
      <c r="F133" s="218" t="s">
        <v>134</v>
      </c>
      <c r="G133" s="216"/>
      <c r="H133" s="216"/>
      <c r="I133" s="219"/>
      <c r="J133" s="220">
        <f>BK133</f>
        <v>0</v>
      </c>
      <c r="K133" s="216"/>
      <c r="L133" s="221"/>
      <c r="M133" s="222"/>
      <c r="N133" s="223"/>
      <c r="O133" s="223"/>
      <c r="P133" s="224">
        <f>SUM(P134:P181)</f>
        <v>0</v>
      </c>
      <c r="Q133" s="223"/>
      <c r="R133" s="224">
        <f>SUM(R134:R181)</f>
        <v>0.000615</v>
      </c>
      <c r="S133" s="223"/>
      <c r="T133" s="225">
        <f>SUM(T134:T181)</f>
        <v>0</v>
      </c>
      <c r="AR133" s="226" t="s">
        <v>83</v>
      </c>
      <c r="AT133" s="227" t="s">
        <v>77</v>
      </c>
      <c r="AU133" s="227" t="s">
        <v>78</v>
      </c>
      <c r="AY133" s="226" t="s">
        <v>135</v>
      </c>
      <c r="BK133" s="228">
        <f>SUM(BK134:BK181)</f>
        <v>0</v>
      </c>
    </row>
    <row r="134" spans="2:65" s="1" customFormat="1" ht="16.5" customHeight="1">
      <c r="B134" s="37"/>
      <c r="C134" s="229" t="s">
        <v>83</v>
      </c>
      <c r="D134" s="229" t="s">
        <v>136</v>
      </c>
      <c r="E134" s="230" t="s">
        <v>137</v>
      </c>
      <c r="F134" s="231" t="s">
        <v>138</v>
      </c>
      <c r="G134" s="232" t="s">
        <v>139</v>
      </c>
      <c r="H134" s="233">
        <v>6.15</v>
      </c>
      <c r="I134" s="234"/>
      <c r="J134" s="235">
        <f>ROUND(I134*H134,2)</f>
        <v>0</v>
      </c>
      <c r="K134" s="231" t="s">
        <v>140</v>
      </c>
      <c r="L134" s="39"/>
      <c r="M134" s="236" t="s">
        <v>1</v>
      </c>
      <c r="N134" s="237" t="s">
        <v>43</v>
      </c>
      <c r="O134" s="85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AR134" s="240" t="s">
        <v>141</v>
      </c>
      <c r="AT134" s="240" t="s">
        <v>136</v>
      </c>
      <c r="AU134" s="240" t="s">
        <v>83</v>
      </c>
      <c r="AY134" s="14" t="s">
        <v>135</v>
      </c>
      <c r="BE134" s="132">
        <f>IF(N134="základní",J134,0)</f>
        <v>0</v>
      </c>
      <c r="BF134" s="132">
        <f>IF(N134="snížená",J134,0)</f>
        <v>0</v>
      </c>
      <c r="BG134" s="132">
        <f>IF(N134="zákl. přenesená",J134,0)</f>
        <v>0</v>
      </c>
      <c r="BH134" s="132">
        <f>IF(N134="sníž. přenesená",J134,0)</f>
        <v>0</v>
      </c>
      <c r="BI134" s="132">
        <f>IF(N134="nulová",J134,0)</f>
        <v>0</v>
      </c>
      <c r="BJ134" s="14" t="s">
        <v>83</v>
      </c>
      <c r="BK134" s="132">
        <f>ROUND(I134*H134,2)</f>
        <v>0</v>
      </c>
      <c r="BL134" s="14" t="s">
        <v>141</v>
      </c>
      <c r="BM134" s="240" t="s">
        <v>142</v>
      </c>
    </row>
    <row r="135" spans="2:51" s="11" customFormat="1" ht="12">
      <c r="B135" s="241"/>
      <c r="C135" s="242"/>
      <c r="D135" s="243" t="s">
        <v>143</v>
      </c>
      <c r="E135" s="244" t="s">
        <v>1</v>
      </c>
      <c r="F135" s="245" t="s">
        <v>144</v>
      </c>
      <c r="G135" s="242"/>
      <c r="H135" s="246">
        <v>0.9</v>
      </c>
      <c r="I135" s="247"/>
      <c r="J135" s="242"/>
      <c r="K135" s="242"/>
      <c r="L135" s="248"/>
      <c r="M135" s="249"/>
      <c r="N135" s="250"/>
      <c r="O135" s="250"/>
      <c r="P135" s="250"/>
      <c r="Q135" s="250"/>
      <c r="R135" s="250"/>
      <c r="S135" s="250"/>
      <c r="T135" s="251"/>
      <c r="AT135" s="252" t="s">
        <v>143</v>
      </c>
      <c r="AU135" s="252" t="s">
        <v>83</v>
      </c>
      <c r="AV135" s="11" t="s">
        <v>94</v>
      </c>
      <c r="AW135" s="11" t="s">
        <v>32</v>
      </c>
      <c r="AX135" s="11" t="s">
        <v>78</v>
      </c>
      <c r="AY135" s="252" t="s">
        <v>135</v>
      </c>
    </row>
    <row r="136" spans="2:51" s="11" customFormat="1" ht="12">
      <c r="B136" s="241"/>
      <c r="C136" s="242"/>
      <c r="D136" s="243" t="s">
        <v>143</v>
      </c>
      <c r="E136" s="244" t="s">
        <v>1</v>
      </c>
      <c r="F136" s="245" t="s">
        <v>145</v>
      </c>
      <c r="G136" s="242"/>
      <c r="H136" s="246">
        <v>5.25</v>
      </c>
      <c r="I136" s="247"/>
      <c r="J136" s="242"/>
      <c r="K136" s="242"/>
      <c r="L136" s="248"/>
      <c r="M136" s="249"/>
      <c r="N136" s="250"/>
      <c r="O136" s="250"/>
      <c r="P136" s="250"/>
      <c r="Q136" s="250"/>
      <c r="R136" s="250"/>
      <c r="S136" s="250"/>
      <c r="T136" s="251"/>
      <c r="AT136" s="252" t="s">
        <v>143</v>
      </c>
      <c r="AU136" s="252" t="s">
        <v>83</v>
      </c>
      <c r="AV136" s="11" t="s">
        <v>94</v>
      </c>
      <c r="AW136" s="11" t="s">
        <v>32</v>
      </c>
      <c r="AX136" s="11" t="s">
        <v>78</v>
      </c>
      <c r="AY136" s="252" t="s">
        <v>135</v>
      </c>
    </row>
    <row r="137" spans="2:65" s="1" customFormat="1" ht="24" customHeight="1">
      <c r="B137" s="37"/>
      <c r="C137" s="229" t="s">
        <v>141</v>
      </c>
      <c r="D137" s="229" t="s">
        <v>136</v>
      </c>
      <c r="E137" s="230" t="s">
        <v>146</v>
      </c>
      <c r="F137" s="231" t="s">
        <v>147</v>
      </c>
      <c r="G137" s="232" t="s">
        <v>139</v>
      </c>
      <c r="H137" s="233">
        <v>58.336</v>
      </c>
      <c r="I137" s="234"/>
      <c r="J137" s="235">
        <f>ROUND(I137*H137,2)</f>
        <v>0</v>
      </c>
      <c r="K137" s="231" t="s">
        <v>140</v>
      </c>
      <c r="L137" s="39"/>
      <c r="M137" s="236" t="s">
        <v>1</v>
      </c>
      <c r="N137" s="237" t="s">
        <v>43</v>
      </c>
      <c r="O137" s="85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AR137" s="240" t="s">
        <v>141</v>
      </c>
      <c r="AT137" s="240" t="s">
        <v>136</v>
      </c>
      <c r="AU137" s="240" t="s">
        <v>83</v>
      </c>
      <c r="AY137" s="14" t="s">
        <v>135</v>
      </c>
      <c r="BE137" s="132">
        <f>IF(N137="základní",J137,0)</f>
        <v>0</v>
      </c>
      <c r="BF137" s="132">
        <f>IF(N137="snížená",J137,0)</f>
        <v>0</v>
      </c>
      <c r="BG137" s="132">
        <f>IF(N137="zákl. přenesená",J137,0)</f>
        <v>0</v>
      </c>
      <c r="BH137" s="132">
        <f>IF(N137="sníž. přenesená",J137,0)</f>
        <v>0</v>
      </c>
      <c r="BI137" s="132">
        <f>IF(N137="nulová",J137,0)</f>
        <v>0</v>
      </c>
      <c r="BJ137" s="14" t="s">
        <v>83</v>
      </c>
      <c r="BK137" s="132">
        <f>ROUND(I137*H137,2)</f>
        <v>0</v>
      </c>
      <c r="BL137" s="14" t="s">
        <v>141</v>
      </c>
      <c r="BM137" s="240" t="s">
        <v>148</v>
      </c>
    </row>
    <row r="138" spans="2:51" s="11" customFormat="1" ht="12">
      <c r="B138" s="241"/>
      <c r="C138" s="242"/>
      <c r="D138" s="243" t="s">
        <v>143</v>
      </c>
      <c r="E138" s="244" t="s">
        <v>1</v>
      </c>
      <c r="F138" s="245" t="s">
        <v>149</v>
      </c>
      <c r="G138" s="242"/>
      <c r="H138" s="246">
        <v>74.336</v>
      </c>
      <c r="I138" s="247"/>
      <c r="J138" s="242"/>
      <c r="K138" s="242"/>
      <c r="L138" s="248"/>
      <c r="M138" s="249"/>
      <c r="N138" s="250"/>
      <c r="O138" s="250"/>
      <c r="P138" s="250"/>
      <c r="Q138" s="250"/>
      <c r="R138" s="250"/>
      <c r="S138" s="250"/>
      <c r="T138" s="251"/>
      <c r="AT138" s="252" t="s">
        <v>143</v>
      </c>
      <c r="AU138" s="252" t="s">
        <v>83</v>
      </c>
      <c r="AV138" s="11" t="s">
        <v>94</v>
      </c>
      <c r="AW138" s="11" t="s">
        <v>32</v>
      </c>
      <c r="AX138" s="11" t="s">
        <v>78</v>
      </c>
      <c r="AY138" s="252" t="s">
        <v>135</v>
      </c>
    </row>
    <row r="139" spans="2:51" s="11" customFormat="1" ht="12">
      <c r="B139" s="241"/>
      <c r="C139" s="242"/>
      <c r="D139" s="243" t="s">
        <v>143</v>
      </c>
      <c r="E139" s="244" t="s">
        <v>1</v>
      </c>
      <c r="F139" s="245" t="s">
        <v>150</v>
      </c>
      <c r="G139" s="242"/>
      <c r="H139" s="246">
        <v>-16</v>
      </c>
      <c r="I139" s="247"/>
      <c r="J139" s="242"/>
      <c r="K139" s="242"/>
      <c r="L139" s="248"/>
      <c r="M139" s="249"/>
      <c r="N139" s="250"/>
      <c r="O139" s="250"/>
      <c r="P139" s="250"/>
      <c r="Q139" s="250"/>
      <c r="R139" s="250"/>
      <c r="S139" s="250"/>
      <c r="T139" s="251"/>
      <c r="AT139" s="252" t="s">
        <v>143</v>
      </c>
      <c r="AU139" s="252" t="s">
        <v>83</v>
      </c>
      <c r="AV139" s="11" t="s">
        <v>94</v>
      </c>
      <c r="AW139" s="11" t="s">
        <v>32</v>
      </c>
      <c r="AX139" s="11" t="s">
        <v>78</v>
      </c>
      <c r="AY139" s="252" t="s">
        <v>135</v>
      </c>
    </row>
    <row r="140" spans="2:65" s="1" customFormat="1" ht="24" customHeight="1">
      <c r="B140" s="37"/>
      <c r="C140" s="229" t="s">
        <v>151</v>
      </c>
      <c r="D140" s="229" t="s">
        <v>136</v>
      </c>
      <c r="E140" s="230" t="s">
        <v>152</v>
      </c>
      <c r="F140" s="231" t="s">
        <v>153</v>
      </c>
      <c r="G140" s="232" t="s">
        <v>139</v>
      </c>
      <c r="H140" s="233">
        <v>58.336</v>
      </c>
      <c r="I140" s="234"/>
      <c r="J140" s="235">
        <f>ROUND(I140*H140,2)</f>
        <v>0</v>
      </c>
      <c r="K140" s="231" t="s">
        <v>140</v>
      </c>
      <c r="L140" s="39"/>
      <c r="M140" s="236" t="s">
        <v>1</v>
      </c>
      <c r="N140" s="237" t="s">
        <v>43</v>
      </c>
      <c r="O140" s="85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AR140" s="240" t="s">
        <v>141</v>
      </c>
      <c r="AT140" s="240" t="s">
        <v>136</v>
      </c>
      <c r="AU140" s="240" t="s">
        <v>83</v>
      </c>
      <c r="AY140" s="14" t="s">
        <v>135</v>
      </c>
      <c r="BE140" s="132">
        <f>IF(N140="základní",J140,0)</f>
        <v>0</v>
      </c>
      <c r="BF140" s="132">
        <f>IF(N140="snížená",J140,0)</f>
        <v>0</v>
      </c>
      <c r="BG140" s="132">
        <f>IF(N140="zákl. přenesená",J140,0)</f>
        <v>0</v>
      </c>
      <c r="BH140" s="132">
        <f>IF(N140="sníž. přenesená",J140,0)</f>
        <v>0</v>
      </c>
      <c r="BI140" s="132">
        <f>IF(N140="nulová",J140,0)</f>
        <v>0</v>
      </c>
      <c r="BJ140" s="14" t="s">
        <v>83</v>
      </c>
      <c r="BK140" s="132">
        <f>ROUND(I140*H140,2)</f>
        <v>0</v>
      </c>
      <c r="BL140" s="14" t="s">
        <v>141</v>
      </c>
      <c r="BM140" s="240" t="s">
        <v>154</v>
      </c>
    </row>
    <row r="141" spans="2:65" s="1" customFormat="1" ht="24" customHeight="1">
      <c r="B141" s="37"/>
      <c r="C141" s="229" t="s">
        <v>94</v>
      </c>
      <c r="D141" s="229" t="s">
        <v>136</v>
      </c>
      <c r="E141" s="230" t="s">
        <v>155</v>
      </c>
      <c r="F141" s="231" t="s">
        <v>156</v>
      </c>
      <c r="G141" s="232" t="s">
        <v>139</v>
      </c>
      <c r="H141" s="233">
        <v>4.68</v>
      </c>
      <c r="I141" s="234"/>
      <c r="J141" s="235">
        <f>ROUND(I141*H141,2)</f>
        <v>0</v>
      </c>
      <c r="K141" s="231" t="s">
        <v>140</v>
      </c>
      <c r="L141" s="39"/>
      <c r="M141" s="236" t="s">
        <v>1</v>
      </c>
      <c r="N141" s="237" t="s">
        <v>43</v>
      </c>
      <c r="O141" s="85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AR141" s="240" t="s">
        <v>141</v>
      </c>
      <c r="AT141" s="240" t="s">
        <v>136</v>
      </c>
      <c r="AU141" s="240" t="s">
        <v>83</v>
      </c>
      <c r="AY141" s="14" t="s">
        <v>135</v>
      </c>
      <c r="BE141" s="132">
        <f>IF(N141="základní",J141,0)</f>
        <v>0</v>
      </c>
      <c r="BF141" s="132">
        <f>IF(N141="snížená",J141,0)</f>
        <v>0</v>
      </c>
      <c r="BG141" s="132">
        <f>IF(N141="zákl. přenesená",J141,0)</f>
        <v>0</v>
      </c>
      <c r="BH141" s="132">
        <f>IF(N141="sníž. přenesená",J141,0)</f>
        <v>0</v>
      </c>
      <c r="BI141" s="132">
        <f>IF(N141="nulová",J141,0)</f>
        <v>0</v>
      </c>
      <c r="BJ141" s="14" t="s">
        <v>83</v>
      </c>
      <c r="BK141" s="132">
        <f>ROUND(I141*H141,2)</f>
        <v>0</v>
      </c>
      <c r="BL141" s="14" t="s">
        <v>141</v>
      </c>
      <c r="BM141" s="240" t="s">
        <v>157</v>
      </c>
    </row>
    <row r="142" spans="2:51" s="11" customFormat="1" ht="12">
      <c r="B142" s="241"/>
      <c r="C142" s="242"/>
      <c r="D142" s="243" t="s">
        <v>143</v>
      </c>
      <c r="E142" s="244" t="s">
        <v>1</v>
      </c>
      <c r="F142" s="245" t="s">
        <v>158</v>
      </c>
      <c r="G142" s="242"/>
      <c r="H142" s="246">
        <v>4.68</v>
      </c>
      <c r="I142" s="247"/>
      <c r="J142" s="242"/>
      <c r="K142" s="242"/>
      <c r="L142" s="248"/>
      <c r="M142" s="249"/>
      <c r="N142" s="250"/>
      <c r="O142" s="250"/>
      <c r="P142" s="250"/>
      <c r="Q142" s="250"/>
      <c r="R142" s="250"/>
      <c r="S142" s="250"/>
      <c r="T142" s="251"/>
      <c r="AT142" s="252" t="s">
        <v>143</v>
      </c>
      <c r="AU142" s="252" t="s">
        <v>83</v>
      </c>
      <c r="AV142" s="11" t="s">
        <v>94</v>
      </c>
      <c r="AW142" s="11" t="s">
        <v>32</v>
      </c>
      <c r="AX142" s="11" t="s">
        <v>78</v>
      </c>
      <c r="AY142" s="252" t="s">
        <v>135</v>
      </c>
    </row>
    <row r="143" spans="2:65" s="1" customFormat="1" ht="24" customHeight="1">
      <c r="B143" s="37"/>
      <c r="C143" s="229" t="s">
        <v>14</v>
      </c>
      <c r="D143" s="229" t="s">
        <v>136</v>
      </c>
      <c r="E143" s="230" t="s">
        <v>159</v>
      </c>
      <c r="F143" s="231" t="s">
        <v>160</v>
      </c>
      <c r="G143" s="232" t="s">
        <v>139</v>
      </c>
      <c r="H143" s="233">
        <v>4.68</v>
      </c>
      <c r="I143" s="234"/>
      <c r="J143" s="235">
        <f>ROUND(I143*H143,2)</f>
        <v>0</v>
      </c>
      <c r="K143" s="231" t="s">
        <v>140</v>
      </c>
      <c r="L143" s="39"/>
      <c r="M143" s="236" t="s">
        <v>1</v>
      </c>
      <c r="N143" s="237" t="s">
        <v>43</v>
      </c>
      <c r="O143" s="85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AR143" s="240" t="s">
        <v>141</v>
      </c>
      <c r="AT143" s="240" t="s">
        <v>136</v>
      </c>
      <c r="AU143" s="240" t="s">
        <v>83</v>
      </c>
      <c r="AY143" s="14" t="s">
        <v>135</v>
      </c>
      <c r="BE143" s="132">
        <f>IF(N143="základní",J143,0)</f>
        <v>0</v>
      </c>
      <c r="BF143" s="132">
        <f>IF(N143="snížená",J143,0)</f>
        <v>0</v>
      </c>
      <c r="BG143" s="132">
        <f>IF(N143="zákl. přenesená",J143,0)</f>
        <v>0</v>
      </c>
      <c r="BH143" s="132">
        <f>IF(N143="sníž. přenesená",J143,0)</f>
        <v>0</v>
      </c>
      <c r="BI143" s="132">
        <f>IF(N143="nulová",J143,0)</f>
        <v>0</v>
      </c>
      <c r="BJ143" s="14" t="s">
        <v>83</v>
      </c>
      <c r="BK143" s="132">
        <f>ROUND(I143*H143,2)</f>
        <v>0</v>
      </c>
      <c r="BL143" s="14" t="s">
        <v>141</v>
      </c>
      <c r="BM143" s="240" t="s">
        <v>161</v>
      </c>
    </row>
    <row r="144" spans="2:65" s="1" customFormat="1" ht="24" customHeight="1">
      <c r="B144" s="37"/>
      <c r="C144" s="229" t="s">
        <v>162</v>
      </c>
      <c r="D144" s="229" t="s">
        <v>136</v>
      </c>
      <c r="E144" s="230" t="s">
        <v>163</v>
      </c>
      <c r="F144" s="231" t="s">
        <v>164</v>
      </c>
      <c r="G144" s="232" t="s">
        <v>139</v>
      </c>
      <c r="H144" s="233">
        <v>46.166</v>
      </c>
      <c r="I144" s="234"/>
      <c r="J144" s="235">
        <f>ROUND(I144*H144,2)</f>
        <v>0</v>
      </c>
      <c r="K144" s="231" t="s">
        <v>140</v>
      </c>
      <c r="L144" s="39"/>
      <c r="M144" s="236" t="s">
        <v>1</v>
      </c>
      <c r="N144" s="237" t="s">
        <v>43</v>
      </c>
      <c r="O144" s="85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AR144" s="240" t="s">
        <v>141</v>
      </c>
      <c r="AT144" s="240" t="s">
        <v>136</v>
      </c>
      <c r="AU144" s="240" t="s">
        <v>83</v>
      </c>
      <c r="AY144" s="14" t="s">
        <v>135</v>
      </c>
      <c r="BE144" s="132">
        <f>IF(N144="základní",J144,0)</f>
        <v>0</v>
      </c>
      <c r="BF144" s="132">
        <f>IF(N144="snížená",J144,0)</f>
        <v>0</v>
      </c>
      <c r="BG144" s="132">
        <f>IF(N144="zákl. přenesená",J144,0)</f>
        <v>0</v>
      </c>
      <c r="BH144" s="132">
        <f>IF(N144="sníž. přenesená",J144,0)</f>
        <v>0</v>
      </c>
      <c r="BI144" s="132">
        <f>IF(N144="nulová",J144,0)</f>
        <v>0</v>
      </c>
      <c r="BJ144" s="14" t="s">
        <v>83</v>
      </c>
      <c r="BK144" s="132">
        <f>ROUND(I144*H144,2)</f>
        <v>0</v>
      </c>
      <c r="BL144" s="14" t="s">
        <v>141</v>
      </c>
      <c r="BM144" s="240" t="s">
        <v>165</v>
      </c>
    </row>
    <row r="145" spans="2:51" s="12" customFormat="1" ht="12">
      <c r="B145" s="253"/>
      <c r="C145" s="254"/>
      <c r="D145" s="243" t="s">
        <v>143</v>
      </c>
      <c r="E145" s="255" t="s">
        <v>1</v>
      </c>
      <c r="F145" s="256" t="s">
        <v>166</v>
      </c>
      <c r="G145" s="254"/>
      <c r="H145" s="255" t="s">
        <v>1</v>
      </c>
      <c r="I145" s="257"/>
      <c r="J145" s="254"/>
      <c r="K145" s="254"/>
      <c r="L145" s="258"/>
      <c r="M145" s="259"/>
      <c r="N145" s="260"/>
      <c r="O145" s="260"/>
      <c r="P145" s="260"/>
      <c r="Q145" s="260"/>
      <c r="R145" s="260"/>
      <c r="S145" s="260"/>
      <c r="T145" s="261"/>
      <c r="AT145" s="262" t="s">
        <v>143</v>
      </c>
      <c r="AU145" s="262" t="s">
        <v>83</v>
      </c>
      <c r="AV145" s="12" t="s">
        <v>83</v>
      </c>
      <c r="AW145" s="12" t="s">
        <v>32</v>
      </c>
      <c r="AX145" s="12" t="s">
        <v>78</v>
      </c>
      <c r="AY145" s="262" t="s">
        <v>135</v>
      </c>
    </row>
    <row r="146" spans="2:51" s="11" customFormat="1" ht="12">
      <c r="B146" s="241"/>
      <c r="C146" s="242"/>
      <c r="D146" s="243" t="s">
        <v>143</v>
      </c>
      <c r="E146" s="244" t="s">
        <v>1</v>
      </c>
      <c r="F146" s="245" t="s">
        <v>167</v>
      </c>
      <c r="G146" s="242"/>
      <c r="H146" s="246">
        <v>2.04</v>
      </c>
      <c r="I146" s="247"/>
      <c r="J146" s="242"/>
      <c r="K146" s="242"/>
      <c r="L146" s="248"/>
      <c r="M146" s="249"/>
      <c r="N146" s="250"/>
      <c r="O146" s="250"/>
      <c r="P146" s="250"/>
      <c r="Q146" s="250"/>
      <c r="R146" s="250"/>
      <c r="S146" s="250"/>
      <c r="T146" s="251"/>
      <c r="AT146" s="252" t="s">
        <v>143</v>
      </c>
      <c r="AU146" s="252" t="s">
        <v>83</v>
      </c>
      <c r="AV146" s="11" t="s">
        <v>94</v>
      </c>
      <c r="AW146" s="11" t="s">
        <v>32</v>
      </c>
      <c r="AX146" s="11" t="s">
        <v>78</v>
      </c>
      <c r="AY146" s="252" t="s">
        <v>135</v>
      </c>
    </row>
    <row r="147" spans="2:51" s="11" customFormat="1" ht="12">
      <c r="B147" s="241"/>
      <c r="C147" s="242"/>
      <c r="D147" s="243" t="s">
        <v>143</v>
      </c>
      <c r="E147" s="244" t="s">
        <v>1</v>
      </c>
      <c r="F147" s="245" t="s">
        <v>168</v>
      </c>
      <c r="G147" s="242"/>
      <c r="H147" s="246">
        <v>37.168</v>
      </c>
      <c r="I147" s="247"/>
      <c r="J147" s="242"/>
      <c r="K147" s="242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143</v>
      </c>
      <c r="AU147" s="252" t="s">
        <v>83</v>
      </c>
      <c r="AV147" s="11" t="s">
        <v>94</v>
      </c>
      <c r="AW147" s="11" t="s">
        <v>32</v>
      </c>
      <c r="AX147" s="11" t="s">
        <v>78</v>
      </c>
      <c r="AY147" s="252" t="s">
        <v>135</v>
      </c>
    </row>
    <row r="148" spans="2:51" s="11" customFormat="1" ht="12">
      <c r="B148" s="241"/>
      <c r="C148" s="242"/>
      <c r="D148" s="243" t="s">
        <v>143</v>
      </c>
      <c r="E148" s="244" t="s">
        <v>1</v>
      </c>
      <c r="F148" s="245" t="s">
        <v>169</v>
      </c>
      <c r="G148" s="242"/>
      <c r="H148" s="246">
        <v>-8</v>
      </c>
      <c r="I148" s="247"/>
      <c r="J148" s="242"/>
      <c r="K148" s="242"/>
      <c r="L148" s="248"/>
      <c r="M148" s="249"/>
      <c r="N148" s="250"/>
      <c r="O148" s="250"/>
      <c r="P148" s="250"/>
      <c r="Q148" s="250"/>
      <c r="R148" s="250"/>
      <c r="S148" s="250"/>
      <c r="T148" s="251"/>
      <c r="AT148" s="252" t="s">
        <v>143</v>
      </c>
      <c r="AU148" s="252" t="s">
        <v>83</v>
      </c>
      <c r="AV148" s="11" t="s">
        <v>94</v>
      </c>
      <c r="AW148" s="11" t="s">
        <v>32</v>
      </c>
      <c r="AX148" s="11" t="s">
        <v>78</v>
      </c>
      <c r="AY148" s="252" t="s">
        <v>135</v>
      </c>
    </row>
    <row r="149" spans="2:51" s="11" customFormat="1" ht="12">
      <c r="B149" s="241"/>
      <c r="C149" s="242"/>
      <c r="D149" s="243" t="s">
        <v>143</v>
      </c>
      <c r="E149" s="244" t="s">
        <v>1</v>
      </c>
      <c r="F149" s="245" t="s">
        <v>170</v>
      </c>
      <c r="G149" s="242"/>
      <c r="H149" s="246">
        <v>-4.5</v>
      </c>
      <c r="I149" s="247"/>
      <c r="J149" s="242"/>
      <c r="K149" s="242"/>
      <c r="L149" s="248"/>
      <c r="M149" s="249"/>
      <c r="N149" s="250"/>
      <c r="O149" s="250"/>
      <c r="P149" s="250"/>
      <c r="Q149" s="250"/>
      <c r="R149" s="250"/>
      <c r="S149" s="250"/>
      <c r="T149" s="251"/>
      <c r="AT149" s="252" t="s">
        <v>143</v>
      </c>
      <c r="AU149" s="252" t="s">
        <v>83</v>
      </c>
      <c r="AV149" s="11" t="s">
        <v>94</v>
      </c>
      <c r="AW149" s="11" t="s">
        <v>32</v>
      </c>
      <c r="AX149" s="11" t="s">
        <v>78</v>
      </c>
      <c r="AY149" s="252" t="s">
        <v>135</v>
      </c>
    </row>
    <row r="150" spans="2:51" s="11" customFormat="1" ht="12">
      <c r="B150" s="241"/>
      <c r="C150" s="242"/>
      <c r="D150" s="243" t="s">
        <v>143</v>
      </c>
      <c r="E150" s="244" t="s">
        <v>1</v>
      </c>
      <c r="F150" s="245" t="s">
        <v>171</v>
      </c>
      <c r="G150" s="242"/>
      <c r="H150" s="246">
        <v>-1.217</v>
      </c>
      <c r="I150" s="247"/>
      <c r="J150" s="242"/>
      <c r="K150" s="242"/>
      <c r="L150" s="248"/>
      <c r="M150" s="249"/>
      <c r="N150" s="250"/>
      <c r="O150" s="250"/>
      <c r="P150" s="250"/>
      <c r="Q150" s="250"/>
      <c r="R150" s="250"/>
      <c r="S150" s="250"/>
      <c r="T150" s="251"/>
      <c r="AT150" s="252" t="s">
        <v>143</v>
      </c>
      <c r="AU150" s="252" t="s">
        <v>83</v>
      </c>
      <c r="AV150" s="11" t="s">
        <v>94</v>
      </c>
      <c r="AW150" s="11" t="s">
        <v>32</v>
      </c>
      <c r="AX150" s="11" t="s">
        <v>78</v>
      </c>
      <c r="AY150" s="252" t="s">
        <v>135</v>
      </c>
    </row>
    <row r="151" spans="2:51" s="11" customFormat="1" ht="12">
      <c r="B151" s="241"/>
      <c r="C151" s="242"/>
      <c r="D151" s="243" t="s">
        <v>143</v>
      </c>
      <c r="E151" s="244" t="s">
        <v>1</v>
      </c>
      <c r="F151" s="245" t="s">
        <v>172</v>
      </c>
      <c r="G151" s="242"/>
      <c r="H151" s="246">
        <v>-1.388</v>
      </c>
      <c r="I151" s="247"/>
      <c r="J151" s="242"/>
      <c r="K151" s="242"/>
      <c r="L151" s="248"/>
      <c r="M151" s="249"/>
      <c r="N151" s="250"/>
      <c r="O151" s="250"/>
      <c r="P151" s="250"/>
      <c r="Q151" s="250"/>
      <c r="R151" s="250"/>
      <c r="S151" s="250"/>
      <c r="T151" s="251"/>
      <c r="AT151" s="252" t="s">
        <v>143</v>
      </c>
      <c r="AU151" s="252" t="s">
        <v>83</v>
      </c>
      <c r="AV151" s="11" t="s">
        <v>94</v>
      </c>
      <c r="AW151" s="11" t="s">
        <v>32</v>
      </c>
      <c r="AX151" s="11" t="s">
        <v>78</v>
      </c>
      <c r="AY151" s="252" t="s">
        <v>135</v>
      </c>
    </row>
    <row r="152" spans="2:51" s="12" customFormat="1" ht="12">
      <c r="B152" s="253"/>
      <c r="C152" s="254"/>
      <c r="D152" s="243" t="s">
        <v>143</v>
      </c>
      <c r="E152" s="255" t="s">
        <v>1</v>
      </c>
      <c r="F152" s="256" t="s">
        <v>173</v>
      </c>
      <c r="G152" s="254"/>
      <c r="H152" s="255" t="s">
        <v>1</v>
      </c>
      <c r="I152" s="257"/>
      <c r="J152" s="254"/>
      <c r="K152" s="254"/>
      <c r="L152" s="258"/>
      <c r="M152" s="259"/>
      <c r="N152" s="260"/>
      <c r="O152" s="260"/>
      <c r="P152" s="260"/>
      <c r="Q152" s="260"/>
      <c r="R152" s="260"/>
      <c r="S152" s="260"/>
      <c r="T152" s="261"/>
      <c r="AT152" s="262" t="s">
        <v>143</v>
      </c>
      <c r="AU152" s="262" t="s">
        <v>83</v>
      </c>
      <c r="AV152" s="12" t="s">
        <v>83</v>
      </c>
      <c r="AW152" s="12" t="s">
        <v>32</v>
      </c>
      <c r="AX152" s="12" t="s">
        <v>78</v>
      </c>
      <c r="AY152" s="262" t="s">
        <v>135</v>
      </c>
    </row>
    <row r="153" spans="2:51" s="11" customFormat="1" ht="12">
      <c r="B153" s="241"/>
      <c r="C153" s="242"/>
      <c r="D153" s="243" t="s">
        <v>143</v>
      </c>
      <c r="E153" s="244" t="s">
        <v>1</v>
      </c>
      <c r="F153" s="245" t="s">
        <v>168</v>
      </c>
      <c r="G153" s="242"/>
      <c r="H153" s="246">
        <v>37.168</v>
      </c>
      <c r="I153" s="247"/>
      <c r="J153" s="242"/>
      <c r="K153" s="242"/>
      <c r="L153" s="248"/>
      <c r="M153" s="249"/>
      <c r="N153" s="250"/>
      <c r="O153" s="250"/>
      <c r="P153" s="250"/>
      <c r="Q153" s="250"/>
      <c r="R153" s="250"/>
      <c r="S153" s="250"/>
      <c r="T153" s="251"/>
      <c r="AT153" s="252" t="s">
        <v>143</v>
      </c>
      <c r="AU153" s="252" t="s">
        <v>83</v>
      </c>
      <c r="AV153" s="11" t="s">
        <v>94</v>
      </c>
      <c r="AW153" s="11" t="s">
        <v>32</v>
      </c>
      <c r="AX153" s="11" t="s">
        <v>78</v>
      </c>
      <c r="AY153" s="252" t="s">
        <v>135</v>
      </c>
    </row>
    <row r="154" spans="2:51" s="11" customFormat="1" ht="12">
      <c r="B154" s="241"/>
      <c r="C154" s="242"/>
      <c r="D154" s="243" t="s">
        <v>143</v>
      </c>
      <c r="E154" s="244" t="s">
        <v>1</v>
      </c>
      <c r="F154" s="245" t="s">
        <v>169</v>
      </c>
      <c r="G154" s="242"/>
      <c r="H154" s="246">
        <v>-8</v>
      </c>
      <c r="I154" s="247"/>
      <c r="J154" s="242"/>
      <c r="K154" s="242"/>
      <c r="L154" s="248"/>
      <c r="M154" s="249"/>
      <c r="N154" s="250"/>
      <c r="O154" s="250"/>
      <c r="P154" s="250"/>
      <c r="Q154" s="250"/>
      <c r="R154" s="250"/>
      <c r="S154" s="250"/>
      <c r="T154" s="251"/>
      <c r="AT154" s="252" t="s">
        <v>143</v>
      </c>
      <c r="AU154" s="252" t="s">
        <v>83</v>
      </c>
      <c r="AV154" s="11" t="s">
        <v>94</v>
      </c>
      <c r="AW154" s="11" t="s">
        <v>32</v>
      </c>
      <c r="AX154" s="11" t="s">
        <v>78</v>
      </c>
      <c r="AY154" s="252" t="s">
        <v>135</v>
      </c>
    </row>
    <row r="155" spans="2:51" s="11" customFormat="1" ht="12">
      <c r="B155" s="241"/>
      <c r="C155" s="242"/>
      <c r="D155" s="243" t="s">
        <v>143</v>
      </c>
      <c r="E155" s="244" t="s">
        <v>1</v>
      </c>
      <c r="F155" s="245" t="s">
        <v>170</v>
      </c>
      <c r="G155" s="242"/>
      <c r="H155" s="246">
        <v>-4.5</v>
      </c>
      <c r="I155" s="247"/>
      <c r="J155" s="242"/>
      <c r="K155" s="242"/>
      <c r="L155" s="248"/>
      <c r="M155" s="249"/>
      <c r="N155" s="250"/>
      <c r="O155" s="250"/>
      <c r="P155" s="250"/>
      <c r="Q155" s="250"/>
      <c r="R155" s="250"/>
      <c r="S155" s="250"/>
      <c r="T155" s="251"/>
      <c r="AT155" s="252" t="s">
        <v>143</v>
      </c>
      <c r="AU155" s="252" t="s">
        <v>83</v>
      </c>
      <c r="AV155" s="11" t="s">
        <v>94</v>
      </c>
      <c r="AW155" s="11" t="s">
        <v>32</v>
      </c>
      <c r="AX155" s="11" t="s">
        <v>78</v>
      </c>
      <c r="AY155" s="252" t="s">
        <v>135</v>
      </c>
    </row>
    <row r="156" spans="2:51" s="11" customFormat="1" ht="12">
      <c r="B156" s="241"/>
      <c r="C156" s="242"/>
      <c r="D156" s="243" t="s">
        <v>143</v>
      </c>
      <c r="E156" s="244" t="s">
        <v>1</v>
      </c>
      <c r="F156" s="245" t="s">
        <v>171</v>
      </c>
      <c r="G156" s="242"/>
      <c r="H156" s="246">
        <v>-1.217</v>
      </c>
      <c r="I156" s="247"/>
      <c r="J156" s="242"/>
      <c r="K156" s="242"/>
      <c r="L156" s="248"/>
      <c r="M156" s="249"/>
      <c r="N156" s="250"/>
      <c r="O156" s="250"/>
      <c r="P156" s="250"/>
      <c r="Q156" s="250"/>
      <c r="R156" s="250"/>
      <c r="S156" s="250"/>
      <c r="T156" s="251"/>
      <c r="AT156" s="252" t="s">
        <v>143</v>
      </c>
      <c r="AU156" s="252" t="s">
        <v>83</v>
      </c>
      <c r="AV156" s="11" t="s">
        <v>94</v>
      </c>
      <c r="AW156" s="11" t="s">
        <v>32</v>
      </c>
      <c r="AX156" s="11" t="s">
        <v>78</v>
      </c>
      <c r="AY156" s="252" t="s">
        <v>135</v>
      </c>
    </row>
    <row r="157" spans="2:51" s="11" customFormat="1" ht="12">
      <c r="B157" s="241"/>
      <c r="C157" s="242"/>
      <c r="D157" s="243" t="s">
        <v>143</v>
      </c>
      <c r="E157" s="244" t="s">
        <v>1</v>
      </c>
      <c r="F157" s="245" t="s">
        <v>172</v>
      </c>
      <c r="G157" s="242"/>
      <c r="H157" s="246">
        <v>-1.388</v>
      </c>
      <c r="I157" s="247"/>
      <c r="J157" s="242"/>
      <c r="K157" s="242"/>
      <c r="L157" s="248"/>
      <c r="M157" s="249"/>
      <c r="N157" s="250"/>
      <c r="O157" s="250"/>
      <c r="P157" s="250"/>
      <c r="Q157" s="250"/>
      <c r="R157" s="250"/>
      <c r="S157" s="250"/>
      <c r="T157" s="251"/>
      <c r="AT157" s="252" t="s">
        <v>143</v>
      </c>
      <c r="AU157" s="252" t="s">
        <v>83</v>
      </c>
      <c r="AV157" s="11" t="s">
        <v>94</v>
      </c>
      <c r="AW157" s="11" t="s">
        <v>32</v>
      </c>
      <c r="AX157" s="11" t="s">
        <v>78</v>
      </c>
      <c r="AY157" s="252" t="s">
        <v>135</v>
      </c>
    </row>
    <row r="158" spans="2:65" s="1" customFormat="1" ht="16.5" customHeight="1">
      <c r="B158" s="37"/>
      <c r="C158" s="263" t="s">
        <v>174</v>
      </c>
      <c r="D158" s="263" t="s">
        <v>175</v>
      </c>
      <c r="E158" s="264" t="s">
        <v>176</v>
      </c>
      <c r="F158" s="265" t="s">
        <v>177</v>
      </c>
      <c r="G158" s="266" t="s">
        <v>178</v>
      </c>
      <c r="H158" s="267">
        <v>42.14</v>
      </c>
      <c r="I158" s="268"/>
      <c r="J158" s="269">
        <f>ROUND(I158*H158,2)</f>
        <v>0</v>
      </c>
      <c r="K158" s="265" t="s">
        <v>140</v>
      </c>
      <c r="L158" s="270"/>
      <c r="M158" s="271" t="s">
        <v>1</v>
      </c>
      <c r="N158" s="272" t="s">
        <v>43</v>
      </c>
      <c r="O158" s="85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AR158" s="240" t="s">
        <v>179</v>
      </c>
      <c r="AT158" s="240" t="s">
        <v>175</v>
      </c>
      <c r="AU158" s="240" t="s">
        <v>83</v>
      </c>
      <c r="AY158" s="14" t="s">
        <v>135</v>
      </c>
      <c r="BE158" s="132">
        <f>IF(N158="základní",J158,0)</f>
        <v>0</v>
      </c>
      <c r="BF158" s="132">
        <f>IF(N158="snížená",J158,0)</f>
        <v>0</v>
      </c>
      <c r="BG158" s="132">
        <f>IF(N158="zákl. přenesená",J158,0)</f>
        <v>0</v>
      </c>
      <c r="BH158" s="132">
        <f>IF(N158="sníž. přenesená",J158,0)</f>
        <v>0</v>
      </c>
      <c r="BI158" s="132">
        <f>IF(N158="nulová",J158,0)</f>
        <v>0</v>
      </c>
      <c r="BJ158" s="14" t="s">
        <v>83</v>
      </c>
      <c r="BK158" s="132">
        <f>ROUND(I158*H158,2)</f>
        <v>0</v>
      </c>
      <c r="BL158" s="14" t="s">
        <v>141</v>
      </c>
      <c r="BM158" s="240" t="s">
        <v>180</v>
      </c>
    </row>
    <row r="159" spans="2:51" s="11" customFormat="1" ht="12">
      <c r="B159" s="241"/>
      <c r="C159" s="242"/>
      <c r="D159" s="243" t="s">
        <v>143</v>
      </c>
      <c r="E159" s="242"/>
      <c r="F159" s="245" t="s">
        <v>181</v>
      </c>
      <c r="G159" s="242"/>
      <c r="H159" s="246">
        <v>42.14</v>
      </c>
      <c r="I159" s="247"/>
      <c r="J159" s="242"/>
      <c r="K159" s="242"/>
      <c r="L159" s="248"/>
      <c r="M159" s="249"/>
      <c r="N159" s="250"/>
      <c r="O159" s="250"/>
      <c r="P159" s="250"/>
      <c r="Q159" s="250"/>
      <c r="R159" s="250"/>
      <c r="S159" s="250"/>
      <c r="T159" s="251"/>
      <c r="AT159" s="252" t="s">
        <v>143</v>
      </c>
      <c r="AU159" s="252" t="s">
        <v>83</v>
      </c>
      <c r="AV159" s="11" t="s">
        <v>94</v>
      </c>
      <c r="AW159" s="11" t="s">
        <v>4</v>
      </c>
      <c r="AX159" s="11" t="s">
        <v>83</v>
      </c>
      <c r="AY159" s="252" t="s">
        <v>135</v>
      </c>
    </row>
    <row r="160" spans="2:65" s="1" customFormat="1" ht="24" customHeight="1">
      <c r="B160" s="37"/>
      <c r="C160" s="229" t="s">
        <v>182</v>
      </c>
      <c r="D160" s="229" t="s">
        <v>136</v>
      </c>
      <c r="E160" s="230" t="s">
        <v>183</v>
      </c>
      <c r="F160" s="231" t="s">
        <v>184</v>
      </c>
      <c r="G160" s="232" t="s">
        <v>139</v>
      </c>
      <c r="H160" s="233">
        <v>2.434</v>
      </c>
      <c r="I160" s="234"/>
      <c r="J160" s="235">
        <f>ROUND(I160*H160,2)</f>
        <v>0</v>
      </c>
      <c r="K160" s="231" t="s">
        <v>140</v>
      </c>
      <c r="L160" s="39"/>
      <c r="M160" s="236" t="s">
        <v>1</v>
      </c>
      <c r="N160" s="237" t="s">
        <v>43</v>
      </c>
      <c r="O160" s="85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AR160" s="240" t="s">
        <v>141</v>
      </c>
      <c r="AT160" s="240" t="s">
        <v>136</v>
      </c>
      <c r="AU160" s="240" t="s">
        <v>83</v>
      </c>
      <c r="AY160" s="14" t="s">
        <v>135</v>
      </c>
      <c r="BE160" s="132">
        <f>IF(N160="základní",J160,0)</f>
        <v>0</v>
      </c>
      <c r="BF160" s="132">
        <f>IF(N160="snížená",J160,0)</f>
        <v>0</v>
      </c>
      <c r="BG160" s="132">
        <f>IF(N160="zákl. přenesená",J160,0)</f>
        <v>0</v>
      </c>
      <c r="BH160" s="132">
        <f>IF(N160="sníž. přenesená",J160,0)</f>
        <v>0</v>
      </c>
      <c r="BI160" s="132">
        <f>IF(N160="nulová",J160,0)</f>
        <v>0</v>
      </c>
      <c r="BJ160" s="14" t="s">
        <v>83</v>
      </c>
      <c r="BK160" s="132">
        <f>ROUND(I160*H160,2)</f>
        <v>0</v>
      </c>
      <c r="BL160" s="14" t="s">
        <v>141</v>
      </c>
      <c r="BM160" s="240" t="s">
        <v>185</v>
      </c>
    </row>
    <row r="161" spans="2:51" s="11" customFormat="1" ht="12">
      <c r="B161" s="241"/>
      <c r="C161" s="242"/>
      <c r="D161" s="243" t="s">
        <v>143</v>
      </c>
      <c r="E161" s="244" t="s">
        <v>1</v>
      </c>
      <c r="F161" s="245" t="s">
        <v>186</v>
      </c>
      <c r="G161" s="242"/>
      <c r="H161" s="246">
        <v>1.809</v>
      </c>
      <c r="I161" s="247"/>
      <c r="J161" s="242"/>
      <c r="K161" s="242"/>
      <c r="L161" s="248"/>
      <c r="M161" s="249"/>
      <c r="N161" s="250"/>
      <c r="O161" s="250"/>
      <c r="P161" s="250"/>
      <c r="Q161" s="250"/>
      <c r="R161" s="250"/>
      <c r="S161" s="250"/>
      <c r="T161" s="251"/>
      <c r="AT161" s="252" t="s">
        <v>143</v>
      </c>
      <c r="AU161" s="252" t="s">
        <v>83</v>
      </c>
      <c r="AV161" s="11" t="s">
        <v>94</v>
      </c>
      <c r="AW161" s="11" t="s">
        <v>32</v>
      </c>
      <c r="AX161" s="11" t="s">
        <v>78</v>
      </c>
      <c r="AY161" s="252" t="s">
        <v>135</v>
      </c>
    </row>
    <row r="162" spans="2:51" s="11" customFormat="1" ht="12">
      <c r="B162" s="241"/>
      <c r="C162" s="242"/>
      <c r="D162" s="243" t="s">
        <v>143</v>
      </c>
      <c r="E162" s="244" t="s">
        <v>1</v>
      </c>
      <c r="F162" s="245" t="s">
        <v>187</v>
      </c>
      <c r="G162" s="242"/>
      <c r="H162" s="246">
        <v>1.105</v>
      </c>
      <c r="I162" s="247"/>
      <c r="J162" s="242"/>
      <c r="K162" s="242"/>
      <c r="L162" s="248"/>
      <c r="M162" s="249"/>
      <c r="N162" s="250"/>
      <c r="O162" s="250"/>
      <c r="P162" s="250"/>
      <c r="Q162" s="250"/>
      <c r="R162" s="250"/>
      <c r="S162" s="250"/>
      <c r="T162" s="251"/>
      <c r="AT162" s="252" t="s">
        <v>143</v>
      </c>
      <c r="AU162" s="252" t="s">
        <v>83</v>
      </c>
      <c r="AV162" s="11" t="s">
        <v>94</v>
      </c>
      <c r="AW162" s="11" t="s">
        <v>32</v>
      </c>
      <c r="AX162" s="11" t="s">
        <v>78</v>
      </c>
      <c r="AY162" s="252" t="s">
        <v>135</v>
      </c>
    </row>
    <row r="163" spans="2:51" s="11" customFormat="1" ht="12">
      <c r="B163" s="241"/>
      <c r="C163" s="242"/>
      <c r="D163" s="243" t="s">
        <v>143</v>
      </c>
      <c r="E163" s="244" t="s">
        <v>1</v>
      </c>
      <c r="F163" s="245" t="s">
        <v>188</v>
      </c>
      <c r="G163" s="242"/>
      <c r="H163" s="246">
        <v>-0.48</v>
      </c>
      <c r="I163" s="247"/>
      <c r="J163" s="242"/>
      <c r="K163" s="242"/>
      <c r="L163" s="248"/>
      <c r="M163" s="249"/>
      <c r="N163" s="250"/>
      <c r="O163" s="250"/>
      <c r="P163" s="250"/>
      <c r="Q163" s="250"/>
      <c r="R163" s="250"/>
      <c r="S163" s="250"/>
      <c r="T163" s="251"/>
      <c r="AT163" s="252" t="s">
        <v>143</v>
      </c>
      <c r="AU163" s="252" t="s">
        <v>83</v>
      </c>
      <c r="AV163" s="11" t="s">
        <v>94</v>
      </c>
      <c r="AW163" s="11" t="s">
        <v>32</v>
      </c>
      <c r="AX163" s="11" t="s">
        <v>78</v>
      </c>
      <c r="AY163" s="252" t="s">
        <v>135</v>
      </c>
    </row>
    <row r="164" spans="2:65" s="1" customFormat="1" ht="16.5" customHeight="1">
      <c r="B164" s="37"/>
      <c r="C164" s="263" t="s">
        <v>189</v>
      </c>
      <c r="D164" s="263" t="s">
        <v>175</v>
      </c>
      <c r="E164" s="264" t="s">
        <v>176</v>
      </c>
      <c r="F164" s="265" t="s">
        <v>177</v>
      </c>
      <c r="G164" s="266" t="s">
        <v>178</v>
      </c>
      <c r="H164" s="267">
        <v>4.868</v>
      </c>
      <c r="I164" s="268"/>
      <c r="J164" s="269">
        <f>ROUND(I164*H164,2)</f>
        <v>0</v>
      </c>
      <c r="K164" s="265" t="s">
        <v>140</v>
      </c>
      <c r="L164" s="270"/>
      <c r="M164" s="271" t="s">
        <v>1</v>
      </c>
      <c r="N164" s="272" t="s">
        <v>43</v>
      </c>
      <c r="O164" s="85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AR164" s="240" t="s">
        <v>179</v>
      </c>
      <c r="AT164" s="240" t="s">
        <v>175</v>
      </c>
      <c r="AU164" s="240" t="s">
        <v>83</v>
      </c>
      <c r="AY164" s="14" t="s">
        <v>135</v>
      </c>
      <c r="BE164" s="132">
        <f>IF(N164="základní",J164,0)</f>
        <v>0</v>
      </c>
      <c r="BF164" s="132">
        <f>IF(N164="snížená",J164,0)</f>
        <v>0</v>
      </c>
      <c r="BG164" s="132">
        <f>IF(N164="zákl. přenesená",J164,0)</f>
        <v>0</v>
      </c>
      <c r="BH164" s="132">
        <f>IF(N164="sníž. přenesená",J164,0)</f>
        <v>0</v>
      </c>
      <c r="BI164" s="132">
        <f>IF(N164="nulová",J164,0)</f>
        <v>0</v>
      </c>
      <c r="BJ164" s="14" t="s">
        <v>83</v>
      </c>
      <c r="BK164" s="132">
        <f>ROUND(I164*H164,2)</f>
        <v>0</v>
      </c>
      <c r="BL164" s="14" t="s">
        <v>141</v>
      </c>
      <c r="BM164" s="240" t="s">
        <v>190</v>
      </c>
    </row>
    <row r="165" spans="2:51" s="11" customFormat="1" ht="12">
      <c r="B165" s="241"/>
      <c r="C165" s="242"/>
      <c r="D165" s="243" t="s">
        <v>143</v>
      </c>
      <c r="E165" s="242"/>
      <c r="F165" s="245" t="s">
        <v>191</v>
      </c>
      <c r="G165" s="242"/>
      <c r="H165" s="246">
        <v>4.868</v>
      </c>
      <c r="I165" s="247"/>
      <c r="J165" s="242"/>
      <c r="K165" s="242"/>
      <c r="L165" s="248"/>
      <c r="M165" s="249"/>
      <c r="N165" s="250"/>
      <c r="O165" s="250"/>
      <c r="P165" s="250"/>
      <c r="Q165" s="250"/>
      <c r="R165" s="250"/>
      <c r="S165" s="250"/>
      <c r="T165" s="251"/>
      <c r="AT165" s="252" t="s">
        <v>143</v>
      </c>
      <c r="AU165" s="252" t="s">
        <v>83</v>
      </c>
      <c r="AV165" s="11" t="s">
        <v>94</v>
      </c>
      <c r="AW165" s="11" t="s">
        <v>4</v>
      </c>
      <c r="AX165" s="11" t="s">
        <v>83</v>
      </c>
      <c r="AY165" s="252" t="s">
        <v>135</v>
      </c>
    </row>
    <row r="166" spans="2:65" s="1" customFormat="1" ht="24" customHeight="1">
      <c r="B166" s="37"/>
      <c r="C166" s="229" t="s">
        <v>192</v>
      </c>
      <c r="D166" s="229" t="s">
        <v>136</v>
      </c>
      <c r="E166" s="230" t="s">
        <v>193</v>
      </c>
      <c r="F166" s="231" t="s">
        <v>194</v>
      </c>
      <c r="G166" s="232" t="s">
        <v>139</v>
      </c>
      <c r="H166" s="233">
        <v>2.34</v>
      </c>
      <c r="I166" s="234"/>
      <c r="J166" s="235">
        <f>ROUND(I166*H166,2)</f>
        <v>0</v>
      </c>
      <c r="K166" s="231" t="s">
        <v>140</v>
      </c>
      <c r="L166" s="39"/>
      <c r="M166" s="236" t="s">
        <v>1</v>
      </c>
      <c r="N166" s="237" t="s">
        <v>43</v>
      </c>
      <c r="O166" s="85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AR166" s="240" t="s">
        <v>141</v>
      </c>
      <c r="AT166" s="240" t="s">
        <v>136</v>
      </c>
      <c r="AU166" s="240" t="s">
        <v>83</v>
      </c>
      <c r="AY166" s="14" t="s">
        <v>135</v>
      </c>
      <c r="BE166" s="132">
        <f>IF(N166="základní",J166,0)</f>
        <v>0</v>
      </c>
      <c r="BF166" s="132">
        <f>IF(N166="snížená",J166,0)</f>
        <v>0</v>
      </c>
      <c r="BG166" s="132">
        <f>IF(N166="zákl. přenesená",J166,0)</f>
        <v>0</v>
      </c>
      <c r="BH166" s="132">
        <f>IF(N166="sníž. přenesená",J166,0)</f>
        <v>0</v>
      </c>
      <c r="BI166" s="132">
        <f>IF(N166="nulová",J166,0)</f>
        <v>0</v>
      </c>
      <c r="BJ166" s="14" t="s">
        <v>83</v>
      </c>
      <c r="BK166" s="132">
        <f>ROUND(I166*H166,2)</f>
        <v>0</v>
      </c>
      <c r="BL166" s="14" t="s">
        <v>141</v>
      </c>
      <c r="BM166" s="240" t="s">
        <v>195</v>
      </c>
    </row>
    <row r="167" spans="2:51" s="11" customFormat="1" ht="12">
      <c r="B167" s="241"/>
      <c r="C167" s="242"/>
      <c r="D167" s="243" t="s">
        <v>143</v>
      </c>
      <c r="E167" s="244" t="s">
        <v>1</v>
      </c>
      <c r="F167" s="245" t="s">
        <v>196</v>
      </c>
      <c r="G167" s="242"/>
      <c r="H167" s="246">
        <v>2.34</v>
      </c>
      <c r="I167" s="247"/>
      <c r="J167" s="242"/>
      <c r="K167" s="242"/>
      <c r="L167" s="248"/>
      <c r="M167" s="249"/>
      <c r="N167" s="250"/>
      <c r="O167" s="250"/>
      <c r="P167" s="250"/>
      <c r="Q167" s="250"/>
      <c r="R167" s="250"/>
      <c r="S167" s="250"/>
      <c r="T167" s="251"/>
      <c r="AT167" s="252" t="s">
        <v>143</v>
      </c>
      <c r="AU167" s="252" t="s">
        <v>83</v>
      </c>
      <c r="AV167" s="11" t="s">
        <v>94</v>
      </c>
      <c r="AW167" s="11" t="s">
        <v>32</v>
      </c>
      <c r="AX167" s="11" t="s">
        <v>78</v>
      </c>
      <c r="AY167" s="252" t="s">
        <v>135</v>
      </c>
    </row>
    <row r="168" spans="2:65" s="1" customFormat="1" ht="16.5" customHeight="1">
      <c r="B168" s="37"/>
      <c r="C168" s="263" t="s">
        <v>197</v>
      </c>
      <c r="D168" s="263" t="s">
        <v>175</v>
      </c>
      <c r="E168" s="264" t="s">
        <v>198</v>
      </c>
      <c r="F168" s="265" t="s">
        <v>199</v>
      </c>
      <c r="G168" s="266" t="s">
        <v>178</v>
      </c>
      <c r="H168" s="267">
        <v>4.68</v>
      </c>
      <c r="I168" s="268"/>
      <c r="J168" s="269">
        <f>ROUND(I168*H168,2)</f>
        <v>0</v>
      </c>
      <c r="K168" s="265" t="s">
        <v>140</v>
      </c>
      <c r="L168" s="270"/>
      <c r="M168" s="271" t="s">
        <v>1</v>
      </c>
      <c r="N168" s="272" t="s">
        <v>43</v>
      </c>
      <c r="O168" s="85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AR168" s="240" t="s">
        <v>179</v>
      </c>
      <c r="AT168" s="240" t="s">
        <v>175</v>
      </c>
      <c r="AU168" s="240" t="s">
        <v>83</v>
      </c>
      <c r="AY168" s="14" t="s">
        <v>135</v>
      </c>
      <c r="BE168" s="132">
        <f>IF(N168="základní",J168,0)</f>
        <v>0</v>
      </c>
      <c r="BF168" s="132">
        <f>IF(N168="snížená",J168,0)</f>
        <v>0</v>
      </c>
      <c r="BG168" s="132">
        <f>IF(N168="zákl. přenesená",J168,0)</f>
        <v>0</v>
      </c>
      <c r="BH168" s="132">
        <f>IF(N168="sníž. přenesená",J168,0)</f>
        <v>0</v>
      </c>
      <c r="BI168" s="132">
        <f>IF(N168="nulová",J168,0)</f>
        <v>0</v>
      </c>
      <c r="BJ168" s="14" t="s">
        <v>83</v>
      </c>
      <c r="BK168" s="132">
        <f>ROUND(I168*H168,2)</f>
        <v>0</v>
      </c>
      <c r="BL168" s="14" t="s">
        <v>141</v>
      </c>
      <c r="BM168" s="240" t="s">
        <v>200</v>
      </c>
    </row>
    <row r="169" spans="2:51" s="11" customFormat="1" ht="12">
      <c r="B169" s="241"/>
      <c r="C169" s="242"/>
      <c r="D169" s="243" t="s">
        <v>143</v>
      </c>
      <c r="E169" s="242"/>
      <c r="F169" s="245" t="s">
        <v>201</v>
      </c>
      <c r="G169" s="242"/>
      <c r="H169" s="246">
        <v>4.68</v>
      </c>
      <c r="I169" s="247"/>
      <c r="J169" s="242"/>
      <c r="K169" s="242"/>
      <c r="L169" s="248"/>
      <c r="M169" s="249"/>
      <c r="N169" s="250"/>
      <c r="O169" s="250"/>
      <c r="P169" s="250"/>
      <c r="Q169" s="250"/>
      <c r="R169" s="250"/>
      <c r="S169" s="250"/>
      <c r="T169" s="251"/>
      <c r="AT169" s="252" t="s">
        <v>143</v>
      </c>
      <c r="AU169" s="252" t="s">
        <v>83</v>
      </c>
      <c r="AV169" s="11" t="s">
        <v>94</v>
      </c>
      <c r="AW169" s="11" t="s">
        <v>4</v>
      </c>
      <c r="AX169" s="11" t="s">
        <v>83</v>
      </c>
      <c r="AY169" s="252" t="s">
        <v>135</v>
      </c>
    </row>
    <row r="170" spans="2:65" s="1" customFormat="1" ht="24" customHeight="1">
      <c r="B170" s="37"/>
      <c r="C170" s="229" t="s">
        <v>202</v>
      </c>
      <c r="D170" s="229" t="s">
        <v>136</v>
      </c>
      <c r="E170" s="230" t="s">
        <v>203</v>
      </c>
      <c r="F170" s="231" t="s">
        <v>204</v>
      </c>
      <c r="G170" s="232" t="s">
        <v>139</v>
      </c>
      <c r="H170" s="233">
        <v>58.336</v>
      </c>
      <c r="I170" s="234"/>
      <c r="J170" s="235">
        <f>ROUND(I170*H170,2)</f>
        <v>0</v>
      </c>
      <c r="K170" s="231" t="s">
        <v>140</v>
      </c>
      <c r="L170" s="39"/>
      <c r="M170" s="236" t="s">
        <v>1</v>
      </c>
      <c r="N170" s="237" t="s">
        <v>43</v>
      </c>
      <c r="O170" s="85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AR170" s="240" t="s">
        <v>141</v>
      </c>
      <c r="AT170" s="240" t="s">
        <v>136</v>
      </c>
      <c r="AU170" s="240" t="s">
        <v>83</v>
      </c>
      <c r="AY170" s="14" t="s">
        <v>135</v>
      </c>
      <c r="BE170" s="132">
        <f>IF(N170="základní",J170,0)</f>
        <v>0</v>
      </c>
      <c r="BF170" s="132">
        <f>IF(N170="snížená",J170,0)</f>
        <v>0</v>
      </c>
      <c r="BG170" s="132">
        <f>IF(N170="zákl. přenesená",J170,0)</f>
        <v>0</v>
      </c>
      <c r="BH170" s="132">
        <f>IF(N170="sníž. přenesená",J170,0)</f>
        <v>0</v>
      </c>
      <c r="BI170" s="132">
        <f>IF(N170="nulová",J170,0)</f>
        <v>0</v>
      </c>
      <c r="BJ170" s="14" t="s">
        <v>83</v>
      </c>
      <c r="BK170" s="132">
        <f>ROUND(I170*H170,2)</f>
        <v>0</v>
      </c>
      <c r="BL170" s="14" t="s">
        <v>141</v>
      </c>
      <c r="BM170" s="240" t="s">
        <v>205</v>
      </c>
    </row>
    <row r="171" spans="2:65" s="1" customFormat="1" ht="24" customHeight="1">
      <c r="B171" s="37"/>
      <c r="C171" s="229" t="s">
        <v>206</v>
      </c>
      <c r="D171" s="229" t="s">
        <v>136</v>
      </c>
      <c r="E171" s="230" t="s">
        <v>207</v>
      </c>
      <c r="F171" s="231" t="s">
        <v>208</v>
      </c>
      <c r="G171" s="232" t="s">
        <v>139</v>
      </c>
      <c r="H171" s="233">
        <v>38.913</v>
      </c>
      <c r="I171" s="234"/>
      <c r="J171" s="235">
        <f>ROUND(I171*H171,2)</f>
        <v>0</v>
      </c>
      <c r="K171" s="231" t="s">
        <v>140</v>
      </c>
      <c r="L171" s="39"/>
      <c r="M171" s="236" t="s">
        <v>1</v>
      </c>
      <c r="N171" s="237" t="s">
        <v>43</v>
      </c>
      <c r="O171" s="85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AR171" s="240" t="s">
        <v>141</v>
      </c>
      <c r="AT171" s="240" t="s">
        <v>136</v>
      </c>
      <c r="AU171" s="240" t="s">
        <v>83</v>
      </c>
      <c r="AY171" s="14" t="s">
        <v>135</v>
      </c>
      <c r="BE171" s="132">
        <f>IF(N171="základní",J171,0)</f>
        <v>0</v>
      </c>
      <c r="BF171" s="132">
        <f>IF(N171="snížená",J171,0)</f>
        <v>0</v>
      </c>
      <c r="BG171" s="132">
        <f>IF(N171="zákl. přenesená",J171,0)</f>
        <v>0</v>
      </c>
      <c r="BH171" s="132">
        <f>IF(N171="sníž. přenesená",J171,0)</f>
        <v>0</v>
      </c>
      <c r="BI171" s="132">
        <f>IF(N171="nulová",J171,0)</f>
        <v>0</v>
      </c>
      <c r="BJ171" s="14" t="s">
        <v>83</v>
      </c>
      <c r="BK171" s="132">
        <f>ROUND(I171*H171,2)</f>
        <v>0</v>
      </c>
      <c r="BL171" s="14" t="s">
        <v>141</v>
      </c>
      <c r="BM171" s="240" t="s">
        <v>209</v>
      </c>
    </row>
    <row r="172" spans="2:51" s="11" customFormat="1" ht="12">
      <c r="B172" s="241"/>
      <c r="C172" s="242"/>
      <c r="D172" s="243" t="s">
        <v>143</v>
      </c>
      <c r="E172" s="244" t="s">
        <v>1</v>
      </c>
      <c r="F172" s="245" t="s">
        <v>210</v>
      </c>
      <c r="G172" s="242"/>
      <c r="H172" s="246">
        <v>38.913</v>
      </c>
      <c r="I172" s="247"/>
      <c r="J172" s="242"/>
      <c r="K172" s="242"/>
      <c r="L172" s="248"/>
      <c r="M172" s="249"/>
      <c r="N172" s="250"/>
      <c r="O172" s="250"/>
      <c r="P172" s="250"/>
      <c r="Q172" s="250"/>
      <c r="R172" s="250"/>
      <c r="S172" s="250"/>
      <c r="T172" s="251"/>
      <c r="AT172" s="252" t="s">
        <v>143</v>
      </c>
      <c r="AU172" s="252" t="s">
        <v>83</v>
      </c>
      <c r="AV172" s="11" t="s">
        <v>94</v>
      </c>
      <c r="AW172" s="11" t="s">
        <v>32</v>
      </c>
      <c r="AX172" s="11" t="s">
        <v>78</v>
      </c>
      <c r="AY172" s="252" t="s">
        <v>135</v>
      </c>
    </row>
    <row r="173" spans="2:65" s="1" customFormat="1" ht="16.5" customHeight="1">
      <c r="B173" s="37"/>
      <c r="C173" s="229" t="s">
        <v>211</v>
      </c>
      <c r="D173" s="229" t="s">
        <v>136</v>
      </c>
      <c r="E173" s="230" t="s">
        <v>212</v>
      </c>
      <c r="F173" s="231" t="s">
        <v>213</v>
      </c>
      <c r="G173" s="232" t="s">
        <v>139</v>
      </c>
      <c r="H173" s="233">
        <v>38.913</v>
      </c>
      <c r="I173" s="234"/>
      <c r="J173" s="235">
        <f>ROUND(I173*H173,2)</f>
        <v>0</v>
      </c>
      <c r="K173" s="231" t="s">
        <v>140</v>
      </c>
      <c r="L173" s="39"/>
      <c r="M173" s="236" t="s">
        <v>1</v>
      </c>
      <c r="N173" s="237" t="s">
        <v>43</v>
      </c>
      <c r="O173" s="85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AR173" s="240" t="s">
        <v>141</v>
      </c>
      <c r="AT173" s="240" t="s">
        <v>136</v>
      </c>
      <c r="AU173" s="240" t="s">
        <v>83</v>
      </c>
      <c r="AY173" s="14" t="s">
        <v>135</v>
      </c>
      <c r="BE173" s="132">
        <f>IF(N173="základní",J173,0)</f>
        <v>0</v>
      </c>
      <c r="BF173" s="132">
        <f>IF(N173="snížená",J173,0)</f>
        <v>0</v>
      </c>
      <c r="BG173" s="132">
        <f>IF(N173="zákl. přenesená",J173,0)</f>
        <v>0</v>
      </c>
      <c r="BH173" s="132">
        <f>IF(N173="sníž. přenesená",J173,0)</f>
        <v>0</v>
      </c>
      <c r="BI173" s="132">
        <f>IF(N173="nulová",J173,0)</f>
        <v>0</v>
      </c>
      <c r="BJ173" s="14" t="s">
        <v>83</v>
      </c>
      <c r="BK173" s="132">
        <f>ROUND(I173*H173,2)</f>
        <v>0</v>
      </c>
      <c r="BL173" s="14" t="s">
        <v>141</v>
      </c>
      <c r="BM173" s="240" t="s">
        <v>214</v>
      </c>
    </row>
    <row r="174" spans="2:65" s="1" customFormat="1" ht="24" customHeight="1">
      <c r="B174" s="37"/>
      <c r="C174" s="229" t="s">
        <v>215</v>
      </c>
      <c r="D174" s="229" t="s">
        <v>136</v>
      </c>
      <c r="E174" s="230" t="s">
        <v>216</v>
      </c>
      <c r="F174" s="231" t="s">
        <v>217</v>
      </c>
      <c r="G174" s="232" t="s">
        <v>178</v>
      </c>
      <c r="H174" s="233">
        <v>62.261</v>
      </c>
      <c r="I174" s="234"/>
      <c r="J174" s="235">
        <f>ROUND(I174*H174,2)</f>
        <v>0</v>
      </c>
      <c r="K174" s="231" t="s">
        <v>140</v>
      </c>
      <c r="L174" s="39"/>
      <c r="M174" s="236" t="s">
        <v>1</v>
      </c>
      <c r="N174" s="237" t="s">
        <v>43</v>
      </c>
      <c r="O174" s="85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AR174" s="240" t="s">
        <v>141</v>
      </c>
      <c r="AT174" s="240" t="s">
        <v>136</v>
      </c>
      <c r="AU174" s="240" t="s">
        <v>83</v>
      </c>
      <c r="AY174" s="14" t="s">
        <v>135</v>
      </c>
      <c r="BE174" s="132">
        <f>IF(N174="základní",J174,0)</f>
        <v>0</v>
      </c>
      <c r="BF174" s="132">
        <f>IF(N174="snížená",J174,0)</f>
        <v>0</v>
      </c>
      <c r="BG174" s="132">
        <f>IF(N174="zákl. přenesená",J174,0)</f>
        <v>0</v>
      </c>
      <c r="BH174" s="132">
        <f>IF(N174="sníž. přenesená",J174,0)</f>
        <v>0</v>
      </c>
      <c r="BI174" s="132">
        <f>IF(N174="nulová",J174,0)</f>
        <v>0</v>
      </c>
      <c r="BJ174" s="14" t="s">
        <v>83</v>
      </c>
      <c r="BK174" s="132">
        <f>ROUND(I174*H174,2)</f>
        <v>0</v>
      </c>
      <c r="BL174" s="14" t="s">
        <v>141</v>
      </c>
      <c r="BM174" s="240" t="s">
        <v>218</v>
      </c>
    </row>
    <row r="175" spans="2:51" s="11" customFormat="1" ht="12">
      <c r="B175" s="241"/>
      <c r="C175" s="242"/>
      <c r="D175" s="243" t="s">
        <v>143</v>
      </c>
      <c r="E175" s="242"/>
      <c r="F175" s="245" t="s">
        <v>219</v>
      </c>
      <c r="G175" s="242"/>
      <c r="H175" s="246">
        <v>62.261</v>
      </c>
      <c r="I175" s="247"/>
      <c r="J175" s="242"/>
      <c r="K175" s="242"/>
      <c r="L175" s="248"/>
      <c r="M175" s="249"/>
      <c r="N175" s="250"/>
      <c r="O175" s="250"/>
      <c r="P175" s="250"/>
      <c r="Q175" s="250"/>
      <c r="R175" s="250"/>
      <c r="S175" s="250"/>
      <c r="T175" s="251"/>
      <c r="AT175" s="252" t="s">
        <v>143</v>
      </c>
      <c r="AU175" s="252" t="s">
        <v>83</v>
      </c>
      <c r="AV175" s="11" t="s">
        <v>94</v>
      </c>
      <c r="AW175" s="11" t="s">
        <v>4</v>
      </c>
      <c r="AX175" s="11" t="s">
        <v>83</v>
      </c>
      <c r="AY175" s="252" t="s">
        <v>135</v>
      </c>
    </row>
    <row r="176" spans="2:65" s="1" customFormat="1" ht="24" customHeight="1">
      <c r="B176" s="37"/>
      <c r="C176" s="229" t="s">
        <v>220</v>
      </c>
      <c r="D176" s="229" t="s">
        <v>136</v>
      </c>
      <c r="E176" s="230" t="s">
        <v>221</v>
      </c>
      <c r="F176" s="231" t="s">
        <v>222</v>
      </c>
      <c r="G176" s="232" t="s">
        <v>223</v>
      </c>
      <c r="H176" s="233">
        <v>41</v>
      </c>
      <c r="I176" s="234"/>
      <c r="J176" s="235">
        <f>ROUND(I176*H176,2)</f>
        <v>0</v>
      </c>
      <c r="K176" s="231" t="s">
        <v>140</v>
      </c>
      <c r="L176" s="39"/>
      <c r="M176" s="236" t="s">
        <v>1</v>
      </c>
      <c r="N176" s="237" t="s">
        <v>43</v>
      </c>
      <c r="O176" s="85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AR176" s="240" t="s">
        <v>141</v>
      </c>
      <c r="AT176" s="240" t="s">
        <v>136</v>
      </c>
      <c r="AU176" s="240" t="s">
        <v>83</v>
      </c>
      <c r="AY176" s="14" t="s">
        <v>135</v>
      </c>
      <c r="BE176" s="132">
        <f>IF(N176="základní",J176,0)</f>
        <v>0</v>
      </c>
      <c r="BF176" s="132">
        <f>IF(N176="snížená",J176,0)</f>
        <v>0</v>
      </c>
      <c r="BG176" s="132">
        <f>IF(N176="zákl. přenesená",J176,0)</f>
        <v>0</v>
      </c>
      <c r="BH176" s="132">
        <f>IF(N176="sníž. přenesená",J176,0)</f>
        <v>0</v>
      </c>
      <c r="BI176" s="132">
        <f>IF(N176="nulová",J176,0)</f>
        <v>0</v>
      </c>
      <c r="BJ176" s="14" t="s">
        <v>83</v>
      </c>
      <c r="BK176" s="132">
        <f>ROUND(I176*H176,2)</f>
        <v>0</v>
      </c>
      <c r="BL176" s="14" t="s">
        <v>141</v>
      </c>
      <c r="BM176" s="240" t="s">
        <v>224</v>
      </c>
    </row>
    <row r="177" spans="2:51" s="11" customFormat="1" ht="12">
      <c r="B177" s="241"/>
      <c r="C177" s="242"/>
      <c r="D177" s="243" t="s">
        <v>143</v>
      </c>
      <c r="E177" s="244" t="s">
        <v>1</v>
      </c>
      <c r="F177" s="245" t="s">
        <v>225</v>
      </c>
      <c r="G177" s="242"/>
      <c r="H177" s="246">
        <v>6</v>
      </c>
      <c r="I177" s="247"/>
      <c r="J177" s="242"/>
      <c r="K177" s="242"/>
      <c r="L177" s="248"/>
      <c r="M177" s="249"/>
      <c r="N177" s="250"/>
      <c r="O177" s="250"/>
      <c r="P177" s="250"/>
      <c r="Q177" s="250"/>
      <c r="R177" s="250"/>
      <c r="S177" s="250"/>
      <c r="T177" s="251"/>
      <c r="AT177" s="252" t="s">
        <v>143</v>
      </c>
      <c r="AU177" s="252" t="s">
        <v>83</v>
      </c>
      <c r="AV177" s="11" t="s">
        <v>94</v>
      </c>
      <c r="AW177" s="11" t="s">
        <v>32</v>
      </c>
      <c r="AX177" s="11" t="s">
        <v>78</v>
      </c>
      <c r="AY177" s="252" t="s">
        <v>135</v>
      </c>
    </row>
    <row r="178" spans="2:51" s="11" customFormat="1" ht="12">
      <c r="B178" s="241"/>
      <c r="C178" s="242"/>
      <c r="D178" s="243" t="s">
        <v>143</v>
      </c>
      <c r="E178" s="244" t="s">
        <v>1</v>
      </c>
      <c r="F178" s="245" t="s">
        <v>226</v>
      </c>
      <c r="G178" s="242"/>
      <c r="H178" s="246">
        <v>35</v>
      </c>
      <c r="I178" s="247"/>
      <c r="J178" s="242"/>
      <c r="K178" s="242"/>
      <c r="L178" s="248"/>
      <c r="M178" s="249"/>
      <c r="N178" s="250"/>
      <c r="O178" s="250"/>
      <c r="P178" s="250"/>
      <c r="Q178" s="250"/>
      <c r="R178" s="250"/>
      <c r="S178" s="250"/>
      <c r="T178" s="251"/>
      <c r="AT178" s="252" t="s">
        <v>143</v>
      </c>
      <c r="AU178" s="252" t="s">
        <v>83</v>
      </c>
      <c r="AV178" s="11" t="s">
        <v>94</v>
      </c>
      <c r="AW178" s="11" t="s">
        <v>32</v>
      </c>
      <c r="AX178" s="11" t="s">
        <v>78</v>
      </c>
      <c r="AY178" s="252" t="s">
        <v>135</v>
      </c>
    </row>
    <row r="179" spans="2:65" s="1" customFormat="1" ht="24" customHeight="1">
      <c r="B179" s="37"/>
      <c r="C179" s="229" t="s">
        <v>227</v>
      </c>
      <c r="D179" s="229" t="s">
        <v>136</v>
      </c>
      <c r="E179" s="230" t="s">
        <v>228</v>
      </c>
      <c r="F179" s="231" t="s">
        <v>229</v>
      </c>
      <c r="G179" s="232" t="s">
        <v>223</v>
      </c>
      <c r="H179" s="233">
        <v>41</v>
      </c>
      <c r="I179" s="234"/>
      <c r="J179" s="235">
        <f>ROUND(I179*H179,2)</f>
        <v>0</v>
      </c>
      <c r="K179" s="231" t="s">
        <v>140</v>
      </c>
      <c r="L179" s="39"/>
      <c r="M179" s="236" t="s">
        <v>1</v>
      </c>
      <c r="N179" s="237" t="s">
        <v>43</v>
      </c>
      <c r="O179" s="85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AR179" s="240" t="s">
        <v>141</v>
      </c>
      <c r="AT179" s="240" t="s">
        <v>136</v>
      </c>
      <c r="AU179" s="240" t="s">
        <v>83</v>
      </c>
      <c r="AY179" s="14" t="s">
        <v>135</v>
      </c>
      <c r="BE179" s="132">
        <f>IF(N179="základní",J179,0)</f>
        <v>0</v>
      </c>
      <c r="BF179" s="132">
        <f>IF(N179="snížená",J179,0)</f>
        <v>0</v>
      </c>
      <c r="BG179" s="132">
        <f>IF(N179="zákl. přenesená",J179,0)</f>
        <v>0</v>
      </c>
      <c r="BH179" s="132">
        <f>IF(N179="sníž. přenesená",J179,0)</f>
        <v>0</v>
      </c>
      <c r="BI179" s="132">
        <f>IF(N179="nulová",J179,0)</f>
        <v>0</v>
      </c>
      <c r="BJ179" s="14" t="s">
        <v>83</v>
      </c>
      <c r="BK179" s="132">
        <f>ROUND(I179*H179,2)</f>
        <v>0</v>
      </c>
      <c r="BL179" s="14" t="s">
        <v>141</v>
      </c>
      <c r="BM179" s="240" t="s">
        <v>230</v>
      </c>
    </row>
    <row r="180" spans="2:65" s="1" customFormat="1" ht="16.5" customHeight="1">
      <c r="B180" s="37"/>
      <c r="C180" s="263" t="s">
        <v>231</v>
      </c>
      <c r="D180" s="263" t="s">
        <v>175</v>
      </c>
      <c r="E180" s="264" t="s">
        <v>232</v>
      </c>
      <c r="F180" s="265" t="s">
        <v>233</v>
      </c>
      <c r="G180" s="266" t="s">
        <v>234</v>
      </c>
      <c r="H180" s="267">
        <v>0.615</v>
      </c>
      <c r="I180" s="268"/>
      <c r="J180" s="269">
        <f>ROUND(I180*H180,2)</f>
        <v>0</v>
      </c>
      <c r="K180" s="265" t="s">
        <v>140</v>
      </c>
      <c r="L180" s="270"/>
      <c r="M180" s="271" t="s">
        <v>1</v>
      </c>
      <c r="N180" s="272" t="s">
        <v>43</v>
      </c>
      <c r="O180" s="85"/>
      <c r="P180" s="238">
        <f>O180*H180</f>
        <v>0</v>
      </c>
      <c r="Q180" s="238">
        <v>0.001</v>
      </c>
      <c r="R180" s="238">
        <f>Q180*H180</f>
        <v>0.000615</v>
      </c>
      <c r="S180" s="238">
        <v>0</v>
      </c>
      <c r="T180" s="239">
        <f>S180*H180</f>
        <v>0</v>
      </c>
      <c r="AR180" s="240" t="s">
        <v>179</v>
      </c>
      <c r="AT180" s="240" t="s">
        <v>175</v>
      </c>
      <c r="AU180" s="240" t="s">
        <v>83</v>
      </c>
      <c r="AY180" s="14" t="s">
        <v>135</v>
      </c>
      <c r="BE180" s="132">
        <f>IF(N180="základní",J180,0)</f>
        <v>0</v>
      </c>
      <c r="BF180" s="132">
        <f>IF(N180="snížená",J180,0)</f>
        <v>0</v>
      </c>
      <c r="BG180" s="132">
        <f>IF(N180="zákl. přenesená",J180,0)</f>
        <v>0</v>
      </c>
      <c r="BH180" s="132">
        <f>IF(N180="sníž. přenesená",J180,0)</f>
        <v>0</v>
      </c>
      <c r="BI180" s="132">
        <f>IF(N180="nulová",J180,0)</f>
        <v>0</v>
      </c>
      <c r="BJ180" s="14" t="s">
        <v>83</v>
      </c>
      <c r="BK180" s="132">
        <f>ROUND(I180*H180,2)</f>
        <v>0</v>
      </c>
      <c r="BL180" s="14" t="s">
        <v>141</v>
      </c>
      <c r="BM180" s="240" t="s">
        <v>235</v>
      </c>
    </row>
    <row r="181" spans="2:51" s="11" customFormat="1" ht="12">
      <c r="B181" s="241"/>
      <c r="C181" s="242"/>
      <c r="D181" s="243" t="s">
        <v>143</v>
      </c>
      <c r="E181" s="242"/>
      <c r="F181" s="245" t="s">
        <v>236</v>
      </c>
      <c r="G181" s="242"/>
      <c r="H181" s="246">
        <v>0.615</v>
      </c>
      <c r="I181" s="247"/>
      <c r="J181" s="242"/>
      <c r="K181" s="242"/>
      <c r="L181" s="248"/>
      <c r="M181" s="249"/>
      <c r="N181" s="250"/>
      <c r="O181" s="250"/>
      <c r="P181" s="250"/>
      <c r="Q181" s="250"/>
      <c r="R181" s="250"/>
      <c r="S181" s="250"/>
      <c r="T181" s="251"/>
      <c r="AT181" s="252" t="s">
        <v>143</v>
      </c>
      <c r="AU181" s="252" t="s">
        <v>83</v>
      </c>
      <c r="AV181" s="11" t="s">
        <v>94</v>
      </c>
      <c r="AW181" s="11" t="s">
        <v>4</v>
      </c>
      <c r="AX181" s="11" t="s">
        <v>83</v>
      </c>
      <c r="AY181" s="252" t="s">
        <v>135</v>
      </c>
    </row>
    <row r="182" spans="2:63" s="10" customFormat="1" ht="25.9" customHeight="1">
      <c r="B182" s="215"/>
      <c r="C182" s="216"/>
      <c r="D182" s="217" t="s">
        <v>77</v>
      </c>
      <c r="E182" s="218" t="s">
        <v>237</v>
      </c>
      <c r="F182" s="218" t="s">
        <v>238</v>
      </c>
      <c r="G182" s="216"/>
      <c r="H182" s="216"/>
      <c r="I182" s="219"/>
      <c r="J182" s="220">
        <f>BK182</f>
        <v>0</v>
      </c>
      <c r="K182" s="216"/>
      <c r="L182" s="221"/>
      <c r="M182" s="222"/>
      <c r="N182" s="223"/>
      <c r="O182" s="223"/>
      <c r="P182" s="224">
        <f>P183</f>
        <v>0</v>
      </c>
      <c r="Q182" s="223"/>
      <c r="R182" s="224">
        <f>R183</f>
        <v>0</v>
      </c>
      <c r="S182" s="223"/>
      <c r="T182" s="225">
        <f>T183</f>
        <v>1.254</v>
      </c>
      <c r="AR182" s="226" t="s">
        <v>83</v>
      </c>
      <c r="AT182" s="227" t="s">
        <v>77</v>
      </c>
      <c r="AU182" s="227" t="s">
        <v>78</v>
      </c>
      <c r="AY182" s="226" t="s">
        <v>135</v>
      </c>
      <c r="BK182" s="228">
        <f>BK183</f>
        <v>0</v>
      </c>
    </row>
    <row r="183" spans="2:65" s="1" customFormat="1" ht="16.5" customHeight="1">
      <c r="B183" s="37"/>
      <c r="C183" s="229" t="s">
        <v>239</v>
      </c>
      <c r="D183" s="229" t="s">
        <v>136</v>
      </c>
      <c r="E183" s="230" t="s">
        <v>240</v>
      </c>
      <c r="F183" s="231" t="s">
        <v>241</v>
      </c>
      <c r="G183" s="232" t="s">
        <v>242</v>
      </c>
      <c r="H183" s="233">
        <v>6</v>
      </c>
      <c r="I183" s="234"/>
      <c r="J183" s="235">
        <f>ROUND(I183*H183,2)</f>
        <v>0</v>
      </c>
      <c r="K183" s="231" t="s">
        <v>140</v>
      </c>
      <c r="L183" s="39"/>
      <c r="M183" s="236" t="s">
        <v>1</v>
      </c>
      <c r="N183" s="237" t="s">
        <v>43</v>
      </c>
      <c r="O183" s="85"/>
      <c r="P183" s="238">
        <f>O183*H183</f>
        <v>0</v>
      </c>
      <c r="Q183" s="238">
        <v>0</v>
      </c>
      <c r="R183" s="238">
        <f>Q183*H183</f>
        <v>0</v>
      </c>
      <c r="S183" s="238">
        <v>0.209</v>
      </c>
      <c r="T183" s="239">
        <f>S183*H183</f>
        <v>1.254</v>
      </c>
      <c r="AR183" s="240" t="s">
        <v>141</v>
      </c>
      <c r="AT183" s="240" t="s">
        <v>136</v>
      </c>
      <c r="AU183" s="240" t="s">
        <v>83</v>
      </c>
      <c r="AY183" s="14" t="s">
        <v>135</v>
      </c>
      <c r="BE183" s="132">
        <f>IF(N183="základní",J183,0)</f>
        <v>0</v>
      </c>
      <c r="BF183" s="132">
        <f>IF(N183="snížená",J183,0)</f>
        <v>0</v>
      </c>
      <c r="BG183" s="132">
        <f>IF(N183="zákl. přenesená",J183,0)</f>
        <v>0</v>
      </c>
      <c r="BH183" s="132">
        <f>IF(N183="sníž. přenesená",J183,0)</f>
        <v>0</v>
      </c>
      <c r="BI183" s="132">
        <f>IF(N183="nulová",J183,0)</f>
        <v>0</v>
      </c>
      <c r="BJ183" s="14" t="s">
        <v>83</v>
      </c>
      <c r="BK183" s="132">
        <f>ROUND(I183*H183,2)</f>
        <v>0</v>
      </c>
      <c r="BL183" s="14" t="s">
        <v>141</v>
      </c>
      <c r="BM183" s="240" t="s">
        <v>243</v>
      </c>
    </row>
    <row r="184" spans="2:63" s="10" customFormat="1" ht="25.9" customHeight="1">
      <c r="B184" s="215"/>
      <c r="C184" s="216"/>
      <c r="D184" s="217" t="s">
        <v>77</v>
      </c>
      <c r="E184" s="218" t="s">
        <v>244</v>
      </c>
      <c r="F184" s="218" t="s">
        <v>245</v>
      </c>
      <c r="G184" s="216"/>
      <c r="H184" s="216"/>
      <c r="I184" s="219"/>
      <c r="J184" s="220">
        <f>BK184</f>
        <v>0</v>
      </c>
      <c r="K184" s="216"/>
      <c r="L184" s="221"/>
      <c r="M184" s="222"/>
      <c r="N184" s="223"/>
      <c r="O184" s="223"/>
      <c r="P184" s="224">
        <f>SUM(P185:P195)</f>
        <v>0</v>
      </c>
      <c r="Q184" s="223"/>
      <c r="R184" s="224">
        <f>SUM(R185:R195)</f>
        <v>0.07476819999999999</v>
      </c>
      <c r="S184" s="223"/>
      <c r="T184" s="225">
        <f>SUM(T185:T195)</f>
        <v>0</v>
      </c>
      <c r="AR184" s="226" t="s">
        <v>83</v>
      </c>
      <c r="AT184" s="227" t="s">
        <v>77</v>
      </c>
      <c r="AU184" s="227" t="s">
        <v>78</v>
      </c>
      <c r="AY184" s="226" t="s">
        <v>135</v>
      </c>
      <c r="BK184" s="228">
        <f>SUM(BK185:BK195)</f>
        <v>0</v>
      </c>
    </row>
    <row r="185" spans="2:65" s="1" customFormat="1" ht="24" customHeight="1">
      <c r="B185" s="37"/>
      <c r="C185" s="229" t="s">
        <v>8</v>
      </c>
      <c r="D185" s="229" t="s">
        <v>136</v>
      </c>
      <c r="E185" s="230" t="s">
        <v>246</v>
      </c>
      <c r="F185" s="231" t="s">
        <v>247</v>
      </c>
      <c r="G185" s="232" t="s">
        <v>139</v>
      </c>
      <c r="H185" s="233">
        <v>0.52</v>
      </c>
      <c r="I185" s="234"/>
      <c r="J185" s="235">
        <f>ROUND(I185*H185,2)</f>
        <v>0</v>
      </c>
      <c r="K185" s="231" t="s">
        <v>140</v>
      </c>
      <c r="L185" s="39"/>
      <c r="M185" s="236" t="s">
        <v>1</v>
      </c>
      <c r="N185" s="237" t="s">
        <v>43</v>
      </c>
      <c r="O185" s="85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AR185" s="240" t="s">
        <v>141</v>
      </c>
      <c r="AT185" s="240" t="s">
        <v>136</v>
      </c>
      <c r="AU185" s="240" t="s">
        <v>83</v>
      </c>
      <c r="AY185" s="14" t="s">
        <v>135</v>
      </c>
      <c r="BE185" s="132">
        <f>IF(N185="základní",J185,0)</f>
        <v>0</v>
      </c>
      <c r="BF185" s="132">
        <f>IF(N185="snížená",J185,0)</f>
        <v>0</v>
      </c>
      <c r="BG185" s="132">
        <f>IF(N185="zákl. přenesená",J185,0)</f>
        <v>0</v>
      </c>
      <c r="BH185" s="132">
        <f>IF(N185="sníž. přenesená",J185,0)</f>
        <v>0</v>
      </c>
      <c r="BI185" s="132">
        <f>IF(N185="nulová",J185,0)</f>
        <v>0</v>
      </c>
      <c r="BJ185" s="14" t="s">
        <v>83</v>
      </c>
      <c r="BK185" s="132">
        <f>ROUND(I185*H185,2)</f>
        <v>0</v>
      </c>
      <c r="BL185" s="14" t="s">
        <v>141</v>
      </c>
      <c r="BM185" s="240" t="s">
        <v>248</v>
      </c>
    </row>
    <row r="186" spans="2:51" s="11" customFormat="1" ht="12">
      <c r="B186" s="241"/>
      <c r="C186" s="242"/>
      <c r="D186" s="243" t="s">
        <v>143</v>
      </c>
      <c r="E186" s="244" t="s">
        <v>1</v>
      </c>
      <c r="F186" s="245" t="s">
        <v>249</v>
      </c>
      <c r="G186" s="242"/>
      <c r="H186" s="246">
        <v>0.52</v>
      </c>
      <c r="I186" s="247"/>
      <c r="J186" s="242"/>
      <c r="K186" s="242"/>
      <c r="L186" s="248"/>
      <c r="M186" s="249"/>
      <c r="N186" s="250"/>
      <c r="O186" s="250"/>
      <c r="P186" s="250"/>
      <c r="Q186" s="250"/>
      <c r="R186" s="250"/>
      <c r="S186" s="250"/>
      <c r="T186" s="251"/>
      <c r="AT186" s="252" t="s">
        <v>143</v>
      </c>
      <c r="AU186" s="252" t="s">
        <v>83</v>
      </c>
      <c r="AV186" s="11" t="s">
        <v>94</v>
      </c>
      <c r="AW186" s="11" t="s">
        <v>32</v>
      </c>
      <c r="AX186" s="11" t="s">
        <v>78</v>
      </c>
      <c r="AY186" s="252" t="s">
        <v>135</v>
      </c>
    </row>
    <row r="187" spans="2:65" s="1" customFormat="1" ht="16.5" customHeight="1">
      <c r="B187" s="37"/>
      <c r="C187" s="229" t="s">
        <v>250</v>
      </c>
      <c r="D187" s="229" t="s">
        <v>136</v>
      </c>
      <c r="E187" s="230" t="s">
        <v>251</v>
      </c>
      <c r="F187" s="231" t="s">
        <v>252</v>
      </c>
      <c r="G187" s="232" t="s">
        <v>139</v>
      </c>
      <c r="H187" s="233">
        <v>1.276</v>
      </c>
      <c r="I187" s="234"/>
      <c r="J187" s="235">
        <f>ROUND(I187*H187,2)</f>
        <v>0</v>
      </c>
      <c r="K187" s="231" t="s">
        <v>140</v>
      </c>
      <c r="L187" s="39"/>
      <c r="M187" s="236" t="s">
        <v>1</v>
      </c>
      <c r="N187" s="237" t="s">
        <v>43</v>
      </c>
      <c r="O187" s="85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AR187" s="240" t="s">
        <v>141</v>
      </c>
      <c r="AT187" s="240" t="s">
        <v>136</v>
      </c>
      <c r="AU187" s="240" t="s">
        <v>83</v>
      </c>
      <c r="AY187" s="14" t="s">
        <v>135</v>
      </c>
      <c r="BE187" s="132">
        <f>IF(N187="základní",J187,0)</f>
        <v>0</v>
      </c>
      <c r="BF187" s="132">
        <f>IF(N187="snížená",J187,0)</f>
        <v>0</v>
      </c>
      <c r="BG187" s="132">
        <f>IF(N187="zákl. přenesená",J187,0)</f>
        <v>0</v>
      </c>
      <c r="BH187" s="132">
        <f>IF(N187="sníž. přenesená",J187,0)</f>
        <v>0</v>
      </c>
      <c r="BI187" s="132">
        <f>IF(N187="nulová",J187,0)</f>
        <v>0</v>
      </c>
      <c r="BJ187" s="14" t="s">
        <v>83</v>
      </c>
      <c r="BK187" s="132">
        <f>ROUND(I187*H187,2)</f>
        <v>0</v>
      </c>
      <c r="BL187" s="14" t="s">
        <v>141</v>
      </c>
      <c r="BM187" s="240" t="s">
        <v>253</v>
      </c>
    </row>
    <row r="188" spans="2:51" s="12" customFormat="1" ht="12">
      <c r="B188" s="253"/>
      <c r="C188" s="254"/>
      <c r="D188" s="243" t="s">
        <v>143</v>
      </c>
      <c r="E188" s="255" t="s">
        <v>1</v>
      </c>
      <c r="F188" s="256" t="s">
        <v>254</v>
      </c>
      <c r="G188" s="254"/>
      <c r="H188" s="255" t="s">
        <v>1</v>
      </c>
      <c r="I188" s="257"/>
      <c r="J188" s="254"/>
      <c r="K188" s="254"/>
      <c r="L188" s="258"/>
      <c r="M188" s="259"/>
      <c r="N188" s="260"/>
      <c r="O188" s="260"/>
      <c r="P188" s="260"/>
      <c r="Q188" s="260"/>
      <c r="R188" s="260"/>
      <c r="S188" s="260"/>
      <c r="T188" s="261"/>
      <c r="AT188" s="262" t="s">
        <v>143</v>
      </c>
      <c r="AU188" s="262" t="s">
        <v>83</v>
      </c>
      <c r="AV188" s="12" t="s">
        <v>83</v>
      </c>
      <c r="AW188" s="12" t="s">
        <v>32</v>
      </c>
      <c r="AX188" s="12" t="s">
        <v>78</v>
      </c>
      <c r="AY188" s="262" t="s">
        <v>135</v>
      </c>
    </row>
    <row r="189" spans="2:51" s="11" customFormat="1" ht="12">
      <c r="B189" s="241"/>
      <c r="C189" s="242"/>
      <c r="D189" s="243" t="s">
        <v>143</v>
      </c>
      <c r="E189" s="244" t="s">
        <v>1</v>
      </c>
      <c r="F189" s="245" t="s">
        <v>255</v>
      </c>
      <c r="G189" s="242"/>
      <c r="H189" s="246">
        <v>1.276</v>
      </c>
      <c r="I189" s="247"/>
      <c r="J189" s="242"/>
      <c r="K189" s="242"/>
      <c r="L189" s="248"/>
      <c r="M189" s="249"/>
      <c r="N189" s="250"/>
      <c r="O189" s="250"/>
      <c r="P189" s="250"/>
      <c r="Q189" s="250"/>
      <c r="R189" s="250"/>
      <c r="S189" s="250"/>
      <c r="T189" s="251"/>
      <c r="AT189" s="252" t="s">
        <v>143</v>
      </c>
      <c r="AU189" s="252" t="s">
        <v>83</v>
      </c>
      <c r="AV189" s="11" t="s">
        <v>94</v>
      </c>
      <c r="AW189" s="11" t="s">
        <v>32</v>
      </c>
      <c r="AX189" s="11" t="s">
        <v>78</v>
      </c>
      <c r="AY189" s="252" t="s">
        <v>135</v>
      </c>
    </row>
    <row r="190" spans="2:65" s="1" customFormat="1" ht="24" customHeight="1">
      <c r="B190" s="37"/>
      <c r="C190" s="229" t="s">
        <v>256</v>
      </c>
      <c r="D190" s="229" t="s">
        <v>136</v>
      </c>
      <c r="E190" s="230" t="s">
        <v>257</v>
      </c>
      <c r="F190" s="231" t="s">
        <v>258</v>
      </c>
      <c r="G190" s="232" t="s">
        <v>139</v>
      </c>
      <c r="H190" s="233">
        <v>1.5</v>
      </c>
      <c r="I190" s="234"/>
      <c r="J190" s="235">
        <f>ROUND(I190*H190,2)</f>
        <v>0</v>
      </c>
      <c r="K190" s="231" t="s">
        <v>140</v>
      </c>
      <c r="L190" s="39"/>
      <c r="M190" s="236" t="s">
        <v>1</v>
      </c>
      <c r="N190" s="237" t="s">
        <v>43</v>
      </c>
      <c r="O190" s="85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AR190" s="240" t="s">
        <v>141</v>
      </c>
      <c r="AT190" s="240" t="s">
        <v>136</v>
      </c>
      <c r="AU190" s="240" t="s">
        <v>83</v>
      </c>
      <c r="AY190" s="14" t="s">
        <v>135</v>
      </c>
      <c r="BE190" s="132">
        <f>IF(N190="základní",J190,0)</f>
        <v>0</v>
      </c>
      <c r="BF190" s="132">
        <f>IF(N190="snížená",J190,0)</f>
        <v>0</v>
      </c>
      <c r="BG190" s="132">
        <f>IF(N190="zákl. přenesená",J190,0)</f>
        <v>0</v>
      </c>
      <c r="BH190" s="132">
        <f>IF(N190="sníž. přenesená",J190,0)</f>
        <v>0</v>
      </c>
      <c r="BI190" s="132">
        <f>IF(N190="nulová",J190,0)</f>
        <v>0</v>
      </c>
      <c r="BJ190" s="14" t="s">
        <v>83</v>
      </c>
      <c r="BK190" s="132">
        <f>ROUND(I190*H190,2)</f>
        <v>0</v>
      </c>
      <c r="BL190" s="14" t="s">
        <v>141</v>
      </c>
      <c r="BM190" s="240" t="s">
        <v>259</v>
      </c>
    </row>
    <row r="191" spans="2:51" s="11" customFormat="1" ht="12">
      <c r="B191" s="241"/>
      <c r="C191" s="242"/>
      <c r="D191" s="243" t="s">
        <v>143</v>
      </c>
      <c r="E191" s="244" t="s">
        <v>1</v>
      </c>
      <c r="F191" s="245" t="s">
        <v>260</v>
      </c>
      <c r="G191" s="242"/>
      <c r="H191" s="246">
        <v>1.5</v>
      </c>
      <c r="I191" s="247"/>
      <c r="J191" s="242"/>
      <c r="K191" s="242"/>
      <c r="L191" s="248"/>
      <c r="M191" s="249"/>
      <c r="N191" s="250"/>
      <c r="O191" s="250"/>
      <c r="P191" s="250"/>
      <c r="Q191" s="250"/>
      <c r="R191" s="250"/>
      <c r="S191" s="250"/>
      <c r="T191" s="251"/>
      <c r="AT191" s="252" t="s">
        <v>143</v>
      </c>
      <c r="AU191" s="252" t="s">
        <v>83</v>
      </c>
      <c r="AV191" s="11" t="s">
        <v>94</v>
      </c>
      <c r="AW191" s="11" t="s">
        <v>32</v>
      </c>
      <c r="AX191" s="11" t="s">
        <v>78</v>
      </c>
      <c r="AY191" s="252" t="s">
        <v>135</v>
      </c>
    </row>
    <row r="192" spans="2:65" s="1" customFormat="1" ht="24" customHeight="1">
      <c r="B192" s="37"/>
      <c r="C192" s="229" t="s">
        <v>7</v>
      </c>
      <c r="D192" s="229" t="s">
        <v>136</v>
      </c>
      <c r="E192" s="230" t="s">
        <v>261</v>
      </c>
      <c r="F192" s="231" t="s">
        <v>262</v>
      </c>
      <c r="G192" s="232" t="s">
        <v>223</v>
      </c>
      <c r="H192" s="233">
        <v>1.95</v>
      </c>
      <c r="I192" s="234"/>
      <c r="J192" s="235">
        <f>ROUND(I192*H192,2)</f>
        <v>0</v>
      </c>
      <c r="K192" s="231" t="s">
        <v>140</v>
      </c>
      <c r="L192" s="39"/>
      <c r="M192" s="236" t="s">
        <v>1</v>
      </c>
      <c r="N192" s="237" t="s">
        <v>43</v>
      </c>
      <c r="O192" s="85"/>
      <c r="P192" s="238">
        <f>O192*H192</f>
        <v>0</v>
      </c>
      <c r="Q192" s="238">
        <v>0.00632</v>
      </c>
      <c r="R192" s="238">
        <f>Q192*H192</f>
        <v>0.012324</v>
      </c>
      <c r="S192" s="238">
        <v>0</v>
      </c>
      <c r="T192" s="239">
        <f>S192*H192</f>
        <v>0</v>
      </c>
      <c r="AR192" s="240" t="s">
        <v>141</v>
      </c>
      <c r="AT192" s="240" t="s">
        <v>136</v>
      </c>
      <c r="AU192" s="240" t="s">
        <v>83</v>
      </c>
      <c r="AY192" s="14" t="s">
        <v>135</v>
      </c>
      <c r="BE192" s="132">
        <f>IF(N192="základní",J192,0)</f>
        <v>0</v>
      </c>
      <c r="BF192" s="132">
        <f>IF(N192="snížená",J192,0)</f>
        <v>0</v>
      </c>
      <c r="BG192" s="132">
        <f>IF(N192="zákl. přenesená",J192,0)</f>
        <v>0</v>
      </c>
      <c r="BH192" s="132">
        <f>IF(N192="sníž. přenesená",J192,0)</f>
        <v>0</v>
      </c>
      <c r="BI192" s="132">
        <f>IF(N192="nulová",J192,0)</f>
        <v>0</v>
      </c>
      <c r="BJ192" s="14" t="s">
        <v>83</v>
      </c>
      <c r="BK192" s="132">
        <f>ROUND(I192*H192,2)</f>
        <v>0</v>
      </c>
      <c r="BL192" s="14" t="s">
        <v>141</v>
      </c>
      <c r="BM192" s="240" t="s">
        <v>263</v>
      </c>
    </row>
    <row r="193" spans="2:51" s="11" customFormat="1" ht="12">
      <c r="B193" s="241"/>
      <c r="C193" s="242"/>
      <c r="D193" s="243" t="s">
        <v>143</v>
      </c>
      <c r="E193" s="244" t="s">
        <v>1</v>
      </c>
      <c r="F193" s="245" t="s">
        <v>264</v>
      </c>
      <c r="G193" s="242"/>
      <c r="H193" s="246">
        <v>1.95</v>
      </c>
      <c r="I193" s="247"/>
      <c r="J193" s="242"/>
      <c r="K193" s="242"/>
      <c r="L193" s="248"/>
      <c r="M193" s="249"/>
      <c r="N193" s="250"/>
      <c r="O193" s="250"/>
      <c r="P193" s="250"/>
      <c r="Q193" s="250"/>
      <c r="R193" s="250"/>
      <c r="S193" s="250"/>
      <c r="T193" s="251"/>
      <c r="AT193" s="252" t="s">
        <v>143</v>
      </c>
      <c r="AU193" s="252" t="s">
        <v>83</v>
      </c>
      <c r="AV193" s="11" t="s">
        <v>94</v>
      </c>
      <c r="AW193" s="11" t="s">
        <v>32</v>
      </c>
      <c r="AX193" s="11" t="s">
        <v>78</v>
      </c>
      <c r="AY193" s="252" t="s">
        <v>135</v>
      </c>
    </row>
    <row r="194" spans="2:65" s="1" customFormat="1" ht="24" customHeight="1">
      <c r="B194" s="37"/>
      <c r="C194" s="229" t="s">
        <v>265</v>
      </c>
      <c r="D194" s="229" t="s">
        <v>136</v>
      </c>
      <c r="E194" s="230" t="s">
        <v>266</v>
      </c>
      <c r="F194" s="231" t="s">
        <v>267</v>
      </c>
      <c r="G194" s="232" t="s">
        <v>178</v>
      </c>
      <c r="H194" s="233">
        <v>0.073</v>
      </c>
      <c r="I194" s="234"/>
      <c r="J194" s="235">
        <f>ROUND(I194*H194,2)</f>
        <v>0</v>
      </c>
      <c r="K194" s="231" t="s">
        <v>140</v>
      </c>
      <c r="L194" s="39"/>
      <c r="M194" s="236" t="s">
        <v>1</v>
      </c>
      <c r="N194" s="237" t="s">
        <v>43</v>
      </c>
      <c r="O194" s="85"/>
      <c r="P194" s="238">
        <f>O194*H194</f>
        <v>0</v>
      </c>
      <c r="Q194" s="238">
        <v>0.8554</v>
      </c>
      <c r="R194" s="238">
        <f>Q194*H194</f>
        <v>0.0624442</v>
      </c>
      <c r="S194" s="238">
        <v>0</v>
      </c>
      <c r="T194" s="239">
        <f>S194*H194</f>
        <v>0</v>
      </c>
      <c r="AR194" s="240" t="s">
        <v>141</v>
      </c>
      <c r="AT194" s="240" t="s">
        <v>136</v>
      </c>
      <c r="AU194" s="240" t="s">
        <v>83</v>
      </c>
      <c r="AY194" s="14" t="s">
        <v>135</v>
      </c>
      <c r="BE194" s="132">
        <f>IF(N194="základní",J194,0)</f>
        <v>0</v>
      </c>
      <c r="BF194" s="132">
        <f>IF(N194="snížená",J194,0)</f>
        <v>0</v>
      </c>
      <c r="BG194" s="132">
        <f>IF(N194="zákl. přenesená",J194,0)</f>
        <v>0</v>
      </c>
      <c r="BH194" s="132">
        <f>IF(N194="sníž. přenesená",J194,0)</f>
        <v>0</v>
      </c>
      <c r="BI194" s="132">
        <f>IF(N194="nulová",J194,0)</f>
        <v>0</v>
      </c>
      <c r="BJ194" s="14" t="s">
        <v>83</v>
      </c>
      <c r="BK194" s="132">
        <f>ROUND(I194*H194,2)</f>
        <v>0</v>
      </c>
      <c r="BL194" s="14" t="s">
        <v>141</v>
      </c>
      <c r="BM194" s="240" t="s">
        <v>268</v>
      </c>
    </row>
    <row r="195" spans="2:51" s="11" customFormat="1" ht="12">
      <c r="B195" s="241"/>
      <c r="C195" s="242"/>
      <c r="D195" s="243" t="s">
        <v>143</v>
      </c>
      <c r="E195" s="244" t="s">
        <v>1</v>
      </c>
      <c r="F195" s="245" t="s">
        <v>269</v>
      </c>
      <c r="G195" s="242"/>
      <c r="H195" s="246">
        <v>0.073</v>
      </c>
      <c r="I195" s="247"/>
      <c r="J195" s="242"/>
      <c r="K195" s="242"/>
      <c r="L195" s="248"/>
      <c r="M195" s="249"/>
      <c r="N195" s="250"/>
      <c r="O195" s="250"/>
      <c r="P195" s="250"/>
      <c r="Q195" s="250"/>
      <c r="R195" s="250"/>
      <c r="S195" s="250"/>
      <c r="T195" s="251"/>
      <c r="AT195" s="252" t="s">
        <v>143</v>
      </c>
      <c r="AU195" s="252" t="s">
        <v>83</v>
      </c>
      <c r="AV195" s="11" t="s">
        <v>94</v>
      </c>
      <c r="AW195" s="11" t="s">
        <v>32</v>
      </c>
      <c r="AX195" s="11" t="s">
        <v>78</v>
      </c>
      <c r="AY195" s="252" t="s">
        <v>135</v>
      </c>
    </row>
    <row r="196" spans="2:63" s="10" customFormat="1" ht="25.9" customHeight="1">
      <c r="B196" s="215"/>
      <c r="C196" s="216"/>
      <c r="D196" s="217" t="s">
        <v>77</v>
      </c>
      <c r="E196" s="218" t="s">
        <v>270</v>
      </c>
      <c r="F196" s="218" t="s">
        <v>271</v>
      </c>
      <c r="G196" s="216"/>
      <c r="H196" s="216"/>
      <c r="I196" s="219"/>
      <c r="J196" s="220">
        <f>BK196</f>
        <v>0</v>
      </c>
      <c r="K196" s="216"/>
      <c r="L196" s="221"/>
      <c r="M196" s="222"/>
      <c r="N196" s="223"/>
      <c r="O196" s="223"/>
      <c r="P196" s="224">
        <f>SUM(P197:P199)</f>
        <v>0</v>
      </c>
      <c r="Q196" s="223"/>
      <c r="R196" s="224">
        <f>SUM(R197:R199)</f>
        <v>0.019463119999999997</v>
      </c>
      <c r="S196" s="223"/>
      <c r="T196" s="225">
        <f>SUM(T197:T199)</f>
        <v>0</v>
      </c>
      <c r="AR196" s="226" t="s">
        <v>83</v>
      </c>
      <c r="AT196" s="227" t="s">
        <v>77</v>
      </c>
      <c r="AU196" s="227" t="s">
        <v>78</v>
      </c>
      <c r="AY196" s="226" t="s">
        <v>135</v>
      </c>
      <c r="BK196" s="228">
        <f>SUM(BK197:BK199)</f>
        <v>0</v>
      </c>
    </row>
    <row r="197" spans="2:65" s="1" customFormat="1" ht="24" customHeight="1">
      <c r="B197" s="37"/>
      <c r="C197" s="229" t="s">
        <v>272</v>
      </c>
      <c r="D197" s="229" t="s">
        <v>136</v>
      </c>
      <c r="E197" s="230" t="s">
        <v>273</v>
      </c>
      <c r="F197" s="231" t="s">
        <v>274</v>
      </c>
      <c r="G197" s="232" t="s">
        <v>242</v>
      </c>
      <c r="H197" s="233">
        <v>6.5</v>
      </c>
      <c r="I197" s="234"/>
      <c r="J197" s="235">
        <f>ROUND(I197*H197,2)</f>
        <v>0</v>
      </c>
      <c r="K197" s="231" t="s">
        <v>140</v>
      </c>
      <c r="L197" s="39"/>
      <c r="M197" s="236" t="s">
        <v>1</v>
      </c>
      <c r="N197" s="237" t="s">
        <v>43</v>
      </c>
      <c r="O197" s="85"/>
      <c r="P197" s="238">
        <f>O197*H197</f>
        <v>0</v>
      </c>
      <c r="Q197" s="238">
        <v>1E-05</v>
      </c>
      <c r="R197" s="238">
        <f>Q197*H197</f>
        <v>6.500000000000001E-05</v>
      </c>
      <c r="S197" s="238">
        <v>0</v>
      </c>
      <c r="T197" s="239">
        <f>S197*H197</f>
        <v>0</v>
      </c>
      <c r="AR197" s="240" t="s">
        <v>141</v>
      </c>
      <c r="AT197" s="240" t="s">
        <v>136</v>
      </c>
      <c r="AU197" s="240" t="s">
        <v>83</v>
      </c>
      <c r="AY197" s="14" t="s">
        <v>135</v>
      </c>
      <c r="BE197" s="132">
        <f>IF(N197="základní",J197,0)</f>
        <v>0</v>
      </c>
      <c r="BF197" s="132">
        <f>IF(N197="snížená",J197,0)</f>
        <v>0</v>
      </c>
      <c r="BG197" s="132">
        <f>IF(N197="zákl. přenesená",J197,0)</f>
        <v>0</v>
      </c>
      <c r="BH197" s="132">
        <f>IF(N197="sníž. přenesená",J197,0)</f>
        <v>0</v>
      </c>
      <c r="BI197" s="132">
        <f>IF(N197="nulová",J197,0)</f>
        <v>0</v>
      </c>
      <c r="BJ197" s="14" t="s">
        <v>83</v>
      </c>
      <c r="BK197" s="132">
        <f>ROUND(I197*H197,2)</f>
        <v>0</v>
      </c>
      <c r="BL197" s="14" t="s">
        <v>141</v>
      </c>
      <c r="BM197" s="240" t="s">
        <v>275</v>
      </c>
    </row>
    <row r="198" spans="2:65" s="1" customFormat="1" ht="16.5" customHeight="1">
      <c r="B198" s="37"/>
      <c r="C198" s="263" t="s">
        <v>276</v>
      </c>
      <c r="D198" s="263" t="s">
        <v>175</v>
      </c>
      <c r="E198" s="264" t="s">
        <v>277</v>
      </c>
      <c r="F198" s="265" t="s">
        <v>278</v>
      </c>
      <c r="G198" s="266" t="s">
        <v>242</v>
      </c>
      <c r="H198" s="267">
        <v>6.598</v>
      </c>
      <c r="I198" s="268"/>
      <c r="J198" s="269">
        <f>ROUND(I198*H198,2)</f>
        <v>0</v>
      </c>
      <c r="K198" s="265" t="s">
        <v>140</v>
      </c>
      <c r="L198" s="270"/>
      <c r="M198" s="271" t="s">
        <v>1</v>
      </c>
      <c r="N198" s="272" t="s">
        <v>43</v>
      </c>
      <c r="O198" s="85"/>
      <c r="P198" s="238">
        <f>O198*H198</f>
        <v>0</v>
      </c>
      <c r="Q198" s="238">
        <v>0.00294</v>
      </c>
      <c r="R198" s="238">
        <f>Q198*H198</f>
        <v>0.019398119999999998</v>
      </c>
      <c r="S198" s="238">
        <v>0</v>
      </c>
      <c r="T198" s="239">
        <f>S198*H198</f>
        <v>0</v>
      </c>
      <c r="AR198" s="240" t="s">
        <v>179</v>
      </c>
      <c r="AT198" s="240" t="s">
        <v>175</v>
      </c>
      <c r="AU198" s="240" t="s">
        <v>83</v>
      </c>
      <c r="AY198" s="14" t="s">
        <v>135</v>
      </c>
      <c r="BE198" s="132">
        <f>IF(N198="základní",J198,0)</f>
        <v>0</v>
      </c>
      <c r="BF198" s="132">
        <f>IF(N198="snížená",J198,0)</f>
        <v>0</v>
      </c>
      <c r="BG198" s="132">
        <f>IF(N198="zákl. přenesená",J198,0)</f>
        <v>0</v>
      </c>
      <c r="BH198" s="132">
        <f>IF(N198="sníž. přenesená",J198,0)</f>
        <v>0</v>
      </c>
      <c r="BI198" s="132">
        <f>IF(N198="nulová",J198,0)</f>
        <v>0</v>
      </c>
      <c r="BJ198" s="14" t="s">
        <v>83</v>
      </c>
      <c r="BK198" s="132">
        <f>ROUND(I198*H198,2)</f>
        <v>0</v>
      </c>
      <c r="BL198" s="14" t="s">
        <v>141</v>
      </c>
      <c r="BM198" s="240" t="s">
        <v>279</v>
      </c>
    </row>
    <row r="199" spans="2:51" s="11" customFormat="1" ht="12">
      <c r="B199" s="241"/>
      <c r="C199" s="242"/>
      <c r="D199" s="243" t="s">
        <v>143</v>
      </c>
      <c r="E199" s="242"/>
      <c r="F199" s="245" t="s">
        <v>280</v>
      </c>
      <c r="G199" s="242"/>
      <c r="H199" s="246">
        <v>6.598</v>
      </c>
      <c r="I199" s="247"/>
      <c r="J199" s="242"/>
      <c r="K199" s="242"/>
      <c r="L199" s="248"/>
      <c r="M199" s="249"/>
      <c r="N199" s="250"/>
      <c r="O199" s="250"/>
      <c r="P199" s="250"/>
      <c r="Q199" s="250"/>
      <c r="R199" s="250"/>
      <c r="S199" s="250"/>
      <c r="T199" s="251"/>
      <c r="AT199" s="252" t="s">
        <v>143</v>
      </c>
      <c r="AU199" s="252" t="s">
        <v>83</v>
      </c>
      <c r="AV199" s="11" t="s">
        <v>94</v>
      </c>
      <c r="AW199" s="11" t="s">
        <v>4</v>
      </c>
      <c r="AX199" s="11" t="s">
        <v>83</v>
      </c>
      <c r="AY199" s="252" t="s">
        <v>135</v>
      </c>
    </row>
    <row r="200" spans="2:63" s="10" customFormat="1" ht="25.9" customHeight="1">
      <c r="B200" s="215"/>
      <c r="C200" s="216"/>
      <c r="D200" s="217" t="s">
        <v>77</v>
      </c>
      <c r="E200" s="218" t="s">
        <v>281</v>
      </c>
      <c r="F200" s="218" t="s">
        <v>282</v>
      </c>
      <c r="G200" s="216"/>
      <c r="H200" s="216"/>
      <c r="I200" s="219"/>
      <c r="J200" s="220">
        <f>BK200</f>
        <v>0</v>
      </c>
      <c r="K200" s="216"/>
      <c r="L200" s="221"/>
      <c r="M200" s="222"/>
      <c r="N200" s="223"/>
      <c r="O200" s="223"/>
      <c r="P200" s="224">
        <f>SUM(P201:P207)</f>
        <v>0</v>
      </c>
      <c r="Q200" s="223"/>
      <c r="R200" s="224">
        <f>SUM(R201:R207)</f>
        <v>0.4719</v>
      </c>
      <c r="S200" s="223"/>
      <c r="T200" s="225">
        <f>SUM(T201:T207)</f>
        <v>0</v>
      </c>
      <c r="AR200" s="226" t="s">
        <v>83</v>
      </c>
      <c r="AT200" s="227" t="s">
        <v>77</v>
      </c>
      <c r="AU200" s="227" t="s">
        <v>78</v>
      </c>
      <c r="AY200" s="226" t="s">
        <v>135</v>
      </c>
      <c r="BK200" s="228">
        <f>SUM(BK201:BK207)</f>
        <v>0</v>
      </c>
    </row>
    <row r="201" spans="2:65" s="1" customFormat="1" ht="24" customHeight="1">
      <c r="B201" s="37"/>
      <c r="C201" s="229" t="s">
        <v>283</v>
      </c>
      <c r="D201" s="229" t="s">
        <v>136</v>
      </c>
      <c r="E201" s="230" t="s">
        <v>284</v>
      </c>
      <c r="F201" s="231" t="s">
        <v>285</v>
      </c>
      <c r="G201" s="232" t="s">
        <v>286</v>
      </c>
      <c r="H201" s="233">
        <v>1</v>
      </c>
      <c r="I201" s="234"/>
      <c r="J201" s="235">
        <f>ROUND(I201*H201,2)</f>
        <v>0</v>
      </c>
      <c r="K201" s="231" t="s">
        <v>140</v>
      </c>
      <c r="L201" s="39"/>
      <c r="M201" s="236" t="s">
        <v>1</v>
      </c>
      <c r="N201" s="237" t="s">
        <v>43</v>
      </c>
      <c r="O201" s="85"/>
      <c r="P201" s="238">
        <f>O201*H201</f>
        <v>0</v>
      </c>
      <c r="Q201" s="238">
        <v>0.05803</v>
      </c>
      <c r="R201" s="238">
        <f>Q201*H201</f>
        <v>0.05803</v>
      </c>
      <c r="S201" s="238">
        <v>0</v>
      </c>
      <c r="T201" s="239">
        <f>S201*H201</f>
        <v>0</v>
      </c>
      <c r="AR201" s="240" t="s">
        <v>141</v>
      </c>
      <c r="AT201" s="240" t="s">
        <v>136</v>
      </c>
      <c r="AU201" s="240" t="s">
        <v>83</v>
      </c>
      <c r="AY201" s="14" t="s">
        <v>135</v>
      </c>
      <c r="BE201" s="132">
        <f>IF(N201="základní",J201,0)</f>
        <v>0</v>
      </c>
      <c r="BF201" s="132">
        <f>IF(N201="snížená",J201,0)</f>
        <v>0</v>
      </c>
      <c r="BG201" s="132">
        <f>IF(N201="zákl. přenesená",J201,0)</f>
        <v>0</v>
      </c>
      <c r="BH201" s="132">
        <f>IF(N201="sníž. přenesená",J201,0)</f>
        <v>0</v>
      </c>
      <c r="BI201" s="132">
        <f>IF(N201="nulová",J201,0)</f>
        <v>0</v>
      </c>
      <c r="BJ201" s="14" t="s">
        <v>83</v>
      </c>
      <c r="BK201" s="132">
        <f>ROUND(I201*H201,2)</f>
        <v>0</v>
      </c>
      <c r="BL201" s="14" t="s">
        <v>141</v>
      </c>
      <c r="BM201" s="240" t="s">
        <v>287</v>
      </c>
    </row>
    <row r="202" spans="2:65" s="1" customFormat="1" ht="24" customHeight="1">
      <c r="B202" s="37"/>
      <c r="C202" s="229" t="s">
        <v>288</v>
      </c>
      <c r="D202" s="229" t="s">
        <v>136</v>
      </c>
      <c r="E202" s="230" t="s">
        <v>289</v>
      </c>
      <c r="F202" s="231" t="s">
        <v>290</v>
      </c>
      <c r="G202" s="232" t="s">
        <v>286</v>
      </c>
      <c r="H202" s="233">
        <v>1</v>
      </c>
      <c r="I202" s="234"/>
      <c r="J202" s="235">
        <f>ROUND(I202*H202,2)</f>
        <v>0</v>
      </c>
      <c r="K202" s="231" t="s">
        <v>140</v>
      </c>
      <c r="L202" s="39"/>
      <c r="M202" s="236" t="s">
        <v>1</v>
      </c>
      <c r="N202" s="237" t="s">
        <v>43</v>
      </c>
      <c r="O202" s="85"/>
      <c r="P202" s="238">
        <f>O202*H202</f>
        <v>0</v>
      </c>
      <c r="Q202" s="238">
        <v>0.01136</v>
      </c>
      <c r="R202" s="238">
        <f>Q202*H202</f>
        <v>0.01136</v>
      </c>
      <c r="S202" s="238">
        <v>0</v>
      </c>
      <c r="T202" s="239">
        <f>S202*H202</f>
        <v>0</v>
      </c>
      <c r="AR202" s="240" t="s">
        <v>141</v>
      </c>
      <c r="AT202" s="240" t="s">
        <v>136</v>
      </c>
      <c r="AU202" s="240" t="s">
        <v>83</v>
      </c>
      <c r="AY202" s="14" t="s">
        <v>135</v>
      </c>
      <c r="BE202" s="132">
        <f>IF(N202="základní",J202,0)</f>
        <v>0</v>
      </c>
      <c r="BF202" s="132">
        <f>IF(N202="snížená",J202,0)</f>
        <v>0</v>
      </c>
      <c r="BG202" s="132">
        <f>IF(N202="zákl. přenesená",J202,0)</f>
        <v>0</v>
      </c>
      <c r="BH202" s="132">
        <f>IF(N202="sníž. přenesená",J202,0)</f>
        <v>0</v>
      </c>
      <c r="BI202" s="132">
        <f>IF(N202="nulová",J202,0)</f>
        <v>0</v>
      </c>
      <c r="BJ202" s="14" t="s">
        <v>83</v>
      </c>
      <c r="BK202" s="132">
        <f>ROUND(I202*H202,2)</f>
        <v>0</v>
      </c>
      <c r="BL202" s="14" t="s">
        <v>141</v>
      </c>
      <c r="BM202" s="240" t="s">
        <v>291</v>
      </c>
    </row>
    <row r="203" spans="2:65" s="1" customFormat="1" ht="24" customHeight="1">
      <c r="B203" s="37"/>
      <c r="C203" s="229" t="s">
        <v>292</v>
      </c>
      <c r="D203" s="229" t="s">
        <v>136</v>
      </c>
      <c r="E203" s="230" t="s">
        <v>293</v>
      </c>
      <c r="F203" s="231" t="s">
        <v>294</v>
      </c>
      <c r="G203" s="232" t="s">
        <v>286</v>
      </c>
      <c r="H203" s="233">
        <v>1</v>
      </c>
      <c r="I203" s="234"/>
      <c r="J203" s="235">
        <f>ROUND(I203*H203,2)</f>
        <v>0</v>
      </c>
      <c r="K203" s="231" t="s">
        <v>140</v>
      </c>
      <c r="L203" s="39"/>
      <c r="M203" s="236" t="s">
        <v>1</v>
      </c>
      <c r="N203" s="237" t="s">
        <v>43</v>
      </c>
      <c r="O203" s="85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AR203" s="240" t="s">
        <v>141</v>
      </c>
      <c r="AT203" s="240" t="s">
        <v>136</v>
      </c>
      <c r="AU203" s="240" t="s">
        <v>83</v>
      </c>
      <c r="AY203" s="14" t="s">
        <v>135</v>
      </c>
      <c r="BE203" s="132">
        <f>IF(N203="základní",J203,0)</f>
        <v>0</v>
      </c>
      <c r="BF203" s="132">
        <f>IF(N203="snížená",J203,0)</f>
        <v>0</v>
      </c>
      <c r="BG203" s="132">
        <f>IF(N203="zákl. přenesená",J203,0)</f>
        <v>0</v>
      </c>
      <c r="BH203" s="132">
        <f>IF(N203="sníž. přenesená",J203,0)</f>
        <v>0</v>
      </c>
      <c r="BI203" s="132">
        <f>IF(N203="nulová",J203,0)</f>
        <v>0</v>
      </c>
      <c r="BJ203" s="14" t="s">
        <v>83</v>
      </c>
      <c r="BK203" s="132">
        <f>ROUND(I203*H203,2)</f>
        <v>0</v>
      </c>
      <c r="BL203" s="14" t="s">
        <v>141</v>
      </c>
      <c r="BM203" s="240" t="s">
        <v>295</v>
      </c>
    </row>
    <row r="204" spans="2:65" s="1" customFormat="1" ht="24" customHeight="1">
      <c r="B204" s="37"/>
      <c r="C204" s="229" t="s">
        <v>296</v>
      </c>
      <c r="D204" s="229" t="s">
        <v>136</v>
      </c>
      <c r="E204" s="230" t="s">
        <v>297</v>
      </c>
      <c r="F204" s="231" t="s">
        <v>298</v>
      </c>
      <c r="G204" s="232" t="s">
        <v>286</v>
      </c>
      <c r="H204" s="233">
        <v>1</v>
      </c>
      <c r="I204" s="234"/>
      <c r="J204" s="235">
        <f>ROUND(I204*H204,2)</f>
        <v>0</v>
      </c>
      <c r="K204" s="231" t="s">
        <v>140</v>
      </c>
      <c r="L204" s="39"/>
      <c r="M204" s="236" t="s">
        <v>1</v>
      </c>
      <c r="N204" s="237" t="s">
        <v>43</v>
      </c>
      <c r="O204" s="85"/>
      <c r="P204" s="238">
        <f>O204*H204</f>
        <v>0</v>
      </c>
      <c r="Q204" s="238">
        <v>0.15251</v>
      </c>
      <c r="R204" s="238">
        <f>Q204*H204</f>
        <v>0.15251</v>
      </c>
      <c r="S204" s="238">
        <v>0</v>
      </c>
      <c r="T204" s="239">
        <f>S204*H204</f>
        <v>0</v>
      </c>
      <c r="AR204" s="240" t="s">
        <v>141</v>
      </c>
      <c r="AT204" s="240" t="s">
        <v>136</v>
      </c>
      <c r="AU204" s="240" t="s">
        <v>83</v>
      </c>
      <c r="AY204" s="14" t="s">
        <v>135</v>
      </c>
      <c r="BE204" s="132">
        <f>IF(N204="základní",J204,0)</f>
        <v>0</v>
      </c>
      <c r="BF204" s="132">
        <f>IF(N204="snížená",J204,0)</f>
        <v>0</v>
      </c>
      <c r="BG204" s="132">
        <f>IF(N204="zákl. přenesená",J204,0)</f>
        <v>0</v>
      </c>
      <c r="BH204" s="132">
        <f>IF(N204="sníž. přenesená",J204,0)</f>
        <v>0</v>
      </c>
      <c r="BI204" s="132">
        <f>IF(N204="nulová",J204,0)</f>
        <v>0</v>
      </c>
      <c r="BJ204" s="14" t="s">
        <v>83</v>
      </c>
      <c r="BK204" s="132">
        <f>ROUND(I204*H204,2)</f>
        <v>0</v>
      </c>
      <c r="BL204" s="14" t="s">
        <v>141</v>
      </c>
      <c r="BM204" s="240" t="s">
        <v>299</v>
      </c>
    </row>
    <row r="205" spans="2:65" s="1" customFormat="1" ht="24" customHeight="1">
      <c r="B205" s="37"/>
      <c r="C205" s="229" t="s">
        <v>300</v>
      </c>
      <c r="D205" s="229" t="s">
        <v>136</v>
      </c>
      <c r="E205" s="230" t="s">
        <v>301</v>
      </c>
      <c r="F205" s="231" t="s">
        <v>302</v>
      </c>
      <c r="G205" s="232" t="s">
        <v>286</v>
      </c>
      <c r="H205" s="233">
        <v>1</v>
      </c>
      <c r="I205" s="234"/>
      <c r="J205" s="235">
        <f>ROUND(I205*H205,2)</f>
        <v>0</v>
      </c>
      <c r="K205" s="231" t="s">
        <v>1</v>
      </c>
      <c r="L205" s="39"/>
      <c r="M205" s="236" t="s">
        <v>1</v>
      </c>
      <c r="N205" s="237" t="s">
        <v>43</v>
      </c>
      <c r="O205" s="85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AR205" s="240" t="s">
        <v>141</v>
      </c>
      <c r="AT205" s="240" t="s">
        <v>136</v>
      </c>
      <c r="AU205" s="240" t="s">
        <v>83</v>
      </c>
      <c r="AY205" s="14" t="s">
        <v>135</v>
      </c>
      <c r="BE205" s="132">
        <f>IF(N205="základní",J205,0)</f>
        <v>0</v>
      </c>
      <c r="BF205" s="132">
        <f>IF(N205="snížená",J205,0)</f>
        <v>0</v>
      </c>
      <c r="BG205" s="132">
        <f>IF(N205="zákl. přenesená",J205,0)</f>
        <v>0</v>
      </c>
      <c r="BH205" s="132">
        <f>IF(N205="sníž. přenesená",J205,0)</f>
        <v>0</v>
      </c>
      <c r="BI205" s="132">
        <f>IF(N205="nulová",J205,0)</f>
        <v>0</v>
      </c>
      <c r="BJ205" s="14" t="s">
        <v>83</v>
      </c>
      <c r="BK205" s="132">
        <f>ROUND(I205*H205,2)</f>
        <v>0</v>
      </c>
      <c r="BL205" s="14" t="s">
        <v>141</v>
      </c>
      <c r="BM205" s="240" t="s">
        <v>303</v>
      </c>
    </row>
    <row r="206" spans="2:65" s="1" customFormat="1" ht="16.5" customHeight="1">
      <c r="B206" s="37"/>
      <c r="C206" s="263" t="s">
        <v>304</v>
      </c>
      <c r="D206" s="263" t="s">
        <v>175</v>
      </c>
      <c r="E206" s="264" t="s">
        <v>305</v>
      </c>
      <c r="F206" s="265" t="s">
        <v>306</v>
      </c>
      <c r="G206" s="266" t="s">
        <v>307</v>
      </c>
      <c r="H206" s="267">
        <v>1</v>
      </c>
      <c r="I206" s="268"/>
      <c r="J206" s="269">
        <f>ROUND(I206*H206,2)</f>
        <v>0</v>
      </c>
      <c r="K206" s="265" t="s">
        <v>1</v>
      </c>
      <c r="L206" s="270"/>
      <c r="M206" s="271" t="s">
        <v>1</v>
      </c>
      <c r="N206" s="272" t="s">
        <v>43</v>
      </c>
      <c r="O206" s="85"/>
      <c r="P206" s="238">
        <f>O206*H206</f>
        <v>0</v>
      </c>
      <c r="Q206" s="238">
        <v>0.25</v>
      </c>
      <c r="R206" s="238">
        <f>Q206*H206</f>
        <v>0.25</v>
      </c>
      <c r="S206" s="238">
        <v>0</v>
      </c>
      <c r="T206" s="239">
        <f>S206*H206</f>
        <v>0</v>
      </c>
      <c r="AR206" s="240" t="s">
        <v>179</v>
      </c>
      <c r="AT206" s="240" t="s">
        <v>175</v>
      </c>
      <c r="AU206" s="240" t="s">
        <v>83</v>
      </c>
      <c r="AY206" s="14" t="s">
        <v>135</v>
      </c>
      <c r="BE206" s="132">
        <f>IF(N206="základní",J206,0)</f>
        <v>0</v>
      </c>
      <c r="BF206" s="132">
        <f>IF(N206="snížená",J206,0)</f>
        <v>0</v>
      </c>
      <c r="BG206" s="132">
        <f>IF(N206="zákl. přenesená",J206,0)</f>
        <v>0</v>
      </c>
      <c r="BH206" s="132">
        <f>IF(N206="sníž. přenesená",J206,0)</f>
        <v>0</v>
      </c>
      <c r="BI206" s="132">
        <f>IF(N206="nulová",J206,0)</f>
        <v>0</v>
      </c>
      <c r="BJ206" s="14" t="s">
        <v>83</v>
      </c>
      <c r="BK206" s="132">
        <f>ROUND(I206*H206,2)</f>
        <v>0</v>
      </c>
      <c r="BL206" s="14" t="s">
        <v>141</v>
      </c>
      <c r="BM206" s="240" t="s">
        <v>308</v>
      </c>
    </row>
    <row r="207" spans="2:65" s="1" customFormat="1" ht="16.5" customHeight="1">
      <c r="B207" s="37"/>
      <c r="C207" s="229" t="s">
        <v>309</v>
      </c>
      <c r="D207" s="229" t="s">
        <v>136</v>
      </c>
      <c r="E207" s="230" t="s">
        <v>310</v>
      </c>
      <c r="F207" s="231" t="s">
        <v>311</v>
      </c>
      <c r="G207" s="232" t="s">
        <v>307</v>
      </c>
      <c r="H207" s="233">
        <v>1</v>
      </c>
      <c r="I207" s="234"/>
      <c r="J207" s="235">
        <f>ROUND(I207*H207,2)</f>
        <v>0</v>
      </c>
      <c r="K207" s="231" t="s">
        <v>1</v>
      </c>
      <c r="L207" s="39"/>
      <c r="M207" s="236" t="s">
        <v>1</v>
      </c>
      <c r="N207" s="237" t="s">
        <v>43</v>
      </c>
      <c r="O207" s="85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AR207" s="240" t="s">
        <v>141</v>
      </c>
      <c r="AT207" s="240" t="s">
        <v>136</v>
      </c>
      <c r="AU207" s="240" t="s">
        <v>83</v>
      </c>
      <c r="AY207" s="14" t="s">
        <v>135</v>
      </c>
      <c r="BE207" s="132">
        <f>IF(N207="základní",J207,0)</f>
        <v>0</v>
      </c>
      <c r="BF207" s="132">
        <f>IF(N207="snížená",J207,0)</f>
        <v>0</v>
      </c>
      <c r="BG207" s="132">
        <f>IF(N207="zákl. přenesená",J207,0)</f>
        <v>0</v>
      </c>
      <c r="BH207" s="132">
        <f>IF(N207="sníž. přenesená",J207,0)</f>
        <v>0</v>
      </c>
      <c r="BI207" s="132">
        <f>IF(N207="nulová",J207,0)</f>
        <v>0</v>
      </c>
      <c r="BJ207" s="14" t="s">
        <v>83</v>
      </c>
      <c r="BK207" s="132">
        <f>ROUND(I207*H207,2)</f>
        <v>0</v>
      </c>
      <c r="BL207" s="14" t="s">
        <v>141</v>
      </c>
      <c r="BM207" s="240" t="s">
        <v>312</v>
      </c>
    </row>
    <row r="208" spans="2:63" s="10" customFormat="1" ht="25.9" customHeight="1">
      <c r="B208" s="215"/>
      <c r="C208" s="216"/>
      <c r="D208" s="217" t="s">
        <v>77</v>
      </c>
      <c r="E208" s="218" t="s">
        <v>313</v>
      </c>
      <c r="F208" s="218" t="s">
        <v>314</v>
      </c>
      <c r="G208" s="216"/>
      <c r="H208" s="216"/>
      <c r="I208" s="219"/>
      <c r="J208" s="220">
        <f>BK208</f>
        <v>0</v>
      </c>
      <c r="K208" s="216"/>
      <c r="L208" s="221"/>
      <c r="M208" s="222"/>
      <c r="N208" s="223"/>
      <c r="O208" s="223"/>
      <c r="P208" s="224">
        <f>SUM(P209:P210)</f>
        <v>0</v>
      </c>
      <c r="Q208" s="223"/>
      <c r="R208" s="224">
        <f>SUM(R209:R210)</f>
        <v>1.4184</v>
      </c>
      <c r="S208" s="223"/>
      <c r="T208" s="225">
        <f>SUM(T209:T210)</f>
        <v>0</v>
      </c>
      <c r="AR208" s="226" t="s">
        <v>83</v>
      </c>
      <c r="AT208" s="227" t="s">
        <v>77</v>
      </c>
      <c r="AU208" s="227" t="s">
        <v>78</v>
      </c>
      <c r="AY208" s="226" t="s">
        <v>135</v>
      </c>
      <c r="BK208" s="228">
        <f>SUM(BK209:BK210)</f>
        <v>0</v>
      </c>
    </row>
    <row r="209" spans="2:65" s="1" customFormat="1" ht="24" customHeight="1">
      <c r="B209" s="37"/>
      <c r="C209" s="229" t="s">
        <v>244</v>
      </c>
      <c r="D209" s="229" t="s">
        <v>136</v>
      </c>
      <c r="E209" s="230" t="s">
        <v>315</v>
      </c>
      <c r="F209" s="231" t="s">
        <v>316</v>
      </c>
      <c r="G209" s="232" t="s">
        <v>242</v>
      </c>
      <c r="H209" s="233">
        <v>6</v>
      </c>
      <c r="I209" s="234"/>
      <c r="J209" s="235">
        <f>ROUND(I209*H209,2)</f>
        <v>0</v>
      </c>
      <c r="K209" s="231" t="s">
        <v>140</v>
      </c>
      <c r="L209" s="39"/>
      <c r="M209" s="236" t="s">
        <v>1</v>
      </c>
      <c r="N209" s="237" t="s">
        <v>43</v>
      </c>
      <c r="O209" s="85"/>
      <c r="P209" s="238">
        <f>O209*H209</f>
        <v>0</v>
      </c>
      <c r="Q209" s="238">
        <v>0.1554</v>
      </c>
      <c r="R209" s="238">
        <f>Q209*H209</f>
        <v>0.9324000000000001</v>
      </c>
      <c r="S209" s="238">
        <v>0</v>
      </c>
      <c r="T209" s="239">
        <f>S209*H209</f>
        <v>0</v>
      </c>
      <c r="AR209" s="240" t="s">
        <v>141</v>
      </c>
      <c r="AT209" s="240" t="s">
        <v>136</v>
      </c>
      <c r="AU209" s="240" t="s">
        <v>83</v>
      </c>
      <c r="AY209" s="14" t="s">
        <v>135</v>
      </c>
      <c r="BE209" s="132">
        <f>IF(N209="základní",J209,0)</f>
        <v>0</v>
      </c>
      <c r="BF209" s="132">
        <f>IF(N209="snížená",J209,0)</f>
        <v>0</v>
      </c>
      <c r="BG209" s="132">
        <f>IF(N209="zákl. přenesená",J209,0)</f>
        <v>0</v>
      </c>
      <c r="BH209" s="132">
        <f>IF(N209="sníž. přenesená",J209,0)</f>
        <v>0</v>
      </c>
      <c r="BI209" s="132">
        <f>IF(N209="nulová",J209,0)</f>
        <v>0</v>
      </c>
      <c r="BJ209" s="14" t="s">
        <v>83</v>
      </c>
      <c r="BK209" s="132">
        <f>ROUND(I209*H209,2)</f>
        <v>0</v>
      </c>
      <c r="BL209" s="14" t="s">
        <v>141</v>
      </c>
      <c r="BM209" s="240" t="s">
        <v>317</v>
      </c>
    </row>
    <row r="210" spans="2:65" s="1" customFormat="1" ht="16.5" customHeight="1">
      <c r="B210" s="37"/>
      <c r="C210" s="263" t="s">
        <v>318</v>
      </c>
      <c r="D210" s="263" t="s">
        <v>175</v>
      </c>
      <c r="E210" s="264" t="s">
        <v>319</v>
      </c>
      <c r="F210" s="265" t="s">
        <v>320</v>
      </c>
      <c r="G210" s="266" t="s">
        <v>242</v>
      </c>
      <c r="H210" s="267">
        <v>6</v>
      </c>
      <c r="I210" s="268"/>
      <c r="J210" s="269">
        <f>ROUND(I210*H210,2)</f>
        <v>0</v>
      </c>
      <c r="K210" s="265" t="s">
        <v>140</v>
      </c>
      <c r="L210" s="270"/>
      <c r="M210" s="271" t="s">
        <v>1</v>
      </c>
      <c r="N210" s="272" t="s">
        <v>43</v>
      </c>
      <c r="O210" s="85"/>
      <c r="P210" s="238">
        <f>O210*H210</f>
        <v>0</v>
      </c>
      <c r="Q210" s="238">
        <v>0.081</v>
      </c>
      <c r="R210" s="238">
        <f>Q210*H210</f>
        <v>0.486</v>
      </c>
      <c r="S210" s="238">
        <v>0</v>
      </c>
      <c r="T210" s="239">
        <f>S210*H210</f>
        <v>0</v>
      </c>
      <c r="AR210" s="240" t="s">
        <v>179</v>
      </c>
      <c r="AT210" s="240" t="s">
        <v>175</v>
      </c>
      <c r="AU210" s="240" t="s">
        <v>83</v>
      </c>
      <c r="AY210" s="14" t="s">
        <v>135</v>
      </c>
      <c r="BE210" s="132">
        <f>IF(N210="základní",J210,0)</f>
        <v>0</v>
      </c>
      <c r="BF210" s="132">
        <f>IF(N210="snížená",J210,0)</f>
        <v>0</v>
      </c>
      <c r="BG210" s="132">
        <f>IF(N210="zákl. přenesená",J210,0)</f>
        <v>0</v>
      </c>
      <c r="BH210" s="132">
        <f>IF(N210="sníž. přenesená",J210,0)</f>
        <v>0</v>
      </c>
      <c r="BI210" s="132">
        <f>IF(N210="nulová",J210,0)</f>
        <v>0</v>
      </c>
      <c r="BJ210" s="14" t="s">
        <v>83</v>
      </c>
      <c r="BK210" s="132">
        <f>ROUND(I210*H210,2)</f>
        <v>0</v>
      </c>
      <c r="BL210" s="14" t="s">
        <v>141</v>
      </c>
      <c r="BM210" s="240" t="s">
        <v>321</v>
      </c>
    </row>
    <row r="211" spans="2:63" s="10" customFormat="1" ht="25.9" customHeight="1">
      <c r="B211" s="215"/>
      <c r="C211" s="216"/>
      <c r="D211" s="217" t="s">
        <v>77</v>
      </c>
      <c r="E211" s="218" t="s">
        <v>322</v>
      </c>
      <c r="F211" s="218" t="s">
        <v>323</v>
      </c>
      <c r="G211" s="216"/>
      <c r="H211" s="216"/>
      <c r="I211" s="219"/>
      <c r="J211" s="220">
        <f>BK211</f>
        <v>0</v>
      </c>
      <c r="K211" s="216"/>
      <c r="L211" s="221"/>
      <c r="M211" s="222"/>
      <c r="N211" s="223"/>
      <c r="O211" s="223"/>
      <c r="P211" s="224">
        <f>SUM(P212:P218)</f>
        <v>0</v>
      </c>
      <c r="Q211" s="223"/>
      <c r="R211" s="224">
        <f>SUM(R212:R218)</f>
        <v>0.00032320000000000005</v>
      </c>
      <c r="S211" s="223"/>
      <c r="T211" s="225">
        <f>SUM(T212:T218)</f>
        <v>0</v>
      </c>
      <c r="AR211" s="226" t="s">
        <v>83</v>
      </c>
      <c r="AT211" s="227" t="s">
        <v>77</v>
      </c>
      <c r="AU211" s="227" t="s">
        <v>78</v>
      </c>
      <c r="AY211" s="226" t="s">
        <v>135</v>
      </c>
      <c r="BK211" s="228">
        <f>SUM(BK212:BK218)</f>
        <v>0</v>
      </c>
    </row>
    <row r="212" spans="2:65" s="1" customFormat="1" ht="16.5" customHeight="1">
      <c r="B212" s="37"/>
      <c r="C212" s="229" t="s">
        <v>324</v>
      </c>
      <c r="D212" s="229" t="s">
        <v>136</v>
      </c>
      <c r="E212" s="230" t="s">
        <v>325</v>
      </c>
      <c r="F212" s="231" t="s">
        <v>326</v>
      </c>
      <c r="G212" s="232" t="s">
        <v>139</v>
      </c>
      <c r="H212" s="233">
        <v>5.76</v>
      </c>
      <c r="I212" s="234"/>
      <c r="J212" s="235">
        <f>ROUND(I212*H212,2)</f>
        <v>0</v>
      </c>
      <c r="K212" s="231" t="s">
        <v>140</v>
      </c>
      <c r="L212" s="39"/>
      <c r="M212" s="236" t="s">
        <v>1</v>
      </c>
      <c r="N212" s="237" t="s">
        <v>43</v>
      </c>
      <c r="O212" s="85"/>
      <c r="P212" s="238">
        <f>O212*H212</f>
        <v>0</v>
      </c>
      <c r="Q212" s="238">
        <v>0</v>
      </c>
      <c r="R212" s="238">
        <f>Q212*H212</f>
        <v>0</v>
      </c>
      <c r="S212" s="238">
        <v>0</v>
      </c>
      <c r="T212" s="239">
        <f>S212*H212</f>
        <v>0</v>
      </c>
      <c r="AR212" s="240" t="s">
        <v>141</v>
      </c>
      <c r="AT212" s="240" t="s">
        <v>136</v>
      </c>
      <c r="AU212" s="240" t="s">
        <v>83</v>
      </c>
      <c r="AY212" s="14" t="s">
        <v>135</v>
      </c>
      <c r="BE212" s="132">
        <f>IF(N212="základní",J212,0)</f>
        <v>0</v>
      </c>
      <c r="BF212" s="132">
        <f>IF(N212="snížená",J212,0)</f>
        <v>0</v>
      </c>
      <c r="BG212" s="132">
        <f>IF(N212="zákl. přenesená",J212,0)</f>
        <v>0</v>
      </c>
      <c r="BH212" s="132">
        <f>IF(N212="sníž. přenesená",J212,0)</f>
        <v>0</v>
      </c>
      <c r="BI212" s="132">
        <f>IF(N212="nulová",J212,0)</f>
        <v>0</v>
      </c>
      <c r="BJ212" s="14" t="s">
        <v>83</v>
      </c>
      <c r="BK212" s="132">
        <f>ROUND(I212*H212,2)</f>
        <v>0</v>
      </c>
      <c r="BL212" s="14" t="s">
        <v>141</v>
      </c>
      <c r="BM212" s="240" t="s">
        <v>327</v>
      </c>
    </row>
    <row r="213" spans="2:51" s="11" customFormat="1" ht="12">
      <c r="B213" s="241"/>
      <c r="C213" s="242"/>
      <c r="D213" s="243" t="s">
        <v>143</v>
      </c>
      <c r="E213" s="244" t="s">
        <v>1</v>
      </c>
      <c r="F213" s="245" t="s">
        <v>328</v>
      </c>
      <c r="G213" s="242"/>
      <c r="H213" s="246">
        <v>5.76</v>
      </c>
      <c r="I213" s="247"/>
      <c r="J213" s="242"/>
      <c r="K213" s="242"/>
      <c r="L213" s="248"/>
      <c r="M213" s="249"/>
      <c r="N213" s="250"/>
      <c r="O213" s="250"/>
      <c r="P213" s="250"/>
      <c r="Q213" s="250"/>
      <c r="R213" s="250"/>
      <c r="S213" s="250"/>
      <c r="T213" s="251"/>
      <c r="AT213" s="252" t="s">
        <v>143</v>
      </c>
      <c r="AU213" s="252" t="s">
        <v>83</v>
      </c>
      <c r="AV213" s="11" t="s">
        <v>94</v>
      </c>
      <c r="AW213" s="11" t="s">
        <v>32</v>
      </c>
      <c r="AX213" s="11" t="s">
        <v>78</v>
      </c>
      <c r="AY213" s="252" t="s">
        <v>135</v>
      </c>
    </row>
    <row r="214" spans="2:65" s="1" customFormat="1" ht="16.5" customHeight="1">
      <c r="B214" s="37"/>
      <c r="C214" s="229" t="s">
        <v>329</v>
      </c>
      <c r="D214" s="229" t="s">
        <v>136</v>
      </c>
      <c r="E214" s="230" t="s">
        <v>330</v>
      </c>
      <c r="F214" s="231" t="s">
        <v>331</v>
      </c>
      <c r="G214" s="232" t="s">
        <v>139</v>
      </c>
      <c r="H214" s="233">
        <v>32.32</v>
      </c>
      <c r="I214" s="234"/>
      <c r="J214" s="235">
        <f>ROUND(I214*H214,2)</f>
        <v>0</v>
      </c>
      <c r="K214" s="231" t="s">
        <v>140</v>
      </c>
      <c r="L214" s="39"/>
      <c r="M214" s="236" t="s">
        <v>1</v>
      </c>
      <c r="N214" s="237" t="s">
        <v>43</v>
      </c>
      <c r="O214" s="85"/>
      <c r="P214" s="238">
        <f>O214*H214</f>
        <v>0</v>
      </c>
      <c r="Q214" s="238">
        <v>1E-05</v>
      </c>
      <c r="R214" s="238">
        <f>Q214*H214</f>
        <v>0.00032320000000000005</v>
      </c>
      <c r="S214" s="238">
        <v>0</v>
      </c>
      <c r="T214" s="239">
        <f>S214*H214</f>
        <v>0</v>
      </c>
      <c r="AR214" s="240" t="s">
        <v>141</v>
      </c>
      <c r="AT214" s="240" t="s">
        <v>136</v>
      </c>
      <c r="AU214" s="240" t="s">
        <v>83</v>
      </c>
      <c r="AY214" s="14" t="s">
        <v>135</v>
      </c>
      <c r="BE214" s="132">
        <f>IF(N214="základní",J214,0)</f>
        <v>0</v>
      </c>
      <c r="BF214" s="132">
        <f>IF(N214="snížená",J214,0)</f>
        <v>0</v>
      </c>
      <c r="BG214" s="132">
        <f>IF(N214="zákl. přenesená",J214,0)</f>
        <v>0</v>
      </c>
      <c r="BH214" s="132">
        <f>IF(N214="sníž. přenesená",J214,0)</f>
        <v>0</v>
      </c>
      <c r="BI214" s="132">
        <f>IF(N214="nulová",J214,0)</f>
        <v>0</v>
      </c>
      <c r="BJ214" s="14" t="s">
        <v>83</v>
      </c>
      <c r="BK214" s="132">
        <f>ROUND(I214*H214,2)</f>
        <v>0</v>
      </c>
      <c r="BL214" s="14" t="s">
        <v>141</v>
      </c>
      <c r="BM214" s="240" t="s">
        <v>332</v>
      </c>
    </row>
    <row r="215" spans="2:51" s="11" customFormat="1" ht="12">
      <c r="B215" s="241"/>
      <c r="C215" s="242"/>
      <c r="D215" s="243" t="s">
        <v>143</v>
      </c>
      <c r="E215" s="244" t="s">
        <v>1</v>
      </c>
      <c r="F215" s="245" t="s">
        <v>333</v>
      </c>
      <c r="G215" s="242"/>
      <c r="H215" s="246">
        <v>20.8</v>
      </c>
      <c r="I215" s="247"/>
      <c r="J215" s="242"/>
      <c r="K215" s="242"/>
      <c r="L215" s="248"/>
      <c r="M215" s="249"/>
      <c r="N215" s="250"/>
      <c r="O215" s="250"/>
      <c r="P215" s="250"/>
      <c r="Q215" s="250"/>
      <c r="R215" s="250"/>
      <c r="S215" s="250"/>
      <c r="T215" s="251"/>
      <c r="AT215" s="252" t="s">
        <v>143</v>
      </c>
      <c r="AU215" s="252" t="s">
        <v>83</v>
      </c>
      <c r="AV215" s="11" t="s">
        <v>94</v>
      </c>
      <c r="AW215" s="11" t="s">
        <v>32</v>
      </c>
      <c r="AX215" s="11" t="s">
        <v>78</v>
      </c>
      <c r="AY215" s="252" t="s">
        <v>135</v>
      </c>
    </row>
    <row r="216" spans="2:51" s="11" customFormat="1" ht="12">
      <c r="B216" s="241"/>
      <c r="C216" s="242"/>
      <c r="D216" s="243" t="s">
        <v>143</v>
      </c>
      <c r="E216" s="244" t="s">
        <v>1</v>
      </c>
      <c r="F216" s="245" t="s">
        <v>334</v>
      </c>
      <c r="G216" s="242"/>
      <c r="H216" s="246">
        <v>11.52</v>
      </c>
      <c r="I216" s="247"/>
      <c r="J216" s="242"/>
      <c r="K216" s="242"/>
      <c r="L216" s="248"/>
      <c r="M216" s="249"/>
      <c r="N216" s="250"/>
      <c r="O216" s="250"/>
      <c r="P216" s="250"/>
      <c r="Q216" s="250"/>
      <c r="R216" s="250"/>
      <c r="S216" s="250"/>
      <c r="T216" s="251"/>
      <c r="AT216" s="252" t="s">
        <v>143</v>
      </c>
      <c r="AU216" s="252" t="s">
        <v>83</v>
      </c>
      <c r="AV216" s="11" t="s">
        <v>94</v>
      </c>
      <c r="AW216" s="11" t="s">
        <v>32</v>
      </c>
      <c r="AX216" s="11" t="s">
        <v>78</v>
      </c>
      <c r="AY216" s="252" t="s">
        <v>135</v>
      </c>
    </row>
    <row r="217" spans="2:65" s="1" customFormat="1" ht="16.5" customHeight="1">
      <c r="B217" s="37"/>
      <c r="C217" s="229" t="s">
        <v>179</v>
      </c>
      <c r="D217" s="229" t="s">
        <v>136</v>
      </c>
      <c r="E217" s="230" t="s">
        <v>335</v>
      </c>
      <c r="F217" s="231" t="s">
        <v>336</v>
      </c>
      <c r="G217" s="232" t="s">
        <v>139</v>
      </c>
      <c r="H217" s="233">
        <v>5.76</v>
      </c>
      <c r="I217" s="234"/>
      <c r="J217" s="235">
        <f>ROUND(I217*H217,2)</f>
        <v>0</v>
      </c>
      <c r="K217" s="231" t="s">
        <v>1</v>
      </c>
      <c r="L217" s="39"/>
      <c r="M217" s="236" t="s">
        <v>1</v>
      </c>
      <c r="N217" s="237" t="s">
        <v>43</v>
      </c>
      <c r="O217" s="85"/>
      <c r="P217" s="238">
        <f>O217*H217</f>
        <v>0</v>
      </c>
      <c r="Q217" s="238">
        <v>0</v>
      </c>
      <c r="R217" s="238">
        <f>Q217*H217</f>
        <v>0</v>
      </c>
      <c r="S217" s="238">
        <v>0</v>
      </c>
      <c r="T217" s="239">
        <f>S217*H217</f>
        <v>0</v>
      </c>
      <c r="AR217" s="240" t="s">
        <v>141</v>
      </c>
      <c r="AT217" s="240" t="s">
        <v>136</v>
      </c>
      <c r="AU217" s="240" t="s">
        <v>83</v>
      </c>
      <c r="AY217" s="14" t="s">
        <v>135</v>
      </c>
      <c r="BE217" s="132">
        <f>IF(N217="základní",J217,0)</f>
        <v>0</v>
      </c>
      <c r="BF217" s="132">
        <f>IF(N217="snížená",J217,0)</f>
        <v>0</v>
      </c>
      <c r="BG217" s="132">
        <f>IF(N217="zákl. přenesená",J217,0)</f>
        <v>0</v>
      </c>
      <c r="BH217" s="132">
        <f>IF(N217="sníž. přenesená",J217,0)</f>
        <v>0</v>
      </c>
      <c r="BI217" s="132">
        <f>IF(N217="nulová",J217,0)</f>
        <v>0</v>
      </c>
      <c r="BJ217" s="14" t="s">
        <v>83</v>
      </c>
      <c r="BK217" s="132">
        <f>ROUND(I217*H217,2)</f>
        <v>0</v>
      </c>
      <c r="BL217" s="14" t="s">
        <v>141</v>
      </c>
      <c r="BM217" s="240" t="s">
        <v>337</v>
      </c>
    </row>
    <row r="218" spans="2:65" s="1" customFormat="1" ht="16.5" customHeight="1">
      <c r="B218" s="37"/>
      <c r="C218" s="229" t="s">
        <v>338</v>
      </c>
      <c r="D218" s="229" t="s">
        <v>136</v>
      </c>
      <c r="E218" s="230" t="s">
        <v>339</v>
      </c>
      <c r="F218" s="231" t="s">
        <v>340</v>
      </c>
      <c r="G218" s="232" t="s">
        <v>307</v>
      </c>
      <c r="H218" s="233">
        <v>1</v>
      </c>
      <c r="I218" s="234"/>
      <c r="J218" s="235">
        <f>ROUND(I218*H218,2)</f>
        <v>0</v>
      </c>
      <c r="K218" s="231" t="s">
        <v>1</v>
      </c>
      <c r="L218" s="39"/>
      <c r="M218" s="236" t="s">
        <v>1</v>
      </c>
      <c r="N218" s="237" t="s">
        <v>43</v>
      </c>
      <c r="O218" s="85"/>
      <c r="P218" s="238">
        <f>O218*H218</f>
        <v>0</v>
      </c>
      <c r="Q218" s="238">
        <v>0</v>
      </c>
      <c r="R218" s="238">
        <f>Q218*H218</f>
        <v>0</v>
      </c>
      <c r="S218" s="238">
        <v>0</v>
      </c>
      <c r="T218" s="239">
        <f>S218*H218</f>
        <v>0</v>
      </c>
      <c r="AR218" s="240" t="s">
        <v>141</v>
      </c>
      <c r="AT218" s="240" t="s">
        <v>136</v>
      </c>
      <c r="AU218" s="240" t="s">
        <v>83</v>
      </c>
      <c r="AY218" s="14" t="s">
        <v>135</v>
      </c>
      <c r="BE218" s="132">
        <f>IF(N218="základní",J218,0)</f>
        <v>0</v>
      </c>
      <c r="BF218" s="132">
        <f>IF(N218="snížená",J218,0)</f>
        <v>0</v>
      </c>
      <c r="BG218" s="132">
        <f>IF(N218="zákl. přenesená",J218,0)</f>
        <v>0</v>
      </c>
      <c r="BH218" s="132">
        <f>IF(N218="sníž. přenesená",J218,0)</f>
        <v>0</v>
      </c>
      <c r="BI218" s="132">
        <f>IF(N218="nulová",J218,0)</f>
        <v>0</v>
      </c>
      <c r="BJ218" s="14" t="s">
        <v>83</v>
      </c>
      <c r="BK218" s="132">
        <f>ROUND(I218*H218,2)</f>
        <v>0</v>
      </c>
      <c r="BL218" s="14" t="s">
        <v>141</v>
      </c>
      <c r="BM218" s="240" t="s">
        <v>341</v>
      </c>
    </row>
    <row r="219" spans="2:63" s="10" customFormat="1" ht="25.9" customHeight="1">
      <c r="B219" s="215"/>
      <c r="C219" s="216"/>
      <c r="D219" s="217" t="s">
        <v>77</v>
      </c>
      <c r="E219" s="218" t="s">
        <v>342</v>
      </c>
      <c r="F219" s="218" t="s">
        <v>343</v>
      </c>
      <c r="G219" s="216"/>
      <c r="H219" s="216"/>
      <c r="I219" s="219"/>
      <c r="J219" s="220">
        <f>BK219</f>
        <v>0</v>
      </c>
      <c r="K219" s="216"/>
      <c r="L219" s="221"/>
      <c r="M219" s="222"/>
      <c r="N219" s="223"/>
      <c r="O219" s="223"/>
      <c r="P219" s="224">
        <f>SUM(P220:P226)</f>
        <v>0</v>
      </c>
      <c r="Q219" s="223"/>
      <c r="R219" s="224">
        <f>SUM(R220:R226)</f>
        <v>0</v>
      </c>
      <c r="S219" s="223"/>
      <c r="T219" s="225">
        <f>SUM(T220:T226)</f>
        <v>17.273500000000002</v>
      </c>
      <c r="AR219" s="226" t="s">
        <v>83</v>
      </c>
      <c r="AT219" s="227" t="s">
        <v>77</v>
      </c>
      <c r="AU219" s="227" t="s">
        <v>78</v>
      </c>
      <c r="AY219" s="226" t="s">
        <v>135</v>
      </c>
      <c r="BK219" s="228">
        <f>SUM(BK220:BK226)</f>
        <v>0</v>
      </c>
    </row>
    <row r="220" spans="2:65" s="1" customFormat="1" ht="16.5" customHeight="1">
      <c r="B220" s="37"/>
      <c r="C220" s="229" t="s">
        <v>344</v>
      </c>
      <c r="D220" s="229" t="s">
        <v>136</v>
      </c>
      <c r="E220" s="230" t="s">
        <v>345</v>
      </c>
      <c r="F220" s="231" t="s">
        <v>346</v>
      </c>
      <c r="G220" s="232" t="s">
        <v>139</v>
      </c>
      <c r="H220" s="233">
        <v>4.032</v>
      </c>
      <c r="I220" s="234"/>
      <c r="J220" s="235">
        <f>ROUND(I220*H220,2)</f>
        <v>0</v>
      </c>
      <c r="K220" s="231" t="s">
        <v>140</v>
      </c>
      <c r="L220" s="39"/>
      <c r="M220" s="236" t="s">
        <v>1</v>
      </c>
      <c r="N220" s="237" t="s">
        <v>43</v>
      </c>
      <c r="O220" s="85"/>
      <c r="P220" s="238">
        <f>O220*H220</f>
        <v>0</v>
      </c>
      <c r="Q220" s="238">
        <v>0</v>
      </c>
      <c r="R220" s="238">
        <f>Q220*H220</f>
        <v>0</v>
      </c>
      <c r="S220" s="238">
        <v>2.4</v>
      </c>
      <c r="T220" s="239">
        <f>S220*H220</f>
        <v>9.6768</v>
      </c>
      <c r="AR220" s="240" t="s">
        <v>141</v>
      </c>
      <c r="AT220" s="240" t="s">
        <v>136</v>
      </c>
      <c r="AU220" s="240" t="s">
        <v>83</v>
      </c>
      <c r="AY220" s="14" t="s">
        <v>135</v>
      </c>
      <c r="BE220" s="132">
        <f>IF(N220="základní",J220,0)</f>
        <v>0</v>
      </c>
      <c r="BF220" s="132">
        <f>IF(N220="snížená",J220,0)</f>
        <v>0</v>
      </c>
      <c r="BG220" s="132">
        <f>IF(N220="zákl. přenesená",J220,0)</f>
        <v>0</v>
      </c>
      <c r="BH220" s="132">
        <f>IF(N220="sníž. přenesená",J220,0)</f>
        <v>0</v>
      </c>
      <c r="BI220" s="132">
        <f>IF(N220="nulová",J220,0)</f>
        <v>0</v>
      </c>
      <c r="BJ220" s="14" t="s">
        <v>83</v>
      </c>
      <c r="BK220" s="132">
        <f>ROUND(I220*H220,2)</f>
        <v>0</v>
      </c>
      <c r="BL220" s="14" t="s">
        <v>141</v>
      </c>
      <c r="BM220" s="240" t="s">
        <v>347</v>
      </c>
    </row>
    <row r="221" spans="2:51" s="11" customFormat="1" ht="12">
      <c r="B221" s="241"/>
      <c r="C221" s="242"/>
      <c r="D221" s="243" t="s">
        <v>143</v>
      </c>
      <c r="E221" s="244" t="s">
        <v>1</v>
      </c>
      <c r="F221" s="245" t="s">
        <v>348</v>
      </c>
      <c r="G221" s="242"/>
      <c r="H221" s="246">
        <v>4.032</v>
      </c>
      <c r="I221" s="247"/>
      <c r="J221" s="242"/>
      <c r="K221" s="242"/>
      <c r="L221" s="248"/>
      <c r="M221" s="249"/>
      <c r="N221" s="250"/>
      <c r="O221" s="250"/>
      <c r="P221" s="250"/>
      <c r="Q221" s="250"/>
      <c r="R221" s="250"/>
      <c r="S221" s="250"/>
      <c r="T221" s="251"/>
      <c r="AT221" s="252" t="s">
        <v>143</v>
      </c>
      <c r="AU221" s="252" t="s">
        <v>83</v>
      </c>
      <c r="AV221" s="11" t="s">
        <v>94</v>
      </c>
      <c r="AW221" s="11" t="s">
        <v>32</v>
      </c>
      <c r="AX221" s="11" t="s">
        <v>78</v>
      </c>
      <c r="AY221" s="252" t="s">
        <v>135</v>
      </c>
    </row>
    <row r="222" spans="2:65" s="1" customFormat="1" ht="16.5" customHeight="1">
      <c r="B222" s="37"/>
      <c r="C222" s="229" t="s">
        <v>349</v>
      </c>
      <c r="D222" s="229" t="s">
        <v>136</v>
      </c>
      <c r="E222" s="230" t="s">
        <v>350</v>
      </c>
      <c r="F222" s="231" t="s">
        <v>351</v>
      </c>
      <c r="G222" s="232" t="s">
        <v>139</v>
      </c>
      <c r="H222" s="233">
        <v>1.528</v>
      </c>
      <c r="I222" s="234"/>
      <c r="J222" s="235">
        <f>ROUND(I222*H222,2)</f>
        <v>0</v>
      </c>
      <c r="K222" s="231" t="s">
        <v>140</v>
      </c>
      <c r="L222" s="39"/>
      <c r="M222" s="236" t="s">
        <v>1</v>
      </c>
      <c r="N222" s="237" t="s">
        <v>43</v>
      </c>
      <c r="O222" s="85"/>
      <c r="P222" s="238">
        <f>O222*H222</f>
        <v>0</v>
      </c>
      <c r="Q222" s="238">
        <v>0</v>
      </c>
      <c r="R222" s="238">
        <f>Q222*H222</f>
        <v>0</v>
      </c>
      <c r="S222" s="238">
        <v>2.4</v>
      </c>
      <c r="T222" s="239">
        <f>S222*H222</f>
        <v>3.6672</v>
      </c>
      <c r="AR222" s="240" t="s">
        <v>141</v>
      </c>
      <c r="AT222" s="240" t="s">
        <v>136</v>
      </c>
      <c r="AU222" s="240" t="s">
        <v>83</v>
      </c>
      <c r="AY222" s="14" t="s">
        <v>135</v>
      </c>
      <c r="BE222" s="132">
        <f>IF(N222="základní",J222,0)</f>
        <v>0</v>
      </c>
      <c r="BF222" s="132">
        <f>IF(N222="snížená",J222,0)</f>
        <v>0</v>
      </c>
      <c r="BG222" s="132">
        <f>IF(N222="zákl. přenesená",J222,0)</f>
        <v>0</v>
      </c>
      <c r="BH222" s="132">
        <f>IF(N222="sníž. přenesená",J222,0)</f>
        <v>0</v>
      </c>
      <c r="BI222" s="132">
        <f>IF(N222="nulová",J222,0)</f>
        <v>0</v>
      </c>
      <c r="BJ222" s="14" t="s">
        <v>83</v>
      </c>
      <c r="BK222" s="132">
        <f>ROUND(I222*H222,2)</f>
        <v>0</v>
      </c>
      <c r="BL222" s="14" t="s">
        <v>141</v>
      </c>
      <c r="BM222" s="240" t="s">
        <v>352</v>
      </c>
    </row>
    <row r="223" spans="2:51" s="11" customFormat="1" ht="12">
      <c r="B223" s="241"/>
      <c r="C223" s="242"/>
      <c r="D223" s="243" t="s">
        <v>143</v>
      </c>
      <c r="E223" s="244" t="s">
        <v>1</v>
      </c>
      <c r="F223" s="245" t="s">
        <v>353</v>
      </c>
      <c r="G223" s="242"/>
      <c r="H223" s="246">
        <v>1.528</v>
      </c>
      <c r="I223" s="247"/>
      <c r="J223" s="242"/>
      <c r="K223" s="242"/>
      <c r="L223" s="248"/>
      <c r="M223" s="249"/>
      <c r="N223" s="250"/>
      <c r="O223" s="250"/>
      <c r="P223" s="250"/>
      <c r="Q223" s="250"/>
      <c r="R223" s="250"/>
      <c r="S223" s="250"/>
      <c r="T223" s="251"/>
      <c r="AT223" s="252" t="s">
        <v>143</v>
      </c>
      <c r="AU223" s="252" t="s">
        <v>83</v>
      </c>
      <c r="AV223" s="11" t="s">
        <v>94</v>
      </c>
      <c r="AW223" s="11" t="s">
        <v>32</v>
      </c>
      <c r="AX223" s="11" t="s">
        <v>78</v>
      </c>
      <c r="AY223" s="252" t="s">
        <v>135</v>
      </c>
    </row>
    <row r="224" spans="2:65" s="1" customFormat="1" ht="36" customHeight="1">
      <c r="B224" s="37"/>
      <c r="C224" s="229" t="s">
        <v>237</v>
      </c>
      <c r="D224" s="229" t="s">
        <v>136</v>
      </c>
      <c r="E224" s="230" t="s">
        <v>354</v>
      </c>
      <c r="F224" s="231" t="s">
        <v>355</v>
      </c>
      <c r="G224" s="232" t="s">
        <v>139</v>
      </c>
      <c r="H224" s="233">
        <v>1.6</v>
      </c>
      <c r="I224" s="234"/>
      <c r="J224" s="235">
        <f>ROUND(I224*H224,2)</f>
        <v>0</v>
      </c>
      <c r="K224" s="231" t="s">
        <v>140</v>
      </c>
      <c r="L224" s="39"/>
      <c r="M224" s="236" t="s">
        <v>1</v>
      </c>
      <c r="N224" s="237" t="s">
        <v>43</v>
      </c>
      <c r="O224" s="85"/>
      <c r="P224" s="238">
        <f>O224*H224</f>
        <v>0</v>
      </c>
      <c r="Q224" s="238">
        <v>0</v>
      </c>
      <c r="R224" s="238">
        <f>Q224*H224</f>
        <v>0</v>
      </c>
      <c r="S224" s="238">
        <v>2.2</v>
      </c>
      <c r="T224" s="239">
        <f>S224*H224</f>
        <v>3.5200000000000005</v>
      </c>
      <c r="AR224" s="240" t="s">
        <v>141</v>
      </c>
      <c r="AT224" s="240" t="s">
        <v>136</v>
      </c>
      <c r="AU224" s="240" t="s">
        <v>83</v>
      </c>
      <c r="AY224" s="14" t="s">
        <v>135</v>
      </c>
      <c r="BE224" s="132">
        <f>IF(N224="základní",J224,0)</f>
        <v>0</v>
      </c>
      <c r="BF224" s="132">
        <f>IF(N224="snížená",J224,0)</f>
        <v>0</v>
      </c>
      <c r="BG224" s="132">
        <f>IF(N224="zákl. přenesená",J224,0)</f>
        <v>0</v>
      </c>
      <c r="BH224" s="132">
        <f>IF(N224="sníž. přenesená",J224,0)</f>
        <v>0</v>
      </c>
      <c r="BI224" s="132">
        <f>IF(N224="nulová",J224,0)</f>
        <v>0</v>
      </c>
      <c r="BJ224" s="14" t="s">
        <v>83</v>
      </c>
      <c r="BK224" s="132">
        <f>ROUND(I224*H224,2)</f>
        <v>0</v>
      </c>
      <c r="BL224" s="14" t="s">
        <v>141</v>
      </c>
      <c r="BM224" s="240" t="s">
        <v>356</v>
      </c>
    </row>
    <row r="225" spans="2:51" s="11" customFormat="1" ht="12">
      <c r="B225" s="241"/>
      <c r="C225" s="242"/>
      <c r="D225" s="243" t="s">
        <v>143</v>
      </c>
      <c r="E225" s="244" t="s">
        <v>1</v>
      </c>
      <c r="F225" s="245" t="s">
        <v>357</v>
      </c>
      <c r="G225" s="242"/>
      <c r="H225" s="246">
        <v>1.6</v>
      </c>
      <c r="I225" s="247"/>
      <c r="J225" s="242"/>
      <c r="K225" s="242"/>
      <c r="L225" s="248"/>
      <c r="M225" s="249"/>
      <c r="N225" s="250"/>
      <c r="O225" s="250"/>
      <c r="P225" s="250"/>
      <c r="Q225" s="250"/>
      <c r="R225" s="250"/>
      <c r="S225" s="250"/>
      <c r="T225" s="251"/>
      <c r="AT225" s="252" t="s">
        <v>143</v>
      </c>
      <c r="AU225" s="252" t="s">
        <v>83</v>
      </c>
      <c r="AV225" s="11" t="s">
        <v>94</v>
      </c>
      <c r="AW225" s="11" t="s">
        <v>32</v>
      </c>
      <c r="AX225" s="11" t="s">
        <v>78</v>
      </c>
      <c r="AY225" s="252" t="s">
        <v>135</v>
      </c>
    </row>
    <row r="226" spans="2:65" s="1" customFormat="1" ht="16.5" customHeight="1">
      <c r="B226" s="37"/>
      <c r="C226" s="229" t="s">
        <v>358</v>
      </c>
      <c r="D226" s="229" t="s">
        <v>136</v>
      </c>
      <c r="E226" s="230" t="s">
        <v>359</v>
      </c>
      <c r="F226" s="231" t="s">
        <v>360</v>
      </c>
      <c r="G226" s="232" t="s">
        <v>242</v>
      </c>
      <c r="H226" s="233">
        <v>6.5</v>
      </c>
      <c r="I226" s="234"/>
      <c r="J226" s="235">
        <f>ROUND(I226*H226,2)</f>
        <v>0</v>
      </c>
      <c r="K226" s="231" t="s">
        <v>140</v>
      </c>
      <c r="L226" s="39"/>
      <c r="M226" s="236" t="s">
        <v>1</v>
      </c>
      <c r="N226" s="237" t="s">
        <v>43</v>
      </c>
      <c r="O226" s="85"/>
      <c r="P226" s="238">
        <f>O226*H226</f>
        <v>0</v>
      </c>
      <c r="Q226" s="238">
        <v>0</v>
      </c>
      <c r="R226" s="238">
        <f>Q226*H226</f>
        <v>0</v>
      </c>
      <c r="S226" s="238">
        <v>0.063</v>
      </c>
      <c r="T226" s="239">
        <f>S226*H226</f>
        <v>0.4095</v>
      </c>
      <c r="AR226" s="240" t="s">
        <v>141</v>
      </c>
      <c r="AT226" s="240" t="s">
        <v>136</v>
      </c>
      <c r="AU226" s="240" t="s">
        <v>83</v>
      </c>
      <c r="AY226" s="14" t="s">
        <v>135</v>
      </c>
      <c r="BE226" s="132">
        <f>IF(N226="základní",J226,0)</f>
        <v>0</v>
      </c>
      <c r="BF226" s="132">
        <f>IF(N226="snížená",J226,0)</f>
        <v>0</v>
      </c>
      <c r="BG226" s="132">
        <f>IF(N226="zákl. přenesená",J226,0)</f>
        <v>0</v>
      </c>
      <c r="BH226" s="132">
        <f>IF(N226="sníž. přenesená",J226,0)</f>
        <v>0</v>
      </c>
      <c r="BI226" s="132">
        <f>IF(N226="nulová",J226,0)</f>
        <v>0</v>
      </c>
      <c r="BJ226" s="14" t="s">
        <v>83</v>
      </c>
      <c r="BK226" s="132">
        <f>ROUND(I226*H226,2)</f>
        <v>0</v>
      </c>
      <c r="BL226" s="14" t="s">
        <v>141</v>
      </c>
      <c r="BM226" s="240" t="s">
        <v>361</v>
      </c>
    </row>
    <row r="227" spans="2:63" s="10" customFormat="1" ht="25.9" customHeight="1">
      <c r="B227" s="215"/>
      <c r="C227" s="216"/>
      <c r="D227" s="217" t="s">
        <v>77</v>
      </c>
      <c r="E227" s="218" t="s">
        <v>362</v>
      </c>
      <c r="F227" s="218" t="s">
        <v>363</v>
      </c>
      <c r="G227" s="216"/>
      <c r="H227" s="216"/>
      <c r="I227" s="219"/>
      <c r="J227" s="220">
        <f>BK227</f>
        <v>0</v>
      </c>
      <c r="K227" s="216"/>
      <c r="L227" s="221"/>
      <c r="M227" s="222"/>
      <c r="N227" s="223"/>
      <c r="O227" s="223"/>
      <c r="P227" s="224">
        <f>SUM(P228:P237)</f>
        <v>0</v>
      </c>
      <c r="Q227" s="223"/>
      <c r="R227" s="224">
        <f>SUM(R228:R237)</f>
        <v>0</v>
      </c>
      <c r="S227" s="223"/>
      <c r="T227" s="225">
        <f>SUM(T228:T237)</f>
        <v>0</v>
      </c>
      <c r="AR227" s="226" t="s">
        <v>83</v>
      </c>
      <c r="AT227" s="227" t="s">
        <v>77</v>
      </c>
      <c r="AU227" s="227" t="s">
        <v>78</v>
      </c>
      <c r="AY227" s="226" t="s">
        <v>135</v>
      </c>
      <c r="BK227" s="228">
        <f>SUM(BK228:BK237)</f>
        <v>0</v>
      </c>
    </row>
    <row r="228" spans="2:65" s="1" customFormat="1" ht="24" customHeight="1">
      <c r="B228" s="37"/>
      <c r="C228" s="229" t="s">
        <v>364</v>
      </c>
      <c r="D228" s="229" t="s">
        <v>136</v>
      </c>
      <c r="E228" s="230" t="s">
        <v>365</v>
      </c>
      <c r="F228" s="231" t="s">
        <v>366</v>
      </c>
      <c r="G228" s="232" t="s">
        <v>178</v>
      </c>
      <c r="H228" s="233">
        <v>17.274</v>
      </c>
      <c r="I228" s="234"/>
      <c r="J228" s="235">
        <f>ROUND(I228*H228,2)</f>
        <v>0</v>
      </c>
      <c r="K228" s="231" t="s">
        <v>140</v>
      </c>
      <c r="L228" s="39"/>
      <c r="M228" s="236" t="s">
        <v>1</v>
      </c>
      <c r="N228" s="237" t="s">
        <v>43</v>
      </c>
      <c r="O228" s="85"/>
      <c r="P228" s="238">
        <f>O228*H228</f>
        <v>0</v>
      </c>
      <c r="Q228" s="238">
        <v>0</v>
      </c>
      <c r="R228" s="238">
        <f>Q228*H228</f>
        <v>0</v>
      </c>
      <c r="S228" s="238">
        <v>0</v>
      </c>
      <c r="T228" s="239">
        <f>S228*H228</f>
        <v>0</v>
      </c>
      <c r="AR228" s="240" t="s">
        <v>141</v>
      </c>
      <c r="AT228" s="240" t="s">
        <v>136</v>
      </c>
      <c r="AU228" s="240" t="s">
        <v>83</v>
      </c>
      <c r="AY228" s="14" t="s">
        <v>135</v>
      </c>
      <c r="BE228" s="132">
        <f>IF(N228="základní",J228,0)</f>
        <v>0</v>
      </c>
      <c r="BF228" s="132">
        <f>IF(N228="snížená",J228,0)</f>
        <v>0</v>
      </c>
      <c r="BG228" s="132">
        <f>IF(N228="zákl. přenesená",J228,0)</f>
        <v>0</v>
      </c>
      <c r="BH228" s="132">
        <f>IF(N228="sníž. přenesená",J228,0)</f>
        <v>0</v>
      </c>
      <c r="BI228" s="132">
        <f>IF(N228="nulová",J228,0)</f>
        <v>0</v>
      </c>
      <c r="BJ228" s="14" t="s">
        <v>83</v>
      </c>
      <c r="BK228" s="132">
        <f>ROUND(I228*H228,2)</f>
        <v>0</v>
      </c>
      <c r="BL228" s="14" t="s">
        <v>141</v>
      </c>
      <c r="BM228" s="240" t="s">
        <v>367</v>
      </c>
    </row>
    <row r="229" spans="2:65" s="1" customFormat="1" ht="24" customHeight="1">
      <c r="B229" s="37"/>
      <c r="C229" s="229" t="s">
        <v>368</v>
      </c>
      <c r="D229" s="229" t="s">
        <v>136</v>
      </c>
      <c r="E229" s="230" t="s">
        <v>369</v>
      </c>
      <c r="F229" s="231" t="s">
        <v>370</v>
      </c>
      <c r="G229" s="232" t="s">
        <v>178</v>
      </c>
      <c r="H229" s="233">
        <v>155.466</v>
      </c>
      <c r="I229" s="234"/>
      <c r="J229" s="235">
        <f>ROUND(I229*H229,2)</f>
        <v>0</v>
      </c>
      <c r="K229" s="231" t="s">
        <v>140</v>
      </c>
      <c r="L229" s="39"/>
      <c r="M229" s="236" t="s">
        <v>1</v>
      </c>
      <c r="N229" s="237" t="s">
        <v>43</v>
      </c>
      <c r="O229" s="85"/>
      <c r="P229" s="238">
        <f>O229*H229</f>
        <v>0</v>
      </c>
      <c r="Q229" s="238">
        <v>0</v>
      </c>
      <c r="R229" s="238">
        <f>Q229*H229</f>
        <v>0</v>
      </c>
      <c r="S229" s="238">
        <v>0</v>
      </c>
      <c r="T229" s="239">
        <f>S229*H229</f>
        <v>0</v>
      </c>
      <c r="AR229" s="240" t="s">
        <v>141</v>
      </c>
      <c r="AT229" s="240" t="s">
        <v>136</v>
      </c>
      <c r="AU229" s="240" t="s">
        <v>83</v>
      </c>
      <c r="AY229" s="14" t="s">
        <v>135</v>
      </c>
      <c r="BE229" s="132">
        <f>IF(N229="základní",J229,0)</f>
        <v>0</v>
      </c>
      <c r="BF229" s="132">
        <f>IF(N229="snížená",J229,0)</f>
        <v>0</v>
      </c>
      <c r="BG229" s="132">
        <f>IF(N229="zákl. přenesená",J229,0)</f>
        <v>0</v>
      </c>
      <c r="BH229" s="132">
        <f>IF(N229="sníž. přenesená",J229,0)</f>
        <v>0</v>
      </c>
      <c r="BI229" s="132">
        <f>IF(N229="nulová",J229,0)</f>
        <v>0</v>
      </c>
      <c r="BJ229" s="14" t="s">
        <v>83</v>
      </c>
      <c r="BK229" s="132">
        <f>ROUND(I229*H229,2)</f>
        <v>0</v>
      </c>
      <c r="BL229" s="14" t="s">
        <v>141</v>
      </c>
      <c r="BM229" s="240" t="s">
        <v>371</v>
      </c>
    </row>
    <row r="230" spans="2:51" s="11" customFormat="1" ht="12">
      <c r="B230" s="241"/>
      <c r="C230" s="242"/>
      <c r="D230" s="243" t="s">
        <v>143</v>
      </c>
      <c r="E230" s="242"/>
      <c r="F230" s="245" t="s">
        <v>372</v>
      </c>
      <c r="G230" s="242"/>
      <c r="H230" s="246">
        <v>155.466</v>
      </c>
      <c r="I230" s="247"/>
      <c r="J230" s="242"/>
      <c r="K230" s="242"/>
      <c r="L230" s="248"/>
      <c r="M230" s="249"/>
      <c r="N230" s="250"/>
      <c r="O230" s="250"/>
      <c r="P230" s="250"/>
      <c r="Q230" s="250"/>
      <c r="R230" s="250"/>
      <c r="S230" s="250"/>
      <c r="T230" s="251"/>
      <c r="AT230" s="252" t="s">
        <v>143</v>
      </c>
      <c r="AU230" s="252" t="s">
        <v>83</v>
      </c>
      <c r="AV230" s="11" t="s">
        <v>94</v>
      </c>
      <c r="AW230" s="11" t="s">
        <v>4</v>
      </c>
      <c r="AX230" s="11" t="s">
        <v>83</v>
      </c>
      <c r="AY230" s="252" t="s">
        <v>135</v>
      </c>
    </row>
    <row r="231" spans="2:65" s="1" customFormat="1" ht="36" customHeight="1">
      <c r="B231" s="37"/>
      <c r="C231" s="229" t="s">
        <v>373</v>
      </c>
      <c r="D231" s="229" t="s">
        <v>136</v>
      </c>
      <c r="E231" s="230" t="s">
        <v>374</v>
      </c>
      <c r="F231" s="231" t="s">
        <v>375</v>
      </c>
      <c r="G231" s="232" t="s">
        <v>178</v>
      </c>
      <c r="H231" s="233">
        <v>17.274</v>
      </c>
      <c r="I231" s="234"/>
      <c r="J231" s="235">
        <f>ROUND(I231*H231,2)</f>
        <v>0</v>
      </c>
      <c r="K231" s="231" t="s">
        <v>140</v>
      </c>
      <c r="L231" s="39"/>
      <c r="M231" s="236" t="s">
        <v>1</v>
      </c>
      <c r="N231" s="237" t="s">
        <v>43</v>
      </c>
      <c r="O231" s="85"/>
      <c r="P231" s="238">
        <f>O231*H231</f>
        <v>0</v>
      </c>
      <c r="Q231" s="238">
        <v>0</v>
      </c>
      <c r="R231" s="238">
        <f>Q231*H231</f>
        <v>0</v>
      </c>
      <c r="S231" s="238">
        <v>0</v>
      </c>
      <c r="T231" s="239">
        <f>S231*H231</f>
        <v>0</v>
      </c>
      <c r="AR231" s="240" t="s">
        <v>141</v>
      </c>
      <c r="AT231" s="240" t="s">
        <v>136</v>
      </c>
      <c r="AU231" s="240" t="s">
        <v>83</v>
      </c>
      <c r="AY231" s="14" t="s">
        <v>135</v>
      </c>
      <c r="BE231" s="132">
        <f>IF(N231="základní",J231,0)</f>
        <v>0</v>
      </c>
      <c r="BF231" s="132">
        <f>IF(N231="snížená",J231,0)</f>
        <v>0</v>
      </c>
      <c r="BG231" s="132">
        <f>IF(N231="zákl. přenesená",J231,0)</f>
        <v>0</v>
      </c>
      <c r="BH231" s="132">
        <f>IF(N231="sníž. přenesená",J231,0)</f>
        <v>0</v>
      </c>
      <c r="BI231" s="132">
        <f>IF(N231="nulová",J231,0)</f>
        <v>0</v>
      </c>
      <c r="BJ231" s="14" t="s">
        <v>83</v>
      </c>
      <c r="BK231" s="132">
        <f>ROUND(I231*H231,2)</f>
        <v>0</v>
      </c>
      <c r="BL231" s="14" t="s">
        <v>141</v>
      </c>
      <c r="BM231" s="240" t="s">
        <v>376</v>
      </c>
    </row>
    <row r="232" spans="2:65" s="1" customFormat="1" ht="16.5" customHeight="1">
      <c r="B232" s="37"/>
      <c r="C232" s="229" t="s">
        <v>377</v>
      </c>
      <c r="D232" s="229" t="s">
        <v>136</v>
      </c>
      <c r="E232" s="230" t="s">
        <v>378</v>
      </c>
      <c r="F232" s="231" t="s">
        <v>379</v>
      </c>
      <c r="G232" s="232" t="s">
        <v>178</v>
      </c>
      <c r="H232" s="233">
        <v>1.254</v>
      </c>
      <c r="I232" s="234"/>
      <c r="J232" s="235">
        <f>ROUND(I232*H232,2)</f>
        <v>0</v>
      </c>
      <c r="K232" s="231" t="s">
        <v>140</v>
      </c>
      <c r="L232" s="39"/>
      <c r="M232" s="236" t="s">
        <v>1</v>
      </c>
      <c r="N232" s="237" t="s">
        <v>43</v>
      </c>
      <c r="O232" s="85"/>
      <c r="P232" s="238">
        <f>O232*H232</f>
        <v>0</v>
      </c>
      <c r="Q232" s="238">
        <v>0</v>
      </c>
      <c r="R232" s="238">
        <f>Q232*H232</f>
        <v>0</v>
      </c>
      <c r="S232" s="238">
        <v>0</v>
      </c>
      <c r="T232" s="239">
        <f>S232*H232</f>
        <v>0</v>
      </c>
      <c r="AR232" s="240" t="s">
        <v>141</v>
      </c>
      <c r="AT232" s="240" t="s">
        <v>136</v>
      </c>
      <c r="AU232" s="240" t="s">
        <v>83</v>
      </c>
      <c r="AY232" s="14" t="s">
        <v>135</v>
      </c>
      <c r="BE232" s="132">
        <f>IF(N232="základní",J232,0)</f>
        <v>0</v>
      </c>
      <c r="BF232" s="132">
        <f>IF(N232="snížená",J232,0)</f>
        <v>0</v>
      </c>
      <c r="BG232" s="132">
        <f>IF(N232="zákl. přenesená",J232,0)</f>
        <v>0</v>
      </c>
      <c r="BH232" s="132">
        <f>IF(N232="sníž. přenesená",J232,0)</f>
        <v>0</v>
      </c>
      <c r="BI232" s="132">
        <f>IF(N232="nulová",J232,0)</f>
        <v>0</v>
      </c>
      <c r="BJ232" s="14" t="s">
        <v>83</v>
      </c>
      <c r="BK232" s="132">
        <f>ROUND(I232*H232,2)</f>
        <v>0</v>
      </c>
      <c r="BL232" s="14" t="s">
        <v>141</v>
      </c>
      <c r="BM232" s="240" t="s">
        <v>380</v>
      </c>
    </row>
    <row r="233" spans="2:65" s="1" customFormat="1" ht="24" customHeight="1">
      <c r="B233" s="37"/>
      <c r="C233" s="229" t="s">
        <v>381</v>
      </c>
      <c r="D233" s="229" t="s">
        <v>136</v>
      </c>
      <c r="E233" s="230" t="s">
        <v>382</v>
      </c>
      <c r="F233" s="231" t="s">
        <v>383</v>
      </c>
      <c r="G233" s="232" t="s">
        <v>178</v>
      </c>
      <c r="H233" s="233">
        <v>11.286</v>
      </c>
      <c r="I233" s="234"/>
      <c r="J233" s="235">
        <f>ROUND(I233*H233,2)</f>
        <v>0</v>
      </c>
      <c r="K233" s="231" t="s">
        <v>140</v>
      </c>
      <c r="L233" s="39"/>
      <c r="M233" s="236" t="s">
        <v>1</v>
      </c>
      <c r="N233" s="237" t="s">
        <v>43</v>
      </c>
      <c r="O233" s="85"/>
      <c r="P233" s="238">
        <f>O233*H233</f>
        <v>0</v>
      </c>
      <c r="Q233" s="238">
        <v>0</v>
      </c>
      <c r="R233" s="238">
        <f>Q233*H233</f>
        <v>0</v>
      </c>
      <c r="S233" s="238">
        <v>0</v>
      </c>
      <c r="T233" s="239">
        <f>S233*H233</f>
        <v>0</v>
      </c>
      <c r="AR233" s="240" t="s">
        <v>141</v>
      </c>
      <c r="AT233" s="240" t="s">
        <v>136</v>
      </c>
      <c r="AU233" s="240" t="s">
        <v>83</v>
      </c>
      <c r="AY233" s="14" t="s">
        <v>135</v>
      </c>
      <c r="BE233" s="132">
        <f>IF(N233="základní",J233,0)</f>
        <v>0</v>
      </c>
      <c r="BF233" s="132">
        <f>IF(N233="snížená",J233,0)</f>
        <v>0</v>
      </c>
      <c r="BG233" s="132">
        <f>IF(N233="zákl. přenesená",J233,0)</f>
        <v>0</v>
      </c>
      <c r="BH233" s="132">
        <f>IF(N233="sníž. přenesená",J233,0)</f>
        <v>0</v>
      </c>
      <c r="BI233" s="132">
        <f>IF(N233="nulová",J233,0)</f>
        <v>0</v>
      </c>
      <c r="BJ233" s="14" t="s">
        <v>83</v>
      </c>
      <c r="BK233" s="132">
        <f>ROUND(I233*H233,2)</f>
        <v>0</v>
      </c>
      <c r="BL233" s="14" t="s">
        <v>141</v>
      </c>
      <c r="BM233" s="240" t="s">
        <v>384</v>
      </c>
    </row>
    <row r="234" spans="2:51" s="11" customFormat="1" ht="12">
      <c r="B234" s="241"/>
      <c r="C234" s="242"/>
      <c r="D234" s="243" t="s">
        <v>143</v>
      </c>
      <c r="E234" s="242"/>
      <c r="F234" s="245" t="s">
        <v>385</v>
      </c>
      <c r="G234" s="242"/>
      <c r="H234" s="246">
        <v>11.286</v>
      </c>
      <c r="I234" s="247"/>
      <c r="J234" s="242"/>
      <c r="K234" s="242"/>
      <c r="L234" s="248"/>
      <c r="M234" s="249"/>
      <c r="N234" s="250"/>
      <c r="O234" s="250"/>
      <c r="P234" s="250"/>
      <c r="Q234" s="250"/>
      <c r="R234" s="250"/>
      <c r="S234" s="250"/>
      <c r="T234" s="251"/>
      <c r="AT234" s="252" t="s">
        <v>143</v>
      </c>
      <c r="AU234" s="252" t="s">
        <v>83</v>
      </c>
      <c r="AV234" s="11" t="s">
        <v>94</v>
      </c>
      <c r="AW234" s="11" t="s">
        <v>4</v>
      </c>
      <c r="AX234" s="11" t="s">
        <v>83</v>
      </c>
      <c r="AY234" s="252" t="s">
        <v>135</v>
      </c>
    </row>
    <row r="235" spans="2:65" s="1" customFormat="1" ht="24" customHeight="1">
      <c r="B235" s="37"/>
      <c r="C235" s="229" t="s">
        <v>386</v>
      </c>
      <c r="D235" s="229" t="s">
        <v>136</v>
      </c>
      <c r="E235" s="230" t="s">
        <v>387</v>
      </c>
      <c r="F235" s="231" t="s">
        <v>388</v>
      </c>
      <c r="G235" s="232" t="s">
        <v>178</v>
      </c>
      <c r="H235" s="233">
        <v>1.254</v>
      </c>
      <c r="I235" s="234"/>
      <c r="J235" s="235">
        <f>ROUND(I235*H235,2)</f>
        <v>0</v>
      </c>
      <c r="K235" s="231" t="s">
        <v>140</v>
      </c>
      <c r="L235" s="39"/>
      <c r="M235" s="236" t="s">
        <v>1</v>
      </c>
      <c r="N235" s="237" t="s">
        <v>43</v>
      </c>
      <c r="O235" s="85"/>
      <c r="P235" s="238">
        <f>O235*H235</f>
        <v>0</v>
      </c>
      <c r="Q235" s="238">
        <v>0</v>
      </c>
      <c r="R235" s="238">
        <f>Q235*H235</f>
        <v>0</v>
      </c>
      <c r="S235" s="238">
        <v>0</v>
      </c>
      <c r="T235" s="239">
        <f>S235*H235</f>
        <v>0</v>
      </c>
      <c r="AR235" s="240" t="s">
        <v>141</v>
      </c>
      <c r="AT235" s="240" t="s">
        <v>136</v>
      </c>
      <c r="AU235" s="240" t="s">
        <v>83</v>
      </c>
      <c r="AY235" s="14" t="s">
        <v>135</v>
      </c>
      <c r="BE235" s="132">
        <f>IF(N235="základní",J235,0)</f>
        <v>0</v>
      </c>
      <c r="BF235" s="132">
        <f>IF(N235="snížená",J235,0)</f>
        <v>0</v>
      </c>
      <c r="BG235" s="132">
        <f>IF(N235="zákl. přenesená",J235,0)</f>
        <v>0</v>
      </c>
      <c r="BH235" s="132">
        <f>IF(N235="sníž. přenesená",J235,0)</f>
        <v>0</v>
      </c>
      <c r="BI235" s="132">
        <f>IF(N235="nulová",J235,0)</f>
        <v>0</v>
      </c>
      <c r="BJ235" s="14" t="s">
        <v>83</v>
      </c>
      <c r="BK235" s="132">
        <f>ROUND(I235*H235,2)</f>
        <v>0</v>
      </c>
      <c r="BL235" s="14" t="s">
        <v>141</v>
      </c>
      <c r="BM235" s="240" t="s">
        <v>389</v>
      </c>
    </row>
    <row r="236" spans="2:65" s="1" customFormat="1" ht="24" customHeight="1">
      <c r="B236" s="37"/>
      <c r="C236" s="229" t="s">
        <v>390</v>
      </c>
      <c r="D236" s="229" t="s">
        <v>136</v>
      </c>
      <c r="E236" s="230" t="s">
        <v>391</v>
      </c>
      <c r="F236" s="231" t="s">
        <v>392</v>
      </c>
      <c r="G236" s="232" t="s">
        <v>178</v>
      </c>
      <c r="H236" s="233">
        <v>1.254</v>
      </c>
      <c r="I236" s="234"/>
      <c r="J236" s="235">
        <f>ROUND(I236*H236,2)</f>
        <v>0</v>
      </c>
      <c r="K236" s="231" t="s">
        <v>140</v>
      </c>
      <c r="L236" s="39"/>
      <c r="M236" s="236" t="s">
        <v>1</v>
      </c>
      <c r="N236" s="237" t="s">
        <v>43</v>
      </c>
      <c r="O236" s="85"/>
      <c r="P236" s="238">
        <f>O236*H236</f>
        <v>0</v>
      </c>
      <c r="Q236" s="238">
        <v>0</v>
      </c>
      <c r="R236" s="238">
        <f>Q236*H236</f>
        <v>0</v>
      </c>
      <c r="S236" s="238">
        <v>0</v>
      </c>
      <c r="T236" s="239">
        <f>S236*H236</f>
        <v>0</v>
      </c>
      <c r="AR236" s="240" t="s">
        <v>141</v>
      </c>
      <c r="AT236" s="240" t="s">
        <v>136</v>
      </c>
      <c r="AU236" s="240" t="s">
        <v>83</v>
      </c>
      <c r="AY236" s="14" t="s">
        <v>135</v>
      </c>
      <c r="BE236" s="132">
        <f>IF(N236="základní",J236,0)</f>
        <v>0</v>
      </c>
      <c r="BF236" s="132">
        <f>IF(N236="snížená",J236,0)</f>
        <v>0</v>
      </c>
      <c r="BG236" s="132">
        <f>IF(N236="zákl. přenesená",J236,0)</f>
        <v>0</v>
      </c>
      <c r="BH236" s="132">
        <f>IF(N236="sníž. přenesená",J236,0)</f>
        <v>0</v>
      </c>
      <c r="BI236" s="132">
        <f>IF(N236="nulová",J236,0)</f>
        <v>0</v>
      </c>
      <c r="BJ236" s="14" t="s">
        <v>83</v>
      </c>
      <c r="BK236" s="132">
        <f>ROUND(I236*H236,2)</f>
        <v>0</v>
      </c>
      <c r="BL236" s="14" t="s">
        <v>141</v>
      </c>
      <c r="BM236" s="240" t="s">
        <v>393</v>
      </c>
    </row>
    <row r="237" spans="2:65" s="1" customFormat="1" ht="16.5" customHeight="1">
      <c r="B237" s="37"/>
      <c r="C237" s="229" t="s">
        <v>394</v>
      </c>
      <c r="D237" s="229" t="s">
        <v>136</v>
      </c>
      <c r="E237" s="230" t="s">
        <v>395</v>
      </c>
      <c r="F237" s="231" t="s">
        <v>396</v>
      </c>
      <c r="G237" s="232" t="s">
        <v>242</v>
      </c>
      <c r="H237" s="233">
        <v>6</v>
      </c>
      <c r="I237" s="234"/>
      <c r="J237" s="235">
        <f>ROUND(I237*H237,2)</f>
        <v>0</v>
      </c>
      <c r="K237" s="231" t="s">
        <v>140</v>
      </c>
      <c r="L237" s="39"/>
      <c r="M237" s="236" t="s">
        <v>1</v>
      </c>
      <c r="N237" s="237" t="s">
        <v>43</v>
      </c>
      <c r="O237" s="85"/>
      <c r="P237" s="238">
        <f>O237*H237</f>
        <v>0</v>
      </c>
      <c r="Q237" s="238">
        <v>0</v>
      </c>
      <c r="R237" s="238">
        <f>Q237*H237</f>
        <v>0</v>
      </c>
      <c r="S237" s="238">
        <v>0</v>
      </c>
      <c r="T237" s="239">
        <f>S237*H237</f>
        <v>0</v>
      </c>
      <c r="AR237" s="240" t="s">
        <v>141</v>
      </c>
      <c r="AT237" s="240" t="s">
        <v>136</v>
      </c>
      <c r="AU237" s="240" t="s">
        <v>83</v>
      </c>
      <c r="AY237" s="14" t="s">
        <v>135</v>
      </c>
      <c r="BE237" s="132">
        <f>IF(N237="základní",J237,0)</f>
        <v>0</v>
      </c>
      <c r="BF237" s="132">
        <f>IF(N237="snížená",J237,0)</f>
        <v>0</v>
      </c>
      <c r="BG237" s="132">
        <f>IF(N237="zákl. přenesená",J237,0)</f>
        <v>0</v>
      </c>
      <c r="BH237" s="132">
        <f>IF(N237="sníž. přenesená",J237,0)</f>
        <v>0</v>
      </c>
      <c r="BI237" s="132">
        <f>IF(N237="nulová",J237,0)</f>
        <v>0</v>
      </c>
      <c r="BJ237" s="14" t="s">
        <v>83</v>
      </c>
      <c r="BK237" s="132">
        <f>ROUND(I237*H237,2)</f>
        <v>0</v>
      </c>
      <c r="BL237" s="14" t="s">
        <v>141</v>
      </c>
      <c r="BM237" s="240" t="s">
        <v>397</v>
      </c>
    </row>
    <row r="238" spans="2:63" s="10" customFormat="1" ht="25.9" customHeight="1">
      <c r="B238" s="215"/>
      <c r="C238" s="216"/>
      <c r="D238" s="217" t="s">
        <v>77</v>
      </c>
      <c r="E238" s="218" t="s">
        <v>398</v>
      </c>
      <c r="F238" s="218" t="s">
        <v>399</v>
      </c>
      <c r="G238" s="216"/>
      <c r="H238" s="216"/>
      <c r="I238" s="219"/>
      <c r="J238" s="220">
        <f>BK238</f>
        <v>0</v>
      </c>
      <c r="K238" s="216"/>
      <c r="L238" s="221"/>
      <c r="M238" s="222"/>
      <c r="N238" s="223"/>
      <c r="O238" s="223"/>
      <c r="P238" s="224">
        <f>P239</f>
        <v>0</v>
      </c>
      <c r="Q238" s="223"/>
      <c r="R238" s="224">
        <f>R239</f>
        <v>0</v>
      </c>
      <c r="S238" s="223"/>
      <c r="T238" s="225">
        <f>T239</f>
        <v>0</v>
      </c>
      <c r="AR238" s="226" t="s">
        <v>83</v>
      </c>
      <c r="AT238" s="227" t="s">
        <v>77</v>
      </c>
      <c r="AU238" s="227" t="s">
        <v>78</v>
      </c>
      <c r="AY238" s="226" t="s">
        <v>135</v>
      </c>
      <c r="BK238" s="228">
        <f>BK239</f>
        <v>0</v>
      </c>
    </row>
    <row r="239" spans="2:65" s="1" customFormat="1" ht="24" customHeight="1">
      <c r="B239" s="37"/>
      <c r="C239" s="229" t="s">
        <v>400</v>
      </c>
      <c r="D239" s="229" t="s">
        <v>136</v>
      </c>
      <c r="E239" s="230" t="s">
        <v>401</v>
      </c>
      <c r="F239" s="231" t="s">
        <v>402</v>
      </c>
      <c r="G239" s="232" t="s">
        <v>178</v>
      </c>
      <c r="H239" s="233">
        <v>1.985</v>
      </c>
      <c r="I239" s="234"/>
      <c r="J239" s="235">
        <f>ROUND(I239*H239,2)</f>
        <v>0</v>
      </c>
      <c r="K239" s="231" t="s">
        <v>140</v>
      </c>
      <c r="L239" s="39"/>
      <c r="M239" s="273" t="s">
        <v>1</v>
      </c>
      <c r="N239" s="274" t="s">
        <v>43</v>
      </c>
      <c r="O239" s="275"/>
      <c r="P239" s="276">
        <f>O239*H239</f>
        <v>0</v>
      </c>
      <c r="Q239" s="276">
        <v>0</v>
      </c>
      <c r="R239" s="276">
        <f>Q239*H239</f>
        <v>0</v>
      </c>
      <c r="S239" s="276">
        <v>0</v>
      </c>
      <c r="T239" s="277">
        <f>S239*H239</f>
        <v>0</v>
      </c>
      <c r="AR239" s="240" t="s">
        <v>141</v>
      </c>
      <c r="AT239" s="240" t="s">
        <v>136</v>
      </c>
      <c r="AU239" s="240" t="s">
        <v>83</v>
      </c>
      <c r="AY239" s="14" t="s">
        <v>135</v>
      </c>
      <c r="BE239" s="132">
        <f>IF(N239="základní",J239,0)</f>
        <v>0</v>
      </c>
      <c r="BF239" s="132">
        <f>IF(N239="snížená",J239,0)</f>
        <v>0</v>
      </c>
      <c r="BG239" s="132">
        <f>IF(N239="zákl. přenesená",J239,0)</f>
        <v>0</v>
      </c>
      <c r="BH239" s="132">
        <f>IF(N239="sníž. přenesená",J239,0)</f>
        <v>0</v>
      </c>
      <c r="BI239" s="132">
        <f>IF(N239="nulová",J239,0)</f>
        <v>0</v>
      </c>
      <c r="BJ239" s="14" t="s">
        <v>83</v>
      </c>
      <c r="BK239" s="132">
        <f>ROUND(I239*H239,2)</f>
        <v>0</v>
      </c>
      <c r="BL239" s="14" t="s">
        <v>141</v>
      </c>
      <c r="BM239" s="240" t="s">
        <v>403</v>
      </c>
    </row>
    <row r="240" spans="2:12" s="1" customFormat="1" ht="6.95" customHeight="1">
      <c r="B240" s="60"/>
      <c r="C240" s="61"/>
      <c r="D240" s="61"/>
      <c r="E240" s="61"/>
      <c r="F240" s="61"/>
      <c r="G240" s="61"/>
      <c r="H240" s="61"/>
      <c r="I240" s="183"/>
      <c r="J240" s="61"/>
      <c r="K240" s="61"/>
      <c r="L240" s="39"/>
    </row>
  </sheetData>
  <sheetProtection password="CC35" sheet="1" objects="1" scenarios="1" formatColumns="0" formatRows="0" autoFilter="0"/>
  <autoFilter ref="C131:K239"/>
  <mergeCells count="11">
    <mergeCell ref="E7:H7"/>
    <mergeCell ref="E16:H16"/>
    <mergeCell ref="E25:H25"/>
    <mergeCell ref="E85:H85"/>
    <mergeCell ref="D108:F108"/>
    <mergeCell ref="D109:F109"/>
    <mergeCell ref="D110:F110"/>
    <mergeCell ref="D111:F111"/>
    <mergeCell ref="D112:F11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vladka</dc:creator>
  <cp:keywords/>
  <dc:description/>
  <cp:lastModifiedBy>vladka</cp:lastModifiedBy>
  <dcterms:created xsi:type="dcterms:W3CDTF">2019-06-20T07:47:41Z</dcterms:created>
  <dcterms:modified xsi:type="dcterms:W3CDTF">2019-06-20T07:47:42Z</dcterms:modified>
  <cp:category/>
  <cp:version/>
  <cp:contentType/>
  <cp:contentStatus/>
</cp:coreProperties>
</file>