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okumenty 20\Rozpracované nabídky\104 - Dům včelařů Chlebovice\Rozpočty FH\"/>
    </mc:Choice>
  </mc:AlternateContent>
  <xr:revisionPtr revIDLastSave="0" documentId="13_ncr:1_{FF0E14A2-0261-41EB-904C-F785632B2D9A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int_Area" localSheetId="1">Stavba!$A$1:$J$63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15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I10" i="12" s="1"/>
  <c r="K11" i="12"/>
  <c r="K10" i="12" s="1"/>
  <c r="O11" i="12"/>
  <c r="Q11" i="12"/>
  <c r="Q10" i="12" s="1"/>
  <c r="V11" i="12"/>
  <c r="V10" i="12" s="1"/>
  <c r="G12" i="12"/>
  <c r="M12" i="12" s="1"/>
  <c r="I12" i="12"/>
  <c r="K12" i="12"/>
  <c r="O12" i="12"/>
  <c r="O10" i="12" s="1"/>
  <c r="Q12" i="12"/>
  <c r="V12" i="12"/>
  <c r="G14" i="12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O24" i="12"/>
  <c r="G25" i="12"/>
  <c r="M25" i="12" s="1"/>
  <c r="M24" i="12" s="1"/>
  <c r="I25" i="12"/>
  <c r="I24" i="12" s="1"/>
  <c r="K25" i="12"/>
  <c r="K24" i="12" s="1"/>
  <c r="O25" i="12"/>
  <c r="Q25" i="12"/>
  <c r="Q24" i="12" s="1"/>
  <c r="V25" i="12"/>
  <c r="V24" i="12" s="1"/>
  <c r="I27" i="12"/>
  <c r="Q27" i="12"/>
  <c r="V27" i="12"/>
  <c r="G28" i="12"/>
  <c r="M28" i="12" s="1"/>
  <c r="M27" i="12" s="1"/>
  <c r="I28" i="12"/>
  <c r="K28" i="12"/>
  <c r="K27" i="12" s="1"/>
  <c r="O28" i="12"/>
  <c r="O27" i="12" s="1"/>
  <c r="Q28" i="12"/>
  <c r="V28" i="12"/>
  <c r="G29" i="12"/>
  <c r="I55" i="1" s="1"/>
  <c r="G30" i="12"/>
  <c r="M30" i="12" s="1"/>
  <c r="M29" i="12" s="1"/>
  <c r="I30" i="12"/>
  <c r="I29" i="12" s="1"/>
  <c r="K30" i="12"/>
  <c r="K29" i="12" s="1"/>
  <c r="O30" i="12"/>
  <c r="O29" i="12" s="1"/>
  <c r="Q30" i="12"/>
  <c r="Q29" i="12" s="1"/>
  <c r="V30" i="12"/>
  <c r="V29" i="12" s="1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9" i="12"/>
  <c r="M59" i="12" s="1"/>
  <c r="I59" i="12"/>
  <c r="K59" i="12"/>
  <c r="O59" i="12"/>
  <c r="Q59" i="12"/>
  <c r="V59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V84" i="12" s="1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V129" i="12" s="1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O135" i="12" s="1"/>
  <c r="Q136" i="12"/>
  <c r="Q135" i="12" s="1"/>
  <c r="V136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3" i="12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AE161" i="12"/>
  <c r="F41" i="1" s="1"/>
  <c r="I20" i="1"/>
  <c r="H40" i="1"/>
  <c r="G24" i="12" l="1"/>
  <c r="I53" i="1" s="1"/>
  <c r="G8" i="12"/>
  <c r="I50" i="1" s="1"/>
  <c r="V149" i="12"/>
  <c r="Q138" i="12"/>
  <c r="I149" i="12"/>
  <c r="O149" i="12"/>
  <c r="O138" i="12"/>
  <c r="Q129" i="12"/>
  <c r="O113" i="12"/>
  <c r="I113" i="12"/>
  <c r="I31" i="12"/>
  <c r="O31" i="12"/>
  <c r="K149" i="12"/>
  <c r="V138" i="12"/>
  <c r="I138" i="12"/>
  <c r="V135" i="12"/>
  <c r="I135" i="12"/>
  <c r="K129" i="12"/>
  <c r="V113" i="12"/>
  <c r="I84" i="12"/>
  <c r="O84" i="12"/>
  <c r="K84" i="12"/>
  <c r="V31" i="12"/>
  <c r="K13" i="12"/>
  <c r="I129" i="12"/>
  <c r="Q84" i="12"/>
  <c r="V13" i="12"/>
  <c r="Q149" i="12"/>
  <c r="K138" i="12"/>
  <c r="K135" i="12"/>
  <c r="O129" i="12"/>
  <c r="K113" i="12"/>
  <c r="Q113" i="12"/>
  <c r="K31" i="12"/>
  <c r="Q31" i="12"/>
  <c r="Q13" i="12"/>
  <c r="I13" i="12"/>
  <c r="O13" i="12"/>
  <c r="G149" i="12"/>
  <c r="I62" i="1" s="1"/>
  <c r="I19" i="1" s="1"/>
  <c r="M135" i="12"/>
  <c r="G135" i="12"/>
  <c r="I60" i="1" s="1"/>
  <c r="I18" i="1" s="1"/>
  <c r="G84" i="12"/>
  <c r="I57" i="1" s="1"/>
  <c r="G31" i="12"/>
  <c r="I56" i="1" s="1"/>
  <c r="G13" i="12"/>
  <c r="I52" i="1" s="1"/>
  <c r="F39" i="1"/>
  <c r="F42" i="1"/>
  <c r="M84" i="12"/>
  <c r="M129" i="12"/>
  <c r="M10" i="12"/>
  <c r="M113" i="12"/>
  <c r="M138" i="12"/>
  <c r="M31" i="12"/>
  <c r="M153" i="12"/>
  <c r="M149" i="12" s="1"/>
  <c r="AF161" i="12"/>
  <c r="G10" i="12"/>
  <c r="I51" i="1" s="1"/>
  <c r="G138" i="12"/>
  <c r="I61" i="1" s="1"/>
  <c r="G129" i="12"/>
  <c r="I59" i="1" s="1"/>
  <c r="G27" i="12"/>
  <c r="I54" i="1" s="1"/>
  <c r="M14" i="12"/>
  <c r="M13" i="12" s="1"/>
  <c r="G113" i="12"/>
  <c r="I58" i="1" s="1"/>
  <c r="J28" i="1"/>
  <c r="J26" i="1"/>
  <c r="G38" i="1"/>
  <c r="F38" i="1"/>
  <c r="J23" i="1"/>
  <c r="J24" i="1"/>
  <c r="J25" i="1"/>
  <c r="J27" i="1"/>
  <c r="E24" i="1"/>
  <c r="E26" i="1"/>
  <c r="I17" i="1" l="1"/>
  <c r="I63" i="1"/>
  <c r="J62" i="1" s="1"/>
  <c r="I16" i="1"/>
  <c r="G161" i="12"/>
  <c r="G42" i="1"/>
  <c r="H42" i="1" s="1"/>
  <c r="I42" i="1" s="1"/>
  <c r="G39" i="1"/>
  <c r="G43" i="1" s="1"/>
  <c r="G25" i="1" s="1"/>
  <c r="A25" i="1" s="1"/>
  <c r="G41" i="1"/>
  <c r="H41" i="1" s="1"/>
  <c r="I41" i="1" s="1"/>
  <c r="F43" i="1"/>
  <c r="I21" i="1" l="1"/>
  <c r="J50" i="1"/>
  <c r="J58" i="1"/>
  <c r="J57" i="1"/>
  <c r="H39" i="1"/>
  <c r="H43" i="1" s="1"/>
  <c r="J55" i="1"/>
  <c r="J61" i="1"/>
  <c r="J51" i="1"/>
  <c r="J52" i="1"/>
  <c r="J59" i="1"/>
  <c r="J53" i="1"/>
  <c r="J60" i="1"/>
  <c r="J56" i="1"/>
  <c r="J54" i="1"/>
  <c r="G23" i="1"/>
  <c r="A23" i="1" s="1"/>
  <c r="G28" i="1"/>
  <c r="G26" i="1"/>
  <c r="A26" i="1"/>
  <c r="I39" i="1" l="1"/>
  <c r="I43" i="1" s="1"/>
  <c r="J39" i="1" s="1"/>
  <c r="J43" i="1" s="1"/>
  <c r="J63" i="1"/>
  <c r="A24" i="1"/>
  <c r="G24" i="1"/>
  <c r="A27" i="1" s="1"/>
  <c r="J42" i="1" l="1"/>
  <c r="J41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<sst xmlns="http://schemas.openxmlformats.org/spreadsheetml/2006/main" count="1011" uniqueCount="363">
  <si>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</si>
  <si>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</si>
  <si>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</si>
  <si>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</si>
  <si>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</si>
  <si>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</si>
  <si>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</si>
  <si>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</si>
  <si>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</si>
  <si>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</si>
  <si>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</si>
  <si>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</si>
  <si>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</si>
  <si>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</si>
  <si>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</si>
  <si>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</si>
  <si>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</si>
  <si>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</si>
  <si>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</si>
  <si>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</si>
  <si>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</si>
  <si>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</si>
  <si>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</si>
  <si>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</si>
  <si>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</si>
  <si>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</si>
  <si>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</si>
  <si>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</si>
  <si>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</si>
  <si>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</si>
  <si>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</si>
  <si>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</si>
  <si>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</si>
  <si>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</si>
  <si>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</si>
  <si>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</si>
  <si>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</si>
  <si>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</si>
  <si>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</si>
  <si>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</si>
  <si>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</si>
  <si>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</si>
  <si>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</si>
  <si>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</si>
  <si>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rozpočet</t>
  </si>
  <si>
    <t>VÝMĚNA STŘEŠNÍ KRYTINY</t>
  </si>
  <si>
    <t>Objekt:</t>
  </si>
  <si>
    <t>Rozpočet:</t>
  </si>
  <si>
    <t>20-15m</t>
  </si>
  <si>
    <t>DŮM VČELAŘŮ CHLEBOVICE</t>
  </si>
  <si>
    <t>Stavba</t>
  </si>
  <si>
    <t>Stavební objekt</t>
  </si>
  <si>
    <t>Celkem za stavbu</t>
  </si>
  <si>
    <t>CZK</t>
  </si>
  <si>
    <t>Rekapitulace dílů</t>
  </si>
  <si>
    <t>Typ dílu</t>
  </si>
  <si>
    <t>5</t>
  </si>
  <si>
    <t>Komunikace</t>
  </si>
  <si>
    <t>62</t>
  </si>
  <si>
    <t>Úpravy povrchů vnější</t>
  </si>
  <si>
    <t>94</t>
  </si>
  <si>
    <t>Lešení a stavební výtahy</t>
  </si>
  <si>
    <t>99</t>
  </si>
  <si>
    <t>Staveništní přesun hmot</t>
  </si>
  <si>
    <t>711</t>
  </si>
  <si>
    <t>Izolace proti vodě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</si>
  <si>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</si>
  <si>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</si>
  <si>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</si>
  <si>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</si>
  <si>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</si>
  <si>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</si>
  <si>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</si>
  <si>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</si>
  <si>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</si>
  <si>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</si>
  <si>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</si>
  <si>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</si>
  <si>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</si>
  <si>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</si>
  <si>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</si>
  <si>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</si>
  <si>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</si>
  <si>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</si>
  <si>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</si>
  <si>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</si>
  <si>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</si>
  <si>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</si>
  <si>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</si>
  <si>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</si>
  <si>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</si>
  <si>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</si>
  <si>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</si>
  <si>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</si>
  <si>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</si>
  <si>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</si>
  <si>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</si>
  <si>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</si>
  <si>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</si>
  <si>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</si>
  <si>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</si>
  <si>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</si>
  <si>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</si>
  <si>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</si>
  <si>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</si>
  <si>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</si>
  <si>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</si>
  <si>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</si>
  <si>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</si>
  <si>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</si>
  <si>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</si>
  <si>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5001r</t>
  </si>
  <si>
    <t>Úpravy terénu, dlažby v místech u demontovaných střešních lapačů</t>
  </si>
  <si>
    <t>soub</t>
  </si>
  <si>
    <t>Vlastní</t>
  </si>
  <si>
    <t>Indiv</t>
  </si>
  <si>
    <t>Práce</t>
  </si>
  <si>
    <t>POL1_</t>
  </si>
  <si>
    <t>62001r</t>
  </si>
  <si>
    <t>Oprava omítky zdiva komínů nad střechou</t>
  </si>
  <si>
    <t>kus</t>
  </si>
  <si>
    <t>62002r</t>
  </si>
  <si>
    <t>Oprava poškozeného zdiva, omítky u pozednic</t>
  </si>
  <si>
    <t>m</t>
  </si>
  <si>
    <t>941941031R00</t>
  </si>
  <si>
    <t>Montáž lešení lehkého pracovního řadového s podlahami šířky od 0,80 do 1,00 m, výšky do 10 m</t>
  </si>
  <si>
    <t>m2</t>
  </si>
  <si>
    <t>800-3</t>
  </si>
  <si>
    <t>RTS 20/ I</t>
  </si>
  <si>
    <t>včetně kotvení</t>
  </si>
  <si>
    <t>SPI</t>
  </si>
  <si>
    <t>Včetně kotvení lešení.</t>
  </si>
  <si>
    <t>POP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</si>
  <si>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</si>
  <si>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</si>
  <si>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</si>
  <si>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</si>
  <si>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941955004R00</t>
  </si>
  <si>
    <t>Lešení lehké pracovní pomocné pomocné, o výšce lešeňové podlahy přes 2,5 do 3,5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</si>
  <si>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</si>
  <si>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</si>
  <si>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</si>
  <si>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</si>
  <si>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</si>
  <si>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</si>
  <si>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</si>
  <si>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</si>
  <si>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</si>
  <si>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</si>
  <si>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</si>
  <si>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</si>
  <si>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</si>
  <si>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>711130101R00</t>
  </si>
  <si>
    <t>Odstranění izolace proti vodě - pásy na sucho vodorovné, 1 vrstva</t>
  </si>
  <si>
    <t>800-711</t>
  </si>
  <si>
    <t>721242803R00</t>
  </si>
  <si>
    <t>Demontáž lapačů střešních splavenin DN 100</t>
  </si>
  <si>
    <t>800-721</t>
  </si>
  <si>
    <t>762313112R00</t>
  </si>
  <si>
    <t>Montáž ocelových spojovacích prostředků svorníků, šroubů _x000D_
 délky přes 150 do 300 mm</t>
  </si>
  <si>
    <t>800-762</t>
  </si>
  <si>
    <t>762331811R00</t>
  </si>
  <si>
    <t>Demontáž vázaných konstrukcí krovů z hranolů, hranolků, fošen, průřezové plochy do 120 cm2</t>
  </si>
  <si>
    <t>námětky (5) : 88</t>
  </si>
  <si>
    <t>VV</t>
  </si>
  <si>
    <t>762331921R00</t>
  </si>
  <si>
    <t>Vázané konstrukce krovů vyřezání střešní vazby_x000D_
 průřezové plochy řeziva přes 120 do 224 cm2, délky vyřezané části krovu do 3 m</t>
  </si>
  <si>
    <t>prvek VZ1, 130x130 mm : 1,5</t>
  </si>
  <si>
    <t>prvek HAM1, 120x130 mm : 4</t>
  </si>
  <si>
    <t>prvek NAM1, 160x120 mm : 2,8</t>
  </si>
  <si>
    <t>prvek VZ2, 130x130 mm : 3</t>
  </si>
  <si>
    <t>762331931R00</t>
  </si>
  <si>
    <t>Vázané konstrukce krovů vyřezání střešní vazby_x000D_
 průřezové plochy řeziva přes 224 do 288 cm2, délky vyřezané části krovu do 3 m</t>
  </si>
  <si>
    <t>prvek K1, 160x160 mm : 2,5</t>
  </si>
  <si>
    <t>prvek K5, K6, 160x160 mm : 3*2</t>
  </si>
  <si>
    <t>prvek P1, P2, 180x150 mm : 2*4</t>
  </si>
  <si>
    <t>prvek PA6T, 160x160 mm : 3*10</t>
  </si>
  <si>
    <t>762331932R00</t>
  </si>
  <si>
    <t>Vázané konstrukce krovů vyřezání střešní vazby_x000D_
 průřezové plochy řeziva přes 224 do 288 cm2, délky vyřezané části krovu přes 3 do 5 m</t>
  </si>
  <si>
    <t>prvek K2, K3, K4, 160x160 mm : 3,5*3</t>
  </si>
  <si>
    <t>762331951R00</t>
  </si>
  <si>
    <t>Vázané konstrukce krovů vyřezání střešní vazby_x000D_
 průřezové plochy řeziva přes 450 cm2, délky vyřezané části krovu do 3 m</t>
  </si>
  <si>
    <t>prvek KRA1, KRA2, 200x230 mm : 1+1</t>
  </si>
  <si>
    <t>762331952R00</t>
  </si>
  <si>
    <t>Vázané konstrukce krovů vyřezání střešní vazby_x000D_
 průřezové plochy řeziva přes 450 cm2, délky vyřezané části krovu přes 3 do 5 m</t>
  </si>
  <si>
    <t>prvek VO1, 270x170 mm : 3,5</t>
  </si>
  <si>
    <t>762332931R00</t>
  </si>
  <si>
    <t>Vázané konstrukce krovů doplnění části střešní vazby z hranolků, hranolů včetně dodávky řeziva_x000D_
 průřezové plochy do 120 cm2, včetně dodávky hranolů 100 x 100 mm</t>
  </si>
  <si>
    <t>námětky : 88</t>
  </si>
  <si>
    <t>762332932R00</t>
  </si>
  <si>
    <t>Vázané konstrukce krovů doplnění části střešní vazby z hranolků, hranolů včetně dodávky řeziva_x000D_
 průřezové plochy přes 120 do 224 cm2, včetně dodávky hranolů 120 x 140 mm</t>
  </si>
  <si>
    <t>výměna námětků krokví : 74,63</t>
  </si>
  <si>
    <t>762332933R00</t>
  </si>
  <si>
    <t>Vázané konstrukce krovů doplnění části střešní vazby z hranolků, hranolů včetně dodávky řeziva_x000D_
 průřezové plochy přes 224 do 288 cm2, včetně dodávky hranolů 140 x 200 mm</t>
  </si>
  <si>
    <t>zesílení vaznic VZ4T : 4*10 + 4,3*2</t>
  </si>
  <si>
    <t>zesílení vaznic VZ7T : 4*10+4,3*2</t>
  </si>
  <si>
    <t>762332935R00</t>
  </si>
  <si>
    <t>Vázané konstrukce krovů doplnění části střešní vazby z hranolků, hranolů včetně dodávky řeziva_x000D_
 průřezové plochy přes 450 do 600 cm2, včetně dodávky hranolů 200 x 300 mm</t>
  </si>
  <si>
    <t>762341210R00</t>
  </si>
  <si>
    <t xml:space="preserve">Montáž bednění střech rovných o sklonu do 60° z prken hrubých na sraz tloušťky do 32 mm včetně vyřezání otvorů ,  </t>
  </si>
  <si>
    <t>762341210RT2</t>
  </si>
  <si>
    <t>Montáž bednění střech rovných o sklonu do 60° z prken hrubých na sraz tloušťky do 32 mm včetně vyřezání otvorů , včetně dodávky prken tloušťky 24 mm</t>
  </si>
  <si>
    <t>762341610RT3</t>
  </si>
  <si>
    <t>Montáž bednění okapových říms, krajnic, závětrných prken, a žaluzií ve spádu nebo rovnoběžně s okapem z prken hrubých tloušťky do 32 mm, včetně dodávky prken tloušťky 22 mm</t>
  </si>
  <si>
    <t>762343811R00</t>
  </si>
  <si>
    <t>Demontáž bednění a laťování bednění okapů a štítových říms, včetně kostry, krajnice a závětrného prkna, střešních žlabů, pevných žaluzií a bednění z dílců z prken hrubých do 32 m</t>
  </si>
  <si>
    <t>bednění u  (2) : 99,65</t>
  </si>
  <si>
    <t>obložení řimsy (7) : 31,5</t>
  </si>
  <si>
    <t>762395000R00</t>
  </si>
  <si>
    <t>Spojovací a ochranné prostředky svory, prkna, hřebíky, pásová ocel, vruty, impregnace</t>
  </si>
  <si>
    <t>m3</t>
  </si>
  <si>
    <t>76201r</t>
  </si>
  <si>
    <t>Sanační práce - viz samostatný rozpočet</t>
  </si>
  <si>
    <t>76202</t>
  </si>
  <si>
    <t>Dodávka svorníků vč. podložek a matic</t>
  </si>
  <si>
    <t>Kalkul</t>
  </si>
  <si>
    <t>76203</t>
  </si>
  <si>
    <t>Dodávka vrutů 10x260 mm</t>
  </si>
  <si>
    <t>76204</t>
  </si>
  <si>
    <t>Osazení neošetřených dřevěných fošen pro odpočinek netopýrů, vč. dodávky</t>
  </si>
  <si>
    <t>60512560R</t>
  </si>
  <si>
    <t>prkno SM/JD; tl = 32,0 mm; l = 2 000 až 3 500 mm; jakost II; omítané</t>
  </si>
  <si>
    <t>SPCM</t>
  </si>
  <si>
    <t>Specifikace</t>
  </si>
  <si>
    <t>POL3_</t>
  </si>
  <si>
    <t>998762102R00</t>
  </si>
  <si>
    <t>Přesun hmot pro konstrukce tesařské v objektech výšky do 12 m</t>
  </si>
  <si>
    <t>50 m vodorovně</t>
  </si>
  <si>
    <t>764222420R00</t>
  </si>
  <si>
    <t xml:space="preserve">Oplechování říms a okapů z titanzinkového plechu výroba a montáž oplechování, včetně zhotovení rohů, spojů a dilatací_x000D_
 okapů na střechách s tvrdou krytinou, rš 330 mm,  </t>
  </si>
  <si>
    <t>800-764</t>
  </si>
  <si>
    <t>včetně spojovacích prostředků.</t>
  </si>
  <si>
    <t>764231430R00</t>
  </si>
  <si>
    <t xml:space="preserve">Lemování z titanzinkového plechu výroba a montáž lemování zdí_x000D_
 na střechách s tvrdou krytinou včetně rohů a ukončení před požární zdí, rš 330 mm,  </t>
  </si>
  <si>
    <t>764239440R00</t>
  </si>
  <si>
    <t>Lemování z titanzinkového plechu výroba a montáž lemování komínů, zděných ventilací a jiných střešních proniků, s lištami_x000D_
 na hladké krytině, v hřebeni</t>
  </si>
  <si>
    <t>764252403R00</t>
  </si>
  <si>
    <t>Žlaby z titanzinkového plechu výroba a montáž žlabů včetně háků, čel, rohů, rovných hrdel a dilatací_x000D_
 podokapních půlkulatých, rš 330 mm</t>
  </si>
  <si>
    <t>764255403R00</t>
  </si>
  <si>
    <t>Žlaby z titanzinkového plechu výroba a montáž žlabů včetně háků, čel, rohů, rovných hrdel a dilatací_x000D_
 nástřešních oblého tvaru, rš 660 mm</t>
  </si>
  <si>
    <t>764259411R00</t>
  </si>
  <si>
    <t>Žlaby z titanzinkového plechu výroba a montáž doplňků žlabů_x000D_
 kotlík kónický, pro trouby do průměru 150 mm</t>
  </si>
  <si>
    <t>764267491R00</t>
  </si>
  <si>
    <t>Střešní otvory z titanzinkového plechu montáž oplechování vikýře rozvinuté plochy do 6 m2</t>
  </si>
  <si>
    <t>včetně spojovacích prostředků</t>
  </si>
  <si>
    <t>764521460R00</t>
  </si>
  <si>
    <t>Oplechování říms a ozdobných prvků z titanzinkového plechu výroba a montáž včetně rohů _x000D_
 rš 400 mm</t>
  </si>
  <si>
    <t>764554402R00</t>
  </si>
  <si>
    <t>Odpadní trouby z titanzinkového plechu výroba a montáž včetně zděří, manžet, odboček, kolen, odskoků, výpustí vody a přechodových kusů_x000D_
 kruhových, průměru 100 mm</t>
  </si>
  <si>
    <t>764321821R00</t>
  </si>
  <si>
    <t>Demontáž oplechování říms pod nadřímsovým žlabem, rš 500 mm, sklonu přes 30 do 45°</t>
  </si>
  <si>
    <t>764322831R00</t>
  </si>
  <si>
    <t>Demontáž oplechování okapů na střechách s tvrdou krytinou, rš 400 mm, sklonu přes 30 do 45°</t>
  </si>
  <si>
    <t>764331851R00</t>
  </si>
  <si>
    <t>Demontáž lemování zdí_x000D_
 na střechách s tvrdou krytinou, rš 400 a 500 mm, sklonu přes 30 do 45°</t>
  </si>
  <si>
    <t>764339831R00</t>
  </si>
  <si>
    <t>Demontáž lemování komínů, zděných ventilací a jiných střešních proniků_x000D_
 na hladké krytině, v ploše, sklonu přes 30 do 45°</t>
  </si>
  <si>
    <t>764352811R00</t>
  </si>
  <si>
    <t>Demontáž žlabů podokapních půlkruhových rovných, rš 330 mm, sklonu přes 30 do 45°</t>
  </si>
  <si>
    <t>764355811R00</t>
  </si>
  <si>
    <t>Demontáž žlabů nástřešních oblého tvaru, rš 660 mm, sklonu přes 30 do 45°</t>
  </si>
  <si>
    <t>764359811R00</t>
  </si>
  <si>
    <t>Demontáž žlabů kotlíku kónického,  , sklonu přes 30 do 45°</t>
  </si>
  <si>
    <t>764362811R00</t>
  </si>
  <si>
    <t>Demontáž střešních otvorů střešních oken a poklopů, na krytině hladké a drážkové, sklonu přes 30 do 45°</t>
  </si>
  <si>
    <t>764454801R00</t>
  </si>
  <si>
    <t>Demontáž odpadních trub nebo součástí trub kruhových , o průměru 75 a 100 mm</t>
  </si>
  <si>
    <t>76401r</t>
  </si>
  <si>
    <t>D+M zdobného chrliče, Tizn</t>
  </si>
  <si>
    <t>ks</t>
  </si>
  <si>
    <t>764248491r</t>
  </si>
  <si>
    <t>Montáž protisněhových háků, min. tl. 1,2 mm, antracit RAL 7021</t>
  </si>
  <si>
    <t>998764102R00</t>
  </si>
  <si>
    <t>Přesun hmot pro konstrukce klempířské v objektech výšky do 12 m</t>
  </si>
  <si>
    <t>765314175R00</t>
  </si>
  <si>
    <t xml:space="preserve">Krytina pálená doplňky ke krytině drážkové, střešní lávka rošt 80 x 25 cm,  </t>
  </si>
  <si>
    <t>800-765</t>
  </si>
  <si>
    <t>Dodávka a montáž stoupací plošiny, stoupacích nosných tašek, držáku stoupací plošiny, laťování včetně spojovacích prostředků.</t>
  </si>
  <si>
    <t>765328811R00</t>
  </si>
  <si>
    <t>Demontáž vláknocementové krytiny hřebenů a nároží, krytiny hladké, do suti</t>
  </si>
  <si>
    <t>765321840R00</t>
  </si>
  <si>
    <t>Demontáž vláknocementové krytiny příplatek k ceně za sklon přes 30 do 45° pro demontáž krytiny ze čtverců nebo šablon , do suti</t>
  </si>
  <si>
    <t>765322703RT1</t>
  </si>
  <si>
    <t>Krytina vláknocementová,  čtverci nebo šablonami doplňky, prostup ventilační</t>
  </si>
  <si>
    <t>Dodávka a montáž ventilačního prostupu a spojovacích prostředků.</t>
  </si>
  <si>
    <t>765321810R00</t>
  </si>
  <si>
    <t>Demontáž azbestocementové krytiny ze čtverců nebo šablon, na bednění s lepenkou, do suti</t>
  </si>
  <si>
    <t>765342145RT2</t>
  </si>
  <si>
    <t>Krytina z přírodní břidlice střech jednoduchých , z obdélníků, 270 x 180 mm, s jednoduchým krytím, na předem připravený podklad, o sklonu střechy přes 30 do 45°</t>
  </si>
  <si>
    <t>včetně spojovacích prostředků,</t>
  </si>
  <si>
    <t>765799311RO8</t>
  </si>
  <si>
    <t>Fólie parotěsné, difúzní a vodotěsné Fólie podstřešní difuzní na krokve, s integrovanými samolepicími okraji</t>
  </si>
  <si>
    <t>Dodávka a montáž fólie, spojovací pásky včetně spojovacích prostředků.</t>
  </si>
  <si>
    <t>76501r</t>
  </si>
  <si>
    <t>Dodávka a montáž záchytného systému - úvazové háky kované, povrchová úprava zinkováním, a nátěr kovářskou černou barvou</t>
  </si>
  <si>
    <t>7653001r</t>
  </si>
  <si>
    <t>Demontáž stávajících větracích hlavic</t>
  </si>
  <si>
    <t>998765102R00</t>
  </si>
  <si>
    <t>Přesun hmot pro krytiny tvrdé v objektech výšky do 12 m</t>
  </si>
  <si>
    <t>766624052R00</t>
  </si>
  <si>
    <t>Montáž střešních oken výlez o rozměru 46/61 cm</t>
  </si>
  <si>
    <t>800-766</t>
  </si>
  <si>
    <t>76601r</t>
  </si>
  <si>
    <t>Dodávka výlezů na střechu, 460x750mm, tvrzené sklo 4H</t>
  </si>
  <si>
    <t>76602r</t>
  </si>
  <si>
    <t>Demontáž stávajícího a montáž nového dřevěného obkladu ostění u střešního výlezu na schodišti, š. 0,5m</t>
  </si>
  <si>
    <t>998766102R00</t>
  </si>
  <si>
    <t>Přesun hmot pro konstrukce truhlářské v objektech výšky do 12 m</t>
  </si>
  <si>
    <t>Uzemnění, hromosvod - viz samostatný rozpočet</t>
  </si>
  <si>
    <t>M2102</t>
  </si>
  <si>
    <t>Požární zabezpečení - viz samostatný rozpočet</t>
  </si>
  <si>
    <t>979011211R00</t>
  </si>
  <si>
    <t>Svislá doprava suti a vybouraných hmot nošením za prvé podlaží nad základním podlažím</t>
  </si>
  <si>
    <t>801-3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</si>
  <si>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</si>
  <si>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</si>
  <si>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</si>
  <si>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</si>
  <si>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</si>
  <si>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</si>
  <si>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</si>
  <si>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</si>
  <si>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</si>
  <si>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</si>
  <si>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</si>
  <si>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</si>
  <si>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</si>
  <si>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979990121R00</t>
  </si>
  <si>
    <t>Poplatek za skládku asfaltové pásy, skupina 17 03 02 z Katalogu odpadů</t>
  </si>
  <si>
    <t>979990161R00</t>
  </si>
  <si>
    <t>Poplatek za skládku dřevo, skupina 17 02 01 z Katalogu odpadů</t>
  </si>
  <si>
    <t>979990201R00</t>
  </si>
  <si>
    <t>Poplatek za skládku azbestocementové výrobky, skupina 17 06 05 z Katalogu odpadů</t>
  </si>
  <si>
    <t>005121 R</t>
  </si>
  <si>
    <t>- mobilní WC</t>
  </si>
  <si>
    <t>měsíce</t>
  </si>
  <si>
    <t>Veškeré náklady spojené s vybudováním, provozem a odstraněním zařízení staveniště.</t>
  </si>
  <si>
    <t>0051 R</t>
  </si>
  <si>
    <t>Zajištění úklidu na zahradě - před konáním akcí po celou dobu realizace</t>
  </si>
  <si>
    <t>kompl</t>
  </si>
  <si>
    <t>005122 R</t>
  </si>
  <si>
    <t>Zařízení staveniště - oplocení staveniště v 1,8 m, dle 30 m</t>
  </si>
  <si>
    <t>005123 R</t>
  </si>
  <si>
    <t>Zařízení staveniště -  mobilní plechový sklad, montáž, demontáž, pronájem</t>
  </si>
  <si>
    <t>005124 R</t>
  </si>
  <si>
    <t>Zařízení staveniště - spotřeba energií - voda, vč. podružného měření</t>
  </si>
  <si>
    <t>005125 R</t>
  </si>
  <si>
    <t>Zařízení staveniště - spotřeba energií - elektřina, vč. podružného měření</t>
  </si>
  <si>
    <t>0052 R</t>
  </si>
  <si>
    <t>Zajištění a zabezpečení rozkryté střechy před zatečením (plachty) po celou dobu realizace</t>
  </si>
  <si>
    <t>0053 R</t>
  </si>
  <si>
    <t>Zakrytí sestěhovaných muzejních exponátů plychtami a zabezpečení proti poškození (např. OSB deskou)</t>
  </si>
  <si>
    <t>005r</t>
  </si>
  <si>
    <t>Dozor chiropteorologa</t>
  </si>
  <si>
    <t>VRN</t>
  </si>
  <si>
    <t>POL99_8</t>
  </si>
  <si>
    <t>SUM</t>
  </si>
  <si>
    <t>END</t>
  </si>
  <si>
    <t>FICHNA - HUDECZEK a.s.</t>
  </si>
  <si>
    <t>Opavská 535/17,</t>
  </si>
  <si>
    <t>747 18</t>
  </si>
  <si>
    <t>Píšť</t>
  </si>
  <si>
    <t>CZ27765857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</si>
</sst>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IYQXPinsoW9C5ubDUP43hfBUhTRq23ryyS8W5s17LU3+XCCM7zDuv6m0WFh8TGBhHfvbC9ocNLcFYpdzi/fFBw==" saltValue="PsCvwsyabOMpcpypco4h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I63" sqref="I6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7" t="s">
        <v>22</v>
      </c>
      <c r="C2" s="78"/>
      <c r="D2" s="79" t="s">
        <v>48</v>
      </c>
      <c r="E2" s="200" t="s">
        <v>49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03" t="s">
        <v>45</v>
      </c>
      <c r="F3" s="204"/>
      <c r="G3" s="204"/>
      <c r="H3" s="204"/>
      <c r="I3" s="204"/>
      <c r="J3" s="205"/>
    </row>
    <row r="4" spans="1:15" ht="23.25" customHeight="1" x14ac:dyDescent="0.2">
      <c r="A4" s="76">
        <v>309</v>
      </c>
      <c r="B4" s="82" t="s">
        <v>47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7" t="s">
        <v>358</v>
      </c>
      <c r="E11" s="207"/>
      <c r="F11" s="207"/>
      <c r="G11" s="207"/>
      <c r="H11" s="18" t="s">
        <v>40</v>
      </c>
      <c r="I11" s="86">
        <v>27765857</v>
      </c>
      <c r="J11" s="8"/>
    </row>
    <row r="12" spans="1:15" ht="15.75" customHeight="1" x14ac:dyDescent="0.2">
      <c r="A12" s="2"/>
      <c r="B12" s="28"/>
      <c r="C12" s="55"/>
      <c r="D12" s="212" t="s">
        <v>359</v>
      </c>
      <c r="E12" s="212"/>
      <c r="F12" s="212"/>
      <c r="G12" s="212"/>
      <c r="H12" s="18" t="s">
        <v>34</v>
      </c>
      <c r="I12" s="86" t="s">
        <v>362</v>
      </c>
      <c r="J12" s="8"/>
    </row>
    <row r="13" spans="1:15" ht="15.75" customHeight="1" x14ac:dyDescent="0.2">
      <c r="A13" s="2"/>
      <c r="B13" s="29"/>
      <c r="C13" s="56"/>
      <c r="D13" s="85" t="s">
        <v>360</v>
      </c>
      <c r="E13" s="216" t="s">
        <v>361</v>
      </c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6"/>
      <c r="F15" s="206"/>
      <c r="G15" s="208"/>
      <c r="H15" s="208"/>
      <c r="I15" s="208" t="s">
        <v>29</v>
      </c>
      <c r="J15" s="209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SUMIF(F50:F62,A16,I50:I62)+SUMIF(F50:F62,"PSU",I50:I62)</f>
        <v>295148.62</v>
      </c>
      <c r="J16" s="19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SUMIF(F50:F62,A17,I50:I62)</f>
        <v>2691829.63</v>
      </c>
      <c r="J17" s="19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SUMIF(F50:F62,A18,I50:I62)</f>
        <v>214567</v>
      </c>
      <c r="J18" s="199"/>
    </row>
    <row r="19" spans="1:10" ht="23.25" customHeight="1" x14ac:dyDescent="0.2">
      <c r="A19" s="139" t="s">
        <v>81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SUMIF(F50:F62,A19,I50:I62)</f>
        <v>72500</v>
      </c>
      <c r="J19" s="199"/>
    </row>
    <row r="20" spans="1:10" ht="23.25" customHeight="1" x14ac:dyDescent="0.2">
      <c r="A20" s="139" t="s">
        <v>82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SUMIF(F50:F62,A20,I50:I62)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11"/>
      <c r="G21" s="210"/>
      <c r="H21" s="211"/>
      <c r="I21" s="210">
        <f>SUM(I16:J20)</f>
        <v>3274045.25</v>
      </c>
      <c r="J21" s="22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>
        <f>ZakladDPHZakl*SazbaDPH2/100</f>
        <v>687549.50249999983</v>
      </c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3274045.2499999995</v>
      </c>
      <c r="H25" s="228"/>
      <c r="I25" s="228"/>
      <c r="J25" s="40" t="str">
        <f t="shared" si="0"/>
        <v>CZK</v>
      </c>
    </row>
    <row r="26" spans="1:10" ht="23.25" customHeight="1" x14ac:dyDescent="0.2">
      <c r="A26" s="2">
        <f>(A25-INT(A25))*100</f>
        <v>50.249999982770532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4">
        <f>A25</f>
        <v>687549.50249999983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3961594.7524999995</v>
      </c>
      <c r="B27" s="31" t="s">
        <v>4</v>
      </c>
      <c r="C27" s="70"/>
      <c r="D27" s="71"/>
      <c r="E27" s="70"/>
      <c r="F27" s="16"/>
      <c r="G27" s="196">
        <f>CenaCelkem-(ZakladDPHSni+DPHSni+ZakladDPHZakl+DPHZakl)</f>
        <v>0</v>
      </c>
      <c r="H27" s="196"/>
      <c r="I27" s="196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31">
        <f>ZakladDPHSniVypocet+ZakladDPHZaklVypocet</f>
        <v>3274045.2499999995</v>
      </c>
      <c r="H28" s="231"/>
      <c r="I28" s="231"/>
      <c r="J28" s="117" t="str">
        <f t="shared" si="0"/>
        <v>CZK</v>
      </c>
    </row>
    <row r="29" spans="1:10" ht="27.75" customHeight="1" thickBot="1" x14ac:dyDescent="0.25">
      <c r="A29" s="2">
        <f>(A27-INT(A27))*100</f>
        <v>75.249999947845936</v>
      </c>
      <c r="B29" s="113" t="s">
        <v>35</v>
      </c>
      <c r="C29" s="118"/>
      <c r="D29" s="118"/>
      <c r="E29" s="118"/>
      <c r="F29" s="119"/>
      <c r="G29" s="230">
        <f>A27</f>
        <v>3961594.7524999995</v>
      </c>
      <c r="H29" s="230"/>
      <c r="I29" s="230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236"/>
      <c r="D39" s="236"/>
      <c r="E39" s="236"/>
      <c r="F39" s="100">
        <f>'01 01 Pol'!AE161</f>
        <v>0</v>
      </c>
      <c r="G39" s="101">
        <f>'01 01 Pol'!AF161</f>
        <v>3274045.2499999995</v>
      </c>
      <c r="H39" s="102">
        <f>(F39*SazbaDPH1/100)+(G39*SazbaDPH2/100)</f>
        <v>687549.50249999983</v>
      </c>
      <c r="I39" s="102">
        <f>F39+G39+H39</f>
        <v>3961594.7524999995</v>
      </c>
      <c r="J39" s="103">
        <f>IF(CenaCelkemVypocet=0,"",I39/CenaCelkemVypocet*100)</f>
        <v>100</v>
      </c>
    </row>
    <row r="40" spans="1:10" ht="25.5" hidden="1" customHeight="1" x14ac:dyDescent="0.2">
      <c r="A40" s="89">
        <v>2</v>
      </c>
      <c r="B40" s="104"/>
      <c r="C40" s="237" t="s">
        <v>51</v>
      </c>
      <c r="D40" s="237"/>
      <c r="E40" s="237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43</v>
      </c>
      <c r="C41" s="237" t="s">
        <v>45</v>
      </c>
      <c r="D41" s="237"/>
      <c r="E41" s="237"/>
      <c r="F41" s="105">
        <f>'01 01 Pol'!AE161</f>
        <v>0</v>
      </c>
      <c r="G41" s="106">
        <f>'01 01 Pol'!AF161</f>
        <v>3274045.2499999995</v>
      </c>
      <c r="H41" s="106">
        <f>(F41*SazbaDPH1/100)+(G41*SazbaDPH2/100)</f>
        <v>687549.50249999983</v>
      </c>
      <c r="I41" s="106">
        <f>F41+G41+H41</f>
        <v>3961594.7524999995</v>
      </c>
      <c r="J41" s="107">
        <f>IF(CenaCelkemVypocet=0,"",I41/CenaCelkemVypocet*100)</f>
        <v>100</v>
      </c>
    </row>
    <row r="42" spans="1:10" ht="25.5" hidden="1" customHeight="1" x14ac:dyDescent="0.2">
      <c r="A42" s="89">
        <v>3</v>
      </c>
      <c r="B42" s="108" t="s">
        <v>43</v>
      </c>
      <c r="C42" s="236" t="s">
        <v>44</v>
      </c>
      <c r="D42" s="236"/>
      <c r="E42" s="236"/>
      <c r="F42" s="109">
        <f>'01 01 Pol'!AE161</f>
        <v>0</v>
      </c>
      <c r="G42" s="102">
        <f>'01 01 Pol'!AF161</f>
        <v>3274045.2499999995</v>
      </c>
      <c r="H42" s="102">
        <f>(F42*SazbaDPH1/100)+(G42*SazbaDPH2/100)</f>
        <v>687549.50249999983</v>
      </c>
      <c r="I42" s="102">
        <f>F42+G42+H42</f>
        <v>3961594.7524999995</v>
      </c>
      <c r="J42" s="103">
        <f>IF(CenaCelkemVypocet=0,"",I42/CenaCelkemVypocet*100)</f>
        <v>100</v>
      </c>
    </row>
    <row r="43" spans="1:10" ht="25.5" hidden="1" customHeight="1" x14ac:dyDescent="0.2">
      <c r="A43" s="89"/>
      <c r="B43" s="238" t="s">
        <v>52</v>
      </c>
      <c r="C43" s="239"/>
      <c r="D43" s="239"/>
      <c r="E43" s="240"/>
      <c r="F43" s="110">
        <f>SUMIF(A39:A42,"=1",F39:F42)</f>
        <v>0</v>
      </c>
      <c r="G43" s="111">
        <f>SUMIF(A39:A42,"=1",G39:G42)</f>
        <v>3274045.2499999995</v>
      </c>
      <c r="H43" s="111">
        <f>SUMIF(A39:A42,"=1",H39:H42)</f>
        <v>687549.50249999983</v>
      </c>
      <c r="I43" s="111">
        <f>SUMIF(A39:A42,"=1",I39:I42)</f>
        <v>3961594.7524999995</v>
      </c>
      <c r="J43" s="112">
        <f>SUMIF(A39:A42,"=1",J39:J42)</f>
        <v>100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241" t="s">
        <v>57</v>
      </c>
      <c r="D50" s="242"/>
      <c r="E50" s="242"/>
      <c r="F50" s="135" t="s">
        <v>24</v>
      </c>
      <c r="G50" s="136"/>
      <c r="H50" s="136"/>
      <c r="I50" s="136">
        <f>'01 01 Pol'!G8</f>
        <v>2000</v>
      </c>
      <c r="J50" s="133">
        <f>IF(I63=0,"",I50/I63*100)</f>
        <v>6.108651064001025E-2</v>
      </c>
    </row>
    <row r="51" spans="1:10" ht="36.75" customHeight="1" x14ac:dyDescent="0.2">
      <c r="A51" s="124"/>
      <c r="B51" s="129" t="s">
        <v>58</v>
      </c>
      <c r="C51" s="241" t="s">
        <v>59</v>
      </c>
      <c r="D51" s="242"/>
      <c r="E51" s="242"/>
      <c r="F51" s="135" t="s">
        <v>24</v>
      </c>
      <c r="G51" s="136"/>
      <c r="H51" s="136"/>
      <c r="I51" s="136">
        <f>'01 01 Pol'!G10</f>
        <v>57700</v>
      </c>
      <c r="J51" s="133">
        <f>IF(I63=0,"",I51/I63*100)</f>
        <v>1.762345831964296</v>
      </c>
    </row>
    <row r="52" spans="1:10" ht="36.75" customHeight="1" x14ac:dyDescent="0.2">
      <c r="A52" s="124"/>
      <c r="B52" s="129" t="s">
        <v>60</v>
      </c>
      <c r="C52" s="241" t="s">
        <v>61</v>
      </c>
      <c r="D52" s="242"/>
      <c r="E52" s="242"/>
      <c r="F52" s="135" t="s">
        <v>24</v>
      </c>
      <c r="G52" s="136"/>
      <c r="H52" s="136"/>
      <c r="I52" s="136">
        <f>'01 01 Pol'!G13</f>
        <v>173780</v>
      </c>
      <c r="J52" s="133">
        <f>IF(I63=0,"",I52/I63*100)</f>
        <v>5.3078069095104912</v>
      </c>
    </row>
    <row r="53" spans="1:10" ht="36.75" customHeight="1" x14ac:dyDescent="0.2">
      <c r="A53" s="124"/>
      <c r="B53" s="129" t="s">
        <v>62</v>
      </c>
      <c r="C53" s="241" t="s">
        <v>63</v>
      </c>
      <c r="D53" s="242"/>
      <c r="E53" s="242"/>
      <c r="F53" s="135" t="s">
        <v>24</v>
      </c>
      <c r="G53" s="136"/>
      <c r="H53" s="136"/>
      <c r="I53" s="136">
        <f>'01 01 Pol'!G24</f>
        <v>9334.2199999999993</v>
      </c>
      <c r="J53" s="133">
        <f>IF(I63=0,"",I53/I63*100)</f>
        <v>0.28509746467309821</v>
      </c>
    </row>
    <row r="54" spans="1:10" ht="36.75" customHeight="1" x14ac:dyDescent="0.2">
      <c r="A54" s="124"/>
      <c r="B54" s="129" t="s">
        <v>64</v>
      </c>
      <c r="C54" s="241" t="s">
        <v>65</v>
      </c>
      <c r="D54" s="242"/>
      <c r="E54" s="242"/>
      <c r="F54" s="135" t="s">
        <v>25</v>
      </c>
      <c r="G54" s="136"/>
      <c r="H54" s="136"/>
      <c r="I54" s="136">
        <f>'01 01 Pol'!G27</f>
        <v>8580</v>
      </c>
      <c r="J54" s="133">
        <f>IF(I63=0,"",I54/I63*100)</f>
        <v>0.26206113064564396</v>
      </c>
    </row>
    <row r="55" spans="1:10" ht="36.75" customHeight="1" x14ac:dyDescent="0.2">
      <c r="A55" s="124"/>
      <c r="B55" s="129" t="s">
        <v>66</v>
      </c>
      <c r="C55" s="241" t="s">
        <v>67</v>
      </c>
      <c r="D55" s="242"/>
      <c r="E55" s="242"/>
      <c r="F55" s="135" t="s">
        <v>25</v>
      </c>
      <c r="G55" s="136"/>
      <c r="H55" s="136"/>
      <c r="I55" s="136">
        <f>'01 01 Pol'!G29</f>
        <v>560</v>
      </c>
      <c r="J55" s="133">
        <f>IF(I63=0,"",I55/I63*100)</f>
        <v>1.710422297920287E-2</v>
      </c>
    </row>
    <row r="56" spans="1:10" ht="36.75" customHeight="1" x14ac:dyDescent="0.2">
      <c r="A56" s="124"/>
      <c r="B56" s="129" t="s">
        <v>68</v>
      </c>
      <c r="C56" s="241" t="s">
        <v>69</v>
      </c>
      <c r="D56" s="242"/>
      <c r="E56" s="242"/>
      <c r="F56" s="135" t="s">
        <v>25</v>
      </c>
      <c r="G56" s="136"/>
      <c r="H56" s="136"/>
      <c r="I56" s="136">
        <f>'01 01 Pol'!G31</f>
        <v>751988.49</v>
      </c>
      <c r="J56" s="133">
        <f>IF(I63=0,"",I56/I63*100)</f>
        <v>22.968176447775122</v>
      </c>
    </row>
    <row r="57" spans="1:10" ht="36.75" customHeight="1" x14ac:dyDescent="0.2">
      <c r="A57" s="124"/>
      <c r="B57" s="129" t="s">
        <v>70</v>
      </c>
      <c r="C57" s="241" t="s">
        <v>71</v>
      </c>
      <c r="D57" s="242"/>
      <c r="E57" s="242"/>
      <c r="F57" s="135" t="s">
        <v>25</v>
      </c>
      <c r="G57" s="136"/>
      <c r="H57" s="136"/>
      <c r="I57" s="136">
        <f>'01 01 Pol'!G84</f>
        <v>361455.24</v>
      </c>
      <c r="J57" s="133">
        <f>IF(I63=0,"",I57/I63*100)</f>
        <v>11.040019682073728</v>
      </c>
    </row>
    <row r="58" spans="1:10" ht="36.75" customHeight="1" x14ac:dyDescent="0.2">
      <c r="A58" s="124"/>
      <c r="B58" s="129" t="s">
        <v>72</v>
      </c>
      <c r="C58" s="241" t="s">
        <v>73</v>
      </c>
      <c r="D58" s="242"/>
      <c r="E58" s="242"/>
      <c r="F58" s="135" t="s">
        <v>25</v>
      </c>
      <c r="G58" s="136"/>
      <c r="H58" s="136"/>
      <c r="I58" s="136">
        <f>'01 01 Pol'!G113</f>
        <v>1512627.44</v>
      </c>
      <c r="J58" s="133">
        <f>IF(I63=0,"",I58/I63*100)</f>
        <v>46.200566103965734</v>
      </c>
    </row>
    <row r="59" spans="1:10" ht="36.75" customHeight="1" x14ac:dyDescent="0.2">
      <c r="A59" s="124"/>
      <c r="B59" s="129" t="s">
        <v>74</v>
      </c>
      <c r="C59" s="241" t="s">
        <v>75</v>
      </c>
      <c r="D59" s="242"/>
      <c r="E59" s="242"/>
      <c r="F59" s="135" t="s">
        <v>25</v>
      </c>
      <c r="G59" s="136"/>
      <c r="H59" s="136"/>
      <c r="I59" s="136">
        <f>'01 01 Pol'!G129</f>
        <v>56618.46</v>
      </c>
      <c r="J59" s="133">
        <f>IF(I63=0,"",I59/I63*100)</f>
        <v>1.7293120796054975</v>
      </c>
    </row>
    <row r="60" spans="1:10" ht="36.75" customHeight="1" x14ac:dyDescent="0.2">
      <c r="A60" s="124"/>
      <c r="B60" s="129" t="s">
        <v>76</v>
      </c>
      <c r="C60" s="241" t="s">
        <v>77</v>
      </c>
      <c r="D60" s="242"/>
      <c r="E60" s="242"/>
      <c r="F60" s="135" t="s">
        <v>26</v>
      </c>
      <c r="G60" s="136"/>
      <c r="H60" s="136"/>
      <c r="I60" s="136">
        <f>'01 01 Pol'!G135</f>
        <v>214567</v>
      </c>
      <c r="J60" s="133">
        <f>IF(I63=0,"",I60/I63*100)</f>
        <v>6.5535746642475399</v>
      </c>
    </row>
    <row r="61" spans="1:10" ht="36.75" customHeight="1" x14ac:dyDescent="0.2">
      <c r="A61" s="124"/>
      <c r="B61" s="129" t="s">
        <v>78</v>
      </c>
      <c r="C61" s="241" t="s">
        <v>79</v>
      </c>
      <c r="D61" s="242"/>
      <c r="E61" s="242"/>
      <c r="F61" s="135" t="s">
        <v>80</v>
      </c>
      <c r="G61" s="136"/>
      <c r="H61" s="136"/>
      <c r="I61" s="136">
        <f>'01 01 Pol'!G138</f>
        <v>52334.400000000001</v>
      </c>
      <c r="J61" s="133">
        <f>IF(I63=0,"",I61/I63*100)</f>
        <v>1.5984629412192763</v>
      </c>
    </row>
    <row r="62" spans="1:10" ht="36.75" customHeight="1" x14ac:dyDescent="0.2">
      <c r="A62" s="124"/>
      <c r="B62" s="129" t="s">
        <v>81</v>
      </c>
      <c r="C62" s="241" t="s">
        <v>27</v>
      </c>
      <c r="D62" s="242"/>
      <c r="E62" s="242"/>
      <c r="F62" s="135" t="s">
        <v>81</v>
      </c>
      <c r="G62" s="136"/>
      <c r="H62" s="136"/>
      <c r="I62" s="136">
        <f>'01 01 Pol'!G149</f>
        <v>72500</v>
      </c>
      <c r="J62" s="133">
        <f>IF(I63=0,"",I62/I63*100)</f>
        <v>2.2143860107003714</v>
      </c>
    </row>
    <row r="63" spans="1:10" ht="25.5" customHeight="1" x14ac:dyDescent="0.2">
      <c r="A63" s="125"/>
      <c r="B63" s="130" t="s">
        <v>1</v>
      </c>
      <c r="C63" s="131"/>
      <c r="D63" s="132"/>
      <c r="E63" s="132"/>
      <c r="F63" s="137"/>
      <c r="G63" s="138"/>
      <c r="H63" s="138"/>
      <c r="I63" s="138">
        <f>SUM(I50:I62)</f>
        <v>3274045.2499999995</v>
      </c>
      <c r="J63" s="134">
        <f>SUM(J50:J62)</f>
        <v>100</v>
      </c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sheetProtection algorithmName="SHA-512" hashValue="KssvsIKVP9JSUmf2hZF7IXqgYwQIsPv8T0u1OUM9moPRg9+cdib64HHwqkmHJ0hqC62TnuaOUnaF+tdlEMW9cA==" saltValue="OSn0g+LdLc9sflZqFECS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7+xwg7t4vYbfdAfR7GWVBL66kxbQN73X+S1aR4eCN5fG81CLFly6Cffp6/paoKwiAAQ8T+3qzfkSicmzPEnKhA==" saltValue="Y1DhwT5unsCS7ga750Phn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106" activePane="bottomLeft" state="frozen"/>
      <selection pane="bottomLeft" activeCell="C122" sqref="C122:G12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83</v>
      </c>
      <c r="B1" s="249"/>
      <c r="C1" s="249"/>
      <c r="D1" s="249"/>
      <c r="E1" s="249"/>
      <c r="F1" s="249"/>
      <c r="G1" s="249"/>
      <c r="AG1" t="s">
        <v>84</v>
      </c>
    </row>
    <row r="2" spans="1:60" ht="24.95" customHeight="1" x14ac:dyDescent="0.2">
      <c r="A2" s="140" t="s">
        <v>7</v>
      </c>
      <c r="B2" s="49" t="s">
        <v>48</v>
      </c>
      <c r="C2" s="250" t="s">
        <v>49</v>
      </c>
      <c r="D2" s="251"/>
      <c r="E2" s="251"/>
      <c r="F2" s="251"/>
      <c r="G2" s="252"/>
      <c r="AG2" t="s">
        <v>85</v>
      </c>
    </row>
    <row r="3" spans="1:60" ht="24.95" customHeight="1" x14ac:dyDescent="0.2">
      <c r="A3" s="140" t="s">
        <v>8</v>
      </c>
      <c r="B3" s="49" t="s">
        <v>43</v>
      </c>
      <c r="C3" s="250" t="s">
        <v>45</v>
      </c>
      <c r="D3" s="251"/>
      <c r="E3" s="251"/>
      <c r="F3" s="251"/>
      <c r="G3" s="252"/>
      <c r="AC3" s="122" t="s">
        <v>85</v>
      </c>
      <c r="AG3" t="s">
        <v>86</v>
      </c>
    </row>
    <row r="4" spans="1:60" ht="24.95" customHeight="1" x14ac:dyDescent="0.2">
      <c r="A4" s="141" t="s">
        <v>9</v>
      </c>
      <c r="B4" s="142" t="s">
        <v>43</v>
      </c>
      <c r="C4" s="253" t="s">
        <v>44</v>
      </c>
      <c r="D4" s="254"/>
      <c r="E4" s="254"/>
      <c r="F4" s="254"/>
      <c r="G4" s="255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29</v>
      </c>
      <c r="H6" s="147" t="s">
        <v>30</v>
      </c>
      <c r="I6" s="147" t="s">
        <v>94</v>
      </c>
      <c r="J6" s="147" t="s">
        <v>31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109</v>
      </c>
      <c r="B8" s="162" t="s">
        <v>56</v>
      </c>
      <c r="C8" s="183" t="s">
        <v>57</v>
      </c>
      <c r="D8" s="163"/>
      <c r="E8" s="164"/>
      <c r="F8" s="165"/>
      <c r="G8" s="165">
        <f>SUMIF(AG9:AG9,"&lt;&gt;NOR",G9:G9)</f>
        <v>2000</v>
      </c>
      <c r="H8" s="165"/>
      <c r="I8" s="165">
        <f>SUM(I9:I9)</f>
        <v>0</v>
      </c>
      <c r="J8" s="165"/>
      <c r="K8" s="165">
        <f>SUM(K9:K9)</f>
        <v>0</v>
      </c>
      <c r="L8" s="165"/>
      <c r="M8" s="165">
        <f>SUM(M9:M9)</f>
        <v>2420</v>
      </c>
      <c r="N8" s="165"/>
      <c r="O8" s="165">
        <f>SUM(O9:O9)</f>
        <v>0</v>
      </c>
      <c r="P8" s="165"/>
      <c r="Q8" s="165">
        <f>SUM(Q9:Q9)</f>
        <v>0</v>
      </c>
      <c r="R8" s="165"/>
      <c r="S8" s="165"/>
      <c r="T8" s="166"/>
      <c r="U8" s="160"/>
      <c r="V8" s="160">
        <f>SUM(V9:V9)</f>
        <v>0</v>
      </c>
      <c r="W8" s="160"/>
      <c r="X8" s="160"/>
      <c r="AG8" t="s">
        <v>110</v>
      </c>
    </row>
    <row r="9" spans="1:60" outlineLevel="1" x14ac:dyDescent="0.2">
      <c r="A9" s="174">
        <v>1</v>
      </c>
      <c r="B9" s="175" t="s">
        <v>111</v>
      </c>
      <c r="C9" s="184" t="s">
        <v>112</v>
      </c>
      <c r="D9" s="176" t="s">
        <v>113</v>
      </c>
      <c r="E9" s="177">
        <v>4</v>
      </c>
      <c r="F9" s="178">
        <v>500</v>
      </c>
      <c r="G9" s="179">
        <f>ROUND(E9*F9,2)</f>
        <v>2000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2420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114</v>
      </c>
      <c r="T9" s="180" t="s">
        <v>115</v>
      </c>
      <c r="U9" s="157">
        <v>0</v>
      </c>
      <c r="V9" s="157">
        <f>ROUND(E9*U9,2)</f>
        <v>0</v>
      </c>
      <c r="W9" s="157"/>
      <c r="X9" s="157" t="s">
        <v>116</v>
      </c>
      <c r="Y9" s="148"/>
      <c r="Z9" s="148"/>
      <c r="AA9" s="148"/>
      <c r="AB9" s="148"/>
      <c r="AC9" s="148"/>
      <c r="AD9" s="148"/>
      <c r="AE9" s="148"/>
      <c r="AF9" s="148"/>
      <c r="AG9" s="148" t="s">
        <v>117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1" t="s">
        <v>109</v>
      </c>
      <c r="B10" s="162" t="s">
        <v>58</v>
      </c>
      <c r="C10" s="183" t="s">
        <v>59</v>
      </c>
      <c r="D10" s="163"/>
      <c r="E10" s="164"/>
      <c r="F10" s="165"/>
      <c r="G10" s="165">
        <f>SUMIF(AG11:AG12,"&lt;&gt;NOR",G11:G12)</f>
        <v>57700</v>
      </c>
      <c r="H10" s="165"/>
      <c r="I10" s="165">
        <f>SUM(I11:I12)</f>
        <v>0</v>
      </c>
      <c r="J10" s="165"/>
      <c r="K10" s="165">
        <f>SUM(K11:K12)</f>
        <v>0</v>
      </c>
      <c r="L10" s="165"/>
      <c r="M10" s="165">
        <f>SUM(M11:M12)</f>
        <v>69817</v>
      </c>
      <c r="N10" s="165"/>
      <c r="O10" s="165">
        <f>SUM(O11:O12)</f>
        <v>0</v>
      </c>
      <c r="P10" s="165"/>
      <c r="Q10" s="165">
        <f>SUM(Q11:Q12)</f>
        <v>0</v>
      </c>
      <c r="R10" s="165"/>
      <c r="S10" s="165"/>
      <c r="T10" s="166"/>
      <c r="U10" s="160"/>
      <c r="V10" s="160">
        <f>SUM(V11:V12)</f>
        <v>0</v>
      </c>
      <c r="W10" s="160"/>
      <c r="X10" s="160"/>
      <c r="AG10" t="s">
        <v>110</v>
      </c>
    </row>
    <row r="11" spans="1:60" outlineLevel="1" x14ac:dyDescent="0.2">
      <c r="A11" s="174">
        <v>2</v>
      </c>
      <c r="B11" s="175" t="s">
        <v>118</v>
      </c>
      <c r="C11" s="184" t="s">
        <v>119</v>
      </c>
      <c r="D11" s="176" t="s">
        <v>120</v>
      </c>
      <c r="E11" s="177">
        <v>2</v>
      </c>
      <c r="F11" s="178">
        <v>3000</v>
      </c>
      <c r="G11" s="179">
        <f>ROUND(E11*F11,2)</f>
        <v>6000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7260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114</v>
      </c>
      <c r="T11" s="180" t="s">
        <v>115</v>
      </c>
      <c r="U11" s="157">
        <v>0</v>
      </c>
      <c r="V11" s="157">
        <f>ROUND(E11*U11,2)</f>
        <v>0</v>
      </c>
      <c r="W11" s="157"/>
      <c r="X11" s="157" t="s">
        <v>116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3</v>
      </c>
      <c r="B12" s="175" t="s">
        <v>121</v>
      </c>
      <c r="C12" s="184" t="s">
        <v>122</v>
      </c>
      <c r="D12" s="176" t="s">
        <v>123</v>
      </c>
      <c r="E12" s="177">
        <v>94</v>
      </c>
      <c r="F12" s="178">
        <v>550</v>
      </c>
      <c r="G12" s="179">
        <f>ROUND(E12*F12,2)</f>
        <v>51700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62557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 t="s">
        <v>114</v>
      </c>
      <c r="T12" s="180" t="s">
        <v>115</v>
      </c>
      <c r="U12" s="157">
        <v>0</v>
      </c>
      <c r="V12" s="157">
        <f>ROUND(E12*U12,2)</f>
        <v>0</v>
      </c>
      <c r="W12" s="157"/>
      <c r="X12" s="157" t="s">
        <v>116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1" t="s">
        <v>109</v>
      </c>
      <c r="B13" s="162" t="s">
        <v>60</v>
      </c>
      <c r="C13" s="183" t="s">
        <v>61</v>
      </c>
      <c r="D13" s="163"/>
      <c r="E13" s="164"/>
      <c r="F13" s="165"/>
      <c r="G13" s="165">
        <f>SUMIF(AG14:AG23,"&lt;&gt;NOR",G14:G23)</f>
        <v>173780</v>
      </c>
      <c r="H13" s="165"/>
      <c r="I13" s="165">
        <f>SUM(I14:I23)</f>
        <v>0</v>
      </c>
      <c r="J13" s="165"/>
      <c r="K13" s="165">
        <f>SUM(K14:K23)</f>
        <v>0</v>
      </c>
      <c r="L13" s="165"/>
      <c r="M13" s="165">
        <f>SUM(M14:M23)</f>
        <v>210273.8</v>
      </c>
      <c r="N13" s="165"/>
      <c r="O13" s="165">
        <f>SUM(O14:O23)</f>
        <v>13.34</v>
      </c>
      <c r="P13" s="165"/>
      <c r="Q13" s="165">
        <f>SUM(Q14:Q23)</f>
        <v>0</v>
      </c>
      <c r="R13" s="165"/>
      <c r="S13" s="165"/>
      <c r="T13" s="166"/>
      <c r="U13" s="160"/>
      <c r="V13" s="160">
        <f>SUM(V14:V23)</f>
        <v>236.24</v>
      </c>
      <c r="W13" s="160"/>
      <c r="X13" s="160"/>
      <c r="AG13" t="s">
        <v>110</v>
      </c>
    </row>
    <row r="14" spans="1:60" ht="22.5" outlineLevel="1" x14ac:dyDescent="0.2">
      <c r="A14" s="167">
        <v>4</v>
      </c>
      <c r="B14" s="168" t="s">
        <v>124</v>
      </c>
      <c r="C14" s="185" t="s">
        <v>125</v>
      </c>
      <c r="D14" s="169" t="s">
        <v>126</v>
      </c>
      <c r="E14" s="170">
        <v>520</v>
      </c>
      <c r="F14" s="171">
        <v>55</v>
      </c>
      <c r="G14" s="172">
        <f>ROUND(E14*F14,2)</f>
        <v>28600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34606</v>
      </c>
      <c r="N14" s="172">
        <v>1.8380000000000001E-2</v>
      </c>
      <c r="O14" s="172">
        <f>ROUND(E14*N14,2)</f>
        <v>9.56</v>
      </c>
      <c r="P14" s="172">
        <v>0</v>
      </c>
      <c r="Q14" s="172">
        <f>ROUND(E14*P14,2)</f>
        <v>0</v>
      </c>
      <c r="R14" s="172" t="s">
        <v>127</v>
      </c>
      <c r="S14" s="172" t="s">
        <v>128</v>
      </c>
      <c r="T14" s="173" t="s">
        <v>128</v>
      </c>
      <c r="U14" s="157">
        <v>0.13</v>
      </c>
      <c r="V14" s="157">
        <f>ROUND(E14*U14,2)</f>
        <v>67.599999999999994</v>
      </c>
      <c r="W14" s="157"/>
      <c r="X14" s="157" t="s">
        <v>116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6" t="s">
        <v>129</v>
      </c>
      <c r="D15" s="257"/>
      <c r="E15" s="257"/>
      <c r="F15" s="257"/>
      <c r="G15" s="2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58" t="s">
        <v>131</v>
      </c>
      <c r="D16" s="259"/>
      <c r="E16" s="259"/>
      <c r="F16" s="259"/>
      <c r="G16" s="259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132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67">
        <v>5</v>
      </c>
      <c r="B17" s="168" t="s">
        <v>133</v>
      </c>
      <c r="C17" s="185" t="s">
        <v>134</v>
      </c>
      <c r="D17" s="169" t="s">
        <v>126</v>
      </c>
      <c r="E17" s="170">
        <v>2080</v>
      </c>
      <c r="F17" s="171">
        <v>27</v>
      </c>
      <c r="G17" s="172">
        <f>ROUND(E17*F17,2)</f>
        <v>56160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67953.599999999991</v>
      </c>
      <c r="N17" s="172">
        <v>8.4999999999999995E-4</v>
      </c>
      <c r="O17" s="172">
        <f>ROUND(E17*N17,2)</f>
        <v>1.77</v>
      </c>
      <c r="P17" s="172">
        <v>0</v>
      </c>
      <c r="Q17" s="172">
        <f>ROUND(E17*P17,2)</f>
        <v>0</v>
      </c>
      <c r="R17" s="172" t="s">
        <v>127</v>
      </c>
      <c r="S17" s="172" t="s">
        <v>128</v>
      </c>
      <c r="T17" s="173" t="s">
        <v>128</v>
      </c>
      <c r="U17" s="157">
        <v>6.0000000000000001E-3</v>
      </c>
      <c r="V17" s="157">
        <f>ROUND(E17*U17,2)</f>
        <v>12.48</v>
      </c>
      <c r="W17" s="157"/>
      <c r="X17" s="157" t="s">
        <v>116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56" t="s">
        <v>129</v>
      </c>
      <c r="D18" s="257"/>
      <c r="E18" s="257"/>
      <c r="F18" s="257"/>
      <c r="G18" s="2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6</v>
      </c>
      <c r="B19" s="175" t="s">
        <v>135</v>
      </c>
      <c r="C19" s="184" t="s">
        <v>136</v>
      </c>
      <c r="D19" s="176" t="s">
        <v>126</v>
      </c>
      <c r="E19" s="177">
        <v>520</v>
      </c>
      <c r="F19" s="178">
        <v>45</v>
      </c>
      <c r="G19" s="179">
        <f>ROUND(E19*F19,2)</f>
        <v>23400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28314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79" t="s">
        <v>127</v>
      </c>
      <c r="S19" s="179" t="s">
        <v>128</v>
      </c>
      <c r="T19" s="180" t="s">
        <v>128</v>
      </c>
      <c r="U19" s="157">
        <v>0.10199999999999999</v>
      </c>
      <c r="V19" s="157">
        <f>ROUND(E19*U19,2)</f>
        <v>53.04</v>
      </c>
      <c r="W19" s="157"/>
      <c r="X19" s="157" t="s">
        <v>116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7</v>
      </c>
      <c r="B20" s="175" t="s">
        <v>137</v>
      </c>
      <c r="C20" s="184" t="s">
        <v>138</v>
      </c>
      <c r="D20" s="176" t="s">
        <v>126</v>
      </c>
      <c r="E20" s="177">
        <v>300</v>
      </c>
      <c r="F20" s="178">
        <v>165</v>
      </c>
      <c r="G20" s="179">
        <f>ROUND(E20*F20,2)</f>
        <v>49500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59895</v>
      </c>
      <c r="N20" s="179">
        <v>6.3499999999999997E-3</v>
      </c>
      <c r="O20" s="179">
        <f>ROUND(E20*N20,2)</f>
        <v>1.91</v>
      </c>
      <c r="P20" s="179">
        <v>0</v>
      </c>
      <c r="Q20" s="179">
        <f>ROUND(E20*P20,2)</f>
        <v>0</v>
      </c>
      <c r="R20" s="179" t="s">
        <v>127</v>
      </c>
      <c r="S20" s="179" t="s">
        <v>128</v>
      </c>
      <c r="T20" s="180" t="s">
        <v>128</v>
      </c>
      <c r="U20" s="157">
        <v>0.26</v>
      </c>
      <c r="V20" s="157">
        <f>ROUND(E20*U20,2)</f>
        <v>78</v>
      </c>
      <c r="W20" s="157"/>
      <c r="X20" s="157" t="s">
        <v>116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8</v>
      </c>
      <c r="B21" s="175" t="s">
        <v>139</v>
      </c>
      <c r="C21" s="184" t="s">
        <v>140</v>
      </c>
      <c r="D21" s="176" t="s">
        <v>126</v>
      </c>
      <c r="E21" s="177">
        <v>520</v>
      </c>
      <c r="F21" s="178">
        <v>10</v>
      </c>
      <c r="G21" s="179">
        <f>ROUND(E21*F21,2)</f>
        <v>5200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6292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 t="s">
        <v>127</v>
      </c>
      <c r="S21" s="179" t="s">
        <v>128</v>
      </c>
      <c r="T21" s="180" t="s">
        <v>128</v>
      </c>
      <c r="U21" s="157">
        <v>3.0300000000000001E-2</v>
      </c>
      <c r="V21" s="157">
        <f>ROUND(E21*U21,2)</f>
        <v>15.76</v>
      </c>
      <c r="W21" s="157"/>
      <c r="X21" s="157" t="s">
        <v>116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33.75" outlineLevel="1" x14ac:dyDescent="0.2">
      <c r="A22" s="174">
        <v>9</v>
      </c>
      <c r="B22" s="175" t="s">
        <v>141</v>
      </c>
      <c r="C22" s="184" t="s">
        <v>142</v>
      </c>
      <c r="D22" s="176" t="s">
        <v>126</v>
      </c>
      <c r="E22" s="177">
        <v>2080</v>
      </c>
      <c r="F22" s="178">
        <v>4</v>
      </c>
      <c r="G22" s="179">
        <f>ROUND(E22*F22,2)</f>
        <v>8320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10067.199999999999</v>
      </c>
      <c r="N22" s="179">
        <v>5.0000000000000002E-5</v>
      </c>
      <c r="O22" s="179">
        <f>ROUND(E22*N22,2)</f>
        <v>0.1</v>
      </c>
      <c r="P22" s="179">
        <v>0</v>
      </c>
      <c r="Q22" s="179">
        <f>ROUND(E22*P22,2)</f>
        <v>0</v>
      </c>
      <c r="R22" s="179" t="s">
        <v>127</v>
      </c>
      <c r="S22" s="179" t="s">
        <v>128</v>
      </c>
      <c r="T22" s="180" t="s">
        <v>128</v>
      </c>
      <c r="U22" s="157">
        <v>0</v>
      </c>
      <c r="V22" s="157">
        <f>ROUND(E22*U22,2)</f>
        <v>0</v>
      </c>
      <c r="W22" s="157"/>
      <c r="X22" s="157" t="s">
        <v>116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117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4">
        <v>10</v>
      </c>
      <c r="B23" s="175" t="s">
        <v>143</v>
      </c>
      <c r="C23" s="184" t="s">
        <v>144</v>
      </c>
      <c r="D23" s="176" t="s">
        <v>126</v>
      </c>
      <c r="E23" s="177">
        <v>520</v>
      </c>
      <c r="F23" s="178">
        <v>5</v>
      </c>
      <c r="G23" s="179">
        <f>ROUND(E23*F23,2)</f>
        <v>2600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3146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 t="s">
        <v>127</v>
      </c>
      <c r="S23" s="179" t="s">
        <v>128</v>
      </c>
      <c r="T23" s="180" t="s">
        <v>128</v>
      </c>
      <c r="U23" s="157">
        <v>1.7999999999999999E-2</v>
      </c>
      <c r="V23" s="157">
        <f>ROUND(E23*U23,2)</f>
        <v>9.36</v>
      </c>
      <c r="W23" s="157"/>
      <c r="X23" s="157" t="s">
        <v>116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1" t="s">
        <v>109</v>
      </c>
      <c r="B24" s="162" t="s">
        <v>62</v>
      </c>
      <c r="C24" s="183" t="s">
        <v>63</v>
      </c>
      <c r="D24" s="163"/>
      <c r="E24" s="164"/>
      <c r="F24" s="165"/>
      <c r="G24" s="165">
        <f>SUMIF(AG25:AG26,"&lt;&gt;NOR",G25:G26)</f>
        <v>9334.2199999999993</v>
      </c>
      <c r="H24" s="165"/>
      <c r="I24" s="165">
        <f>SUM(I25:I26)</f>
        <v>0</v>
      </c>
      <c r="J24" s="165"/>
      <c r="K24" s="165">
        <f>SUM(K25:K26)</f>
        <v>0</v>
      </c>
      <c r="L24" s="165"/>
      <c r="M24" s="165">
        <f>SUM(M25:M26)</f>
        <v>11294.406199999999</v>
      </c>
      <c r="N24" s="165"/>
      <c r="O24" s="165">
        <f>SUM(O25:O26)</f>
        <v>0</v>
      </c>
      <c r="P24" s="165"/>
      <c r="Q24" s="165">
        <f>SUM(Q25:Q26)</f>
        <v>0</v>
      </c>
      <c r="R24" s="165"/>
      <c r="S24" s="165"/>
      <c r="T24" s="166"/>
      <c r="U24" s="160"/>
      <c r="V24" s="160">
        <f>SUM(V25:V26)</f>
        <v>25.23</v>
      </c>
      <c r="W24" s="160"/>
      <c r="X24" s="160"/>
      <c r="AG24" t="s">
        <v>110</v>
      </c>
    </row>
    <row r="25" spans="1:60" ht="33.75" outlineLevel="1" x14ac:dyDescent="0.2">
      <c r="A25" s="167">
        <v>11</v>
      </c>
      <c r="B25" s="168" t="s">
        <v>145</v>
      </c>
      <c r="C25" s="185" t="s">
        <v>146</v>
      </c>
      <c r="D25" s="169" t="s">
        <v>147</v>
      </c>
      <c r="E25" s="170">
        <v>13.3346</v>
      </c>
      <c r="F25" s="171">
        <v>700</v>
      </c>
      <c r="G25" s="172">
        <f>ROUND(E25*F25,2)</f>
        <v>9334.2199999999993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11294.406199999999</v>
      </c>
      <c r="N25" s="172">
        <v>0</v>
      </c>
      <c r="O25" s="172">
        <f>ROUND(E25*N25,2)</f>
        <v>0</v>
      </c>
      <c r="P25" s="172">
        <v>0</v>
      </c>
      <c r="Q25" s="172">
        <f>ROUND(E25*P25,2)</f>
        <v>0</v>
      </c>
      <c r="R25" s="172" t="s">
        <v>148</v>
      </c>
      <c r="S25" s="172" t="s">
        <v>128</v>
      </c>
      <c r="T25" s="173" t="s">
        <v>128</v>
      </c>
      <c r="U25" s="157">
        <v>1.8919999999999999</v>
      </c>
      <c r="V25" s="157">
        <f>ROUND(E25*U25,2)</f>
        <v>25.23</v>
      </c>
      <c r="W25" s="157"/>
      <c r="X25" s="157" t="s">
        <v>149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150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6" t="s">
        <v>151</v>
      </c>
      <c r="D26" s="257"/>
      <c r="E26" s="257"/>
      <c r="F26" s="257"/>
      <c r="G26" s="2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1" t="s">
        <v>109</v>
      </c>
      <c r="B27" s="162" t="s">
        <v>64</v>
      </c>
      <c r="C27" s="183" t="s">
        <v>65</v>
      </c>
      <c r="D27" s="163"/>
      <c r="E27" s="164"/>
      <c r="F27" s="165"/>
      <c r="G27" s="165">
        <f>SUMIF(AG28:AG28,"&lt;&gt;NOR",G28:G28)</f>
        <v>8580</v>
      </c>
      <c r="H27" s="165"/>
      <c r="I27" s="165">
        <f>SUM(I28:I28)</f>
        <v>0</v>
      </c>
      <c r="J27" s="165"/>
      <c r="K27" s="165">
        <f>SUM(K28:K28)</f>
        <v>0</v>
      </c>
      <c r="L27" s="165"/>
      <c r="M27" s="165">
        <f>SUM(M28:M28)</f>
        <v>10381.799999999999</v>
      </c>
      <c r="N27" s="165"/>
      <c r="O27" s="165">
        <f>SUM(O28:O28)</f>
        <v>0</v>
      </c>
      <c r="P27" s="165"/>
      <c r="Q27" s="165">
        <f>SUM(Q28:Q28)</f>
        <v>0.82</v>
      </c>
      <c r="R27" s="165"/>
      <c r="S27" s="165"/>
      <c r="T27" s="166"/>
      <c r="U27" s="160"/>
      <c r="V27" s="160">
        <f>SUM(V28:V28)</f>
        <v>25.03</v>
      </c>
      <c r="W27" s="160"/>
      <c r="X27" s="160"/>
      <c r="AG27" t="s">
        <v>110</v>
      </c>
    </row>
    <row r="28" spans="1:60" outlineLevel="1" x14ac:dyDescent="0.2">
      <c r="A28" s="174">
        <v>12</v>
      </c>
      <c r="B28" s="175" t="s">
        <v>152</v>
      </c>
      <c r="C28" s="184" t="s">
        <v>153</v>
      </c>
      <c r="D28" s="176" t="s">
        <v>126</v>
      </c>
      <c r="E28" s="177">
        <v>715</v>
      </c>
      <c r="F28" s="178">
        <v>12</v>
      </c>
      <c r="G28" s="179">
        <f>ROUND(E28*F28,2)</f>
        <v>8580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10381.799999999999</v>
      </c>
      <c r="N28" s="179">
        <v>0</v>
      </c>
      <c r="O28" s="179">
        <f>ROUND(E28*N28,2)</f>
        <v>0</v>
      </c>
      <c r="P28" s="179">
        <v>1.15E-3</v>
      </c>
      <c r="Q28" s="179">
        <f>ROUND(E28*P28,2)</f>
        <v>0.82</v>
      </c>
      <c r="R28" s="179" t="s">
        <v>154</v>
      </c>
      <c r="S28" s="179" t="s">
        <v>128</v>
      </c>
      <c r="T28" s="180" t="s">
        <v>128</v>
      </c>
      <c r="U28" s="157">
        <v>3.5000000000000003E-2</v>
      </c>
      <c r="V28" s="157">
        <f>ROUND(E28*U28,2)</f>
        <v>25.03</v>
      </c>
      <c r="W28" s="157"/>
      <c r="X28" s="157" t="s">
        <v>116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117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1" t="s">
        <v>109</v>
      </c>
      <c r="B29" s="162" t="s">
        <v>66</v>
      </c>
      <c r="C29" s="183" t="s">
        <v>67</v>
      </c>
      <c r="D29" s="163"/>
      <c r="E29" s="164"/>
      <c r="F29" s="165"/>
      <c r="G29" s="165">
        <f>SUMIF(AG30:AG30,"&lt;&gt;NOR",G30:G30)</f>
        <v>560</v>
      </c>
      <c r="H29" s="165"/>
      <c r="I29" s="165">
        <f>SUM(I30:I30)</f>
        <v>0</v>
      </c>
      <c r="J29" s="165"/>
      <c r="K29" s="165">
        <f>SUM(K30:K30)</f>
        <v>0</v>
      </c>
      <c r="L29" s="165"/>
      <c r="M29" s="165">
        <f>SUM(M30:M30)</f>
        <v>677.6</v>
      </c>
      <c r="N29" s="165"/>
      <c r="O29" s="165">
        <f>SUM(O30:O30)</f>
        <v>0</v>
      </c>
      <c r="P29" s="165"/>
      <c r="Q29" s="165">
        <f>SUM(Q30:Q30)</f>
        <v>0.08</v>
      </c>
      <c r="R29" s="165"/>
      <c r="S29" s="165"/>
      <c r="T29" s="166"/>
      <c r="U29" s="160"/>
      <c r="V29" s="160">
        <f>SUM(V30:V30)</f>
        <v>1.61</v>
      </c>
      <c r="W29" s="160"/>
      <c r="X29" s="160"/>
      <c r="AG29" t="s">
        <v>110</v>
      </c>
    </row>
    <row r="30" spans="1:60" outlineLevel="1" x14ac:dyDescent="0.2">
      <c r="A30" s="174">
        <v>13</v>
      </c>
      <c r="B30" s="175" t="s">
        <v>155</v>
      </c>
      <c r="C30" s="184" t="s">
        <v>156</v>
      </c>
      <c r="D30" s="176" t="s">
        <v>120</v>
      </c>
      <c r="E30" s="177">
        <v>4</v>
      </c>
      <c r="F30" s="178">
        <v>140</v>
      </c>
      <c r="G30" s="179">
        <f>ROUND(E30*F30,2)</f>
        <v>560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677.6</v>
      </c>
      <c r="N30" s="179">
        <v>0</v>
      </c>
      <c r="O30" s="179">
        <f>ROUND(E30*N30,2)</f>
        <v>0</v>
      </c>
      <c r="P30" s="179">
        <v>2.1129999999999999E-2</v>
      </c>
      <c r="Q30" s="179">
        <f>ROUND(E30*P30,2)</f>
        <v>0.08</v>
      </c>
      <c r="R30" s="179" t="s">
        <v>157</v>
      </c>
      <c r="S30" s="179" t="s">
        <v>128</v>
      </c>
      <c r="T30" s="180" t="s">
        <v>128</v>
      </c>
      <c r="U30" s="157">
        <v>0.40300000000000002</v>
      </c>
      <c r="V30" s="157">
        <f>ROUND(E30*U30,2)</f>
        <v>1.61</v>
      </c>
      <c r="W30" s="157"/>
      <c r="X30" s="157" t="s">
        <v>116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61" t="s">
        <v>109</v>
      </c>
      <c r="B31" s="162" t="s">
        <v>68</v>
      </c>
      <c r="C31" s="183" t="s">
        <v>69</v>
      </c>
      <c r="D31" s="163"/>
      <c r="E31" s="164"/>
      <c r="F31" s="165"/>
      <c r="G31" s="165">
        <f>SUMIF(AG32:AG83,"&lt;&gt;NOR",G32:G83)</f>
        <v>751988.49</v>
      </c>
      <c r="H31" s="165"/>
      <c r="I31" s="165">
        <f>SUM(I32:I83)</f>
        <v>0</v>
      </c>
      <c r="J31" s="165"/>
      <c r="K31" s="165">
        <f>SUM(K32:K83)</f>
        <v>0</v>
      </c>
      <c r="L31" s="165"/>
      <c r="M31" s="165">
        <f>SUM(M32:M83)</f>
        <v>909906.07289999991</v>
      </c>
      <c r="N31" s="165"/>
      <c r="O31" s="165">
        <f>SUM(O32:O83)</f>
        <v>25.95</v>
      </c>
      <c r="P31" s="165"/>
      <c r="Q31" s="165">
        <f>SUM(Q32:Q83)</f>
        <v>4.18</v>
      </c>
      <c r="R31" s="165"/>
      <c r="S31" s="165"/>
      <c r="T31" s="166"/>
      <c r="U31" s="160"/>
      <c r="V31" s="160">
        <f>SUM(V32:V83)</f>
        <v>501.97</v>
      </c>
      <c r="W31" s="160"/>
      <c r="X31" s="160"/>
      <c r="AG31" t="s">
        <v>110</v>
      </c>
    </row>
    <row r="32" spans="1:60" ht="22.5" outlineLevel="1" x14ac:dyDescent="0.2">
      <c r="A32" s="174">
        <v>14</v>
      </c>
      <c r="B32" s="175" t="s">
        <v>158</v>
      </c>
      <c r="C32" s="184" t="s">
        <v>159</v>
      </c>
      <c r="D32" s="176" t="s">
        <v>120</v>
      </c>
      <c r="E32" s="177">
        <v>107</v>
      </c>
      <c r="F32" s="178">
        <v>48</v>
      </c>
      <c r="G32" s="179">
        <f>ROUND(E32*F32,2)</f>
        <v>5136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6214.5599999999995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 t="s">
        <v>160</v>
      </c>
      <c r="S32" s="179" t="s">
        <v>128</v>
      </c>
      <c r="T32" s="180" t="s">
        <v>128</v>
      </c>
      <c r="U32" s="157">
        <v>8.4000000000000005E-2</v>
      </c>
      <c r="V32" s="157">
        <f>ROUND(E32*U32,2)</f>
        <v>8.99</v>
      </c>
      <c r="W32" s="157"/>
      <c r="X32" s="157" t="s">
        <v>116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67">
        <v>15</v>
      </c>
      <c r="B33" s="168" t="s">
        <v>161</v>
      </c>
      <c r="C33" s="185" t="s">
        <v>162</v>
      </c>
      <c r="D33" s="169" t="s">
        <v>123</v>
      </c>
      <c r="E33" s="170">
        <v>88</v>
      </c>
      <c r="F33" s="171">
        <v>54</v>
      </c>
      <c r="G33" s="172">
        <f>ROUND(E33*F33,2)</f>
        <v>4752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5749.92</v>
      </c>
      <c r="N33" s="172">
        <v>0</v>
      </c>
      <c r="O33" s="172">
        <f>ROUND(E33*N33,2)</f>
        <v>0</v>
      </c>
      <c r="P33" s="172">
        <v>8.0000000000000002E-3</v>
      </c>
      <c r="Q33" s="172">
        <f>ROUND(E33*P33,2)</f>
        <v>0.7</v>
      </c>
      <c r="R33" s="172" t="s">
        <v>160</v>
      </c>
      <c r="S33" s="172" t="s">
        <v>128</v>
      </c>
      <c r="T33" s="173" t="s">
        <v>128</v>
      </c>
      <c r="U33" s="157">
        <v>0.10199999999999999</v>
      </c>
      <c r="V33" s="157">
        <f>ROUND(E33*U33,2)</f>
        <v>8.98</v>
      </c>
      <c r="W33" s="157"/>
      <c r="X33" s="157" t="s">
        <v>116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117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163</v>
      </c>
      <c r="D34" s="158"/>
      <c r="E34" s="159">
        <v>88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164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7">
        <v>16</v>
      </c>
      <c r="B35" s="168" t="s">
        <v>165</v>
      </c>
      <c r="C35" s="185" t="s">
        <v>166</v>
      </c>
      <c r="D35" s="169" t="s">
        <v>123</v>
      </c>
      <c r="E35" s="170">
        <v>11.3</v>
      </c>
      <c r="F35" s="171">
        <v>195</v>
      </c>
      <c r="G35" s="172">
        <f>ROUND(E35*F35,2)</f>
        <v>2203.5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2666.2350000000001</v>
      </c>
      <c r="N35" s="172">
        <v>1.6000000000000001E-4</v>
      </c>
      <c r="O35" s="172">
        <f>ROUND(E35*N35,2)</f>
        <v>0</v>
      </c>
      <c r="P35" s="172">
        <v>1.2319999999999999E-2</v>
      </c>
      <c r="Q35" s="172">
        <f>ROUND(E35*P35,2)</f>
        <v>0.14000000000000001</v>
      </c>
      <c r="R35" s="172" t="s">
        <v>160</v>
      </c>
      <c r="S35" s="172" t="s">
        <v>128</v>
      </c>
      <c r="T35" s="173" t="s">
        <v>128</v>
      </c>
      <c r="U35" s="157">
        <v>0.33815000000000001</v>
      </c>
      <c r="V35" s="157">
        <f>ROUND(E35*U35,2)</f>
        <v>3.82</v>
      </c>
      <c r="W35" s="157"/>
      <c r="X35" s="157" t="s">
        <v>116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117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167</v>
      </c>
      <c r="D36" s="158"/>
      <c r="E36" s="159">
        <v>1.5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164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168</v>
      </c>
      <c r="D37" s="158"/>
      <c r="E37" s="159">
        <v>4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164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169</v>
      </c>
      <c r="D38" s="158"/>
      <c r="E38" s="159">
        <v>2.8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164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170</v>
      </c>
      <c r="D39" s="158"/>
      <c r="E39" s="159">
        <v>3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164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7">
        <v>17</v>
      </c>
      <c r="B40" s="168" t="s">
        <v>171</v>
      </c>
      <c r="C40" s="185" t="s">
        <v>172</v>
      </c>
      <c r="D40" s="169" t="s">
        <v>123</v>
      </c>
      <c r="E40" s="170">
        <v>46.5</v>
      </c>
      <c r="F40" s="171">
        <v>240</v>
      </c>
      <c r="G40" s="172">
        <f>ROUND(E40*F40,2)</f>
        <v>11160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13503.6</v>
      </c>
      <c r="N40" s="172">
        <v>1.6000000000000001E-4</v>
      </c>
      <c r="O40" s="172">
        <f>ROUND(E40*N40,2)</f>
        <v>0.01</v>
      </c>
      <c r="P40" s="172">
        <v>1.584E-2</v>
      </c>
      <c r="Q40" s="172">
        <f>ROUND(E40*P40,2)</f>
        <v>0.74</v>
      </c>
      <c r="R40" s="172" t="s">
        <v>160</v>
      </c>
      <c r="S40" s="172" t="s">
        <v>128</v>
      </c>
      <c r="T40" s="173" t="s">
        <v>128</v>
      </c>
      <c r="U40" s="157">
        <v>0.41909999999999997</v>
      </c>
      <c r="V40" s="157">
        <f>ROUND(E40*U40,2)</f>
        <v>19.489999999999998</v>
      </c>
      <c r="W40" s="157"/>
      <c r="X40" s="157" t="s">
        <v>116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173</v>
      </c>
      <c r="D41" s="158"/>
      <c r="E41" s="159">
        <v>2.5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164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174</v>
      </c>
      <c r="D42" s="158"/>
      <c r="E42" s="159">
        <v>6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164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175</v>
      </c>
      <c r="D43" s="158"/>
      <c r="E43" s="159">
        <v>8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164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176</v>
      </c>
      <c r="D44" s="158"/>
      <c r="E44" s="159">
        <v>30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164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33.75" outlineLevel="1" x14ac:dyDescent="0.2">
      <c r="A45" s="167">
        <v>18</v>
      </c>
      <c r="B45" s="168" t="s">
        <v>177</v>
      </c>
      <c r="C45" s="185" t="s">
        <v>178</v>
      </c>
      <c r="D45" s="169" t="s">
        <v>123</v>
      </c>
      <c r="E45" s="170">
        <v>10.5</v>
      </c>
      <c r="F45" s="171">
        <v>210</v>
      </c>
      <c r="G45" s="172">
        <f>ROUND(E45*F45,2)</f>
        <v>2205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2668.0499999999997</v>
      </c>
      <c r="N45" s="172">
        <v>1.6000000000000001E-4</v>
      </c>
      <c r="O45" s="172">
        <f>ROUND(E45*N45,2)</f>
        <v>0</v>
      </c>
      <c r="P45" s="172">
        <v>1.584E-2</v>
      </c>
      <c r="Q45" s="172">
        <f>ROUND(E45*P45,2)</f>
        <v>0.17</v>
      </c>
      <c r="R45" s="172" t="s">
        <v>160</v>
      </c>
      <c r="S45" s="172" t="s">
        <v>128</v>
      </c>
      <c r="T45" s="173" t="s">
        <v>128</v>
      </c>
      <c r="U45" s="157">
        <v>0.36980000000000002</v>
      </c>
      <c r="V45" s="157">
        <f>ROUND(E45*U45,2)</f>
        <v>3.88</v>
      </c>
      <c r="W45" s="157"/>
      <c r="X45" s="157" t="s">
        <v>116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179</v>
      </c>
      <c r="D46" s="158"/>
      <c r="E46" s="159">
        <v>10.5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164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67">
        <v>19</v>
      </c>
      <c r="B47" s="168" t="s">
        <v>180</v>
      </c>
      <c r="C47" s="185" t="s">
        <v>181</v>
      </c>
      <c r="D47" s="169" t="s">
        <v>123</v>
      </c>
      <c r="E47" s="170">
        <v>2</v>
      </c>
      <c r="F47" s="171">
        <v>270</v>
      </c>
      <c r="G47" s="172">
        <f>ROUND(E47*F47,2)</f>
        <v>540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653.4</v>
      </c>
      <c r="N47" s="172">
        <v>1.6000000000000001E-4</v>
      </c>
      <c r="O47" s="172">
        <f>ROUND(E47*N47,2)</f>
        <v>0</v>
      </c>
      <c r="P47" s="172">
        <v>3.5749999999999997E-2</v>
      </c>
      <c r="Q47" s="172">
        <f>ROUND(E47*P47,2)</f>
        <v>7.0000000000000007E-2</v>
      </c>
      <c r="R47" s="172" t="s">
        <v>160</v>
      </c>
      <c r="S47" s="172" t="s">
        <v>128</v>
      </c>
      <c r="T47" s="173" t="s">
        <v>128</v>
      </c>
      <c r="U47" s="157">
        <v>0.4733</v>
      </c>
      <c r="V47" s="157">
        <f>ROUND(E47*U47,2)</f>
        <v>0.95</v>
      </c>
      <c r="W47" s="157"/>
      <c r="X47" s="157" t="s">
        <v>116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117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182</v>
      </c>
      <c r="D48" s="158"/>
      <c r="E48" s="159">
        <v>2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164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7">
        <v>20</v>
      </c>
      <c r="B49" s="168" t="s">
        <v>183</v>
      </c>
      <c r="C49" s="185" t="s">
        <v>184</v>
      </c>
      <c r="D49" s="169" t="s">
        <v>123</v>
      </c>
      <c r="E49" s="170">
        <v>3.5</v>
      </c>
      <c r="F49" s="171">
        <v>250</v>
      </c>
      <c r="G49" s="172">
        <f>ROUND(E49*F49,2)</f>
        <v>875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1058.75</v>
      </c>
      <c r="N49" s="172">
        <v>1.6000000000000001E-4</v>
      </c>
      <c r="O49" s="172">
        <f>ROUND(E49*N49,2)</f>
        <v>0</v>
      </c>
      <c r="P49" s="172">
        <v>3.5749999999999997E-2</v>
      </c>
      <c r="Q49" s="172">
        <f>ROUND(E49*P49,2)</f>
        <v>0.13</v>
      </c>
      <c r="R49" s="172" t="s">
        <v>160</v>
      </c>
      <c r="S49" s="172" t="s">
        <v>128</v>
      </c>
      <c r="T49" s="173" t="s">
        <v>128</v>
      </c>
      <c r="U49" s="157">
        <v>0.4335</v>
      </c>
      <c r="V49" s="157">
        <f>ROUND(E49*U49,2)</f>
        <v>1.52</v>
      </c>
      <c r="W49" s="157"/>
      <c r="X49" s="157" t="s">
        <v>116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117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185</v>
      </c>
      <c r="D50" s="158"/>
      <c r="E50" s="159">
        <v>3.5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164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33.75" outlineLevel="1" x14ac:dyDescent="0.2">
      <c r="A51" s="167">
        <v>21</v>
      </c>
      <c r="B51" s="168" t="s">
        <v>186</v>
      </c>
      <c r="C51" s="185" t="s">
        <v>187</v>
      </c>
      <c r="D51" s="169" t="s">
        <v>123</v>
      </c>
      <c r="E51" s="170">
        <v>88</v>
      </c>
      <c r="F51" s="171">
        <v>280</v>
      </c>
      <c r="G51" s="172">
        <f>ROUND(E51*F51,2)</f>
        <v>24640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29814.399999999998</v>
      </c>
      <c r="N51" s="172">
        <v>7.1199999999999996E-3</v>
      </c>
      <c r="O51" s="172">
        <f>ROUND(E51*N51,2)</f>
        <v>0.63</v>
      </c>
      <c r="P51" s="172">
        <v>0</v>
      </c>
      <c r="Q51" s="172">
        <f>ROUND(E51*P51,2)</f>
        <v>0</v>
      </c>
      <c r="R51" s="172" t="s">
        <v>160</v>
      </c>
      <c r="S51" s="172" t="s">
        <v>128</v>
      </c>
      <c r="T51" s="173" t="s">
        <v>128</v>
      </c>
      <c r="U51" s="157">
        <v>0.34200000000000003</v>
      </c>
      <c r="V51" s="157">
        <f>ROUND(E51*U51,2)</f>
        <v>30.1</v>
      </c>
      <c r="W51" s="157"/>
      <c r="X51" s="157" t="s">
        <v>116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117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6" t="s">
        <v>188</v>
      </c>
      <c r="D52" s="158"/>
      <c r="E52" s="159">
        <v>88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164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33.75" outlineLevel="1" x14ac:dyDescent="0.2">
      <c r="A53" s="167">
        <v>22</v>
      </c>
      <c r="B53" s="168" t="s">
        <v>189</v>
      </c>
      <c r="C53" s="185" t="s">
        <v>190</v>
      </c>
      <c r="D53" s="169" t="s">
        <v>123</v>
      </c>
      <c r="E53" s="170">
        <v>85.93</v>
      </c>
      <c r="F53" s="171">
        <v>390</v>
      </c>
      <c r="G53" s="172">
        <f>ROUND(E53*F53,2)</f>
        <v>33512.699999999997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40550.366999999998</v>
      </c>
      <c r="N53" s="172">
        <v>1.4670000000000001E-2</v>
      </c>
      <c r="O53" s="172">
        <f>ROUND(E53*N53,2)</f>
        <v>1.26</v>
      </c>
      <c r="P53" s="172">
        <v>0</v>
      </c>
      <c r="Q53" s="172">
        <f>ROUND(E53*P53,2)</f>
        <v>0</v>
      </c>
      <c r="R53" s="172" t="s">
        <v>160</v>
      </c>
      <c r="S53" s="172" t="s">
        <v>128</v>
      </c>
      <c r="T53" s="173" t="s">
        <v>128</v>
      </c>
      <c r="U53" s="157">
        <v>0.41599999999999998</v>
      </c>
      <c r="V53" s="157">
        <f>ROUND(E53*U53,2)</f>
        <v>35.75</v>
      </c>
      <c r="W53" s="157"/>
      <c r="X53" s="157" t="s">
        <v>116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117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167</v>
      </c>
      <c r="D54" s="158"/>
      <c r="E54" s="159">
        <v>1.5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164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168</v>
      </c>
      <c r="D55" s="158"/>
      <c r="E55" s="159">
        <v>4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164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169</v>
      </c>
      <c r="D56" s="158"/>
      <c r="E56" s="159">
        <v>2.8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164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170</v>
      </c>
      <c r="D57" s="158"/>
      <c r="E57" s="159">
        <v>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164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191</v>
      </c>
      <c r="D58" s="158"/>
      <c r="E58" s="159">
        <v>74.63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164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33.75" outlineLevel="1" x14ac:dyDescent="0.2">
      <c r="A59" s="167">
        <v>23</v>
      </c>
      <c r="B59" s="168" t="s">
        <v>192</v>
      </c>
      <c r="C59" s="185" t="s">
        <v>193</v>
      </c>
      <c r="D59" s="169" t="s">
        <v>123</v>
      </c>
      <c r="E59" s="170">
        <v>154.19999999999999</v>
      </c>
      <c r="F59" s="171">
        <v>470</v>
      </c>
      <c r="G59" s="172">
        <f>ROUND(E59*F59,2)</f>
        <v>72474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87693.54</v>
      </c>
      <c r="N59" s="172">
        <v>1.602E-2</v>
      </c>
      <c r="O59" s="172">
        <f>ROUND(E59*N59,2)</f>
        <v>2.4700000000000002</v>
      </c>
      <c r="P59" s="172">
        <v>0</v>
      </c>
      <c r="Q59" s="172">
        <f>ROUND(E59*P59,2)</f>
        <v>0</v>
      </c>
      <c r="R59" s="172" t="s">
        <v>160</v>
      </c>
      <c r="S59" s="172" t="s">
        <v>128</v>
      </c>
      <c r="T59" s="173" t="s">
        <v>128</v>
      </c>
      <c r="U59" s="157">
        <v>0.496</v>
      </c>
      <c r="V59" s="157">
        <f>ROUND(E59*U59,2)</f>
        <v>76.48</v>
      </c>
      <c r="W59" s="157"/>
      <c r="X59" s="157" t="s">
        <v>116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173</v>
      </c>
      <c r="D60" s="158"/>
      <c r="E60" s="159">
        <v>2.5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164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174</v>
      </c>
      <c r="D61" s="158"/>
      <c r="E61" s="159">
        <v>6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164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175</v>
      </c>
      <c r="D62" s="158"/>
      <c r="E62" s="159">
        <v>8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164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176</v>
      </c>
      <c r="D63" s="158"/>
      <c r="E63" s="159">
        <v>30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164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6" t="s">
        <v>179</v>
      </c>
      <c r="D64" s="158"/>
      <c r="E64" s="159">
        <v>10.5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164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6" t="s">
        <v>194</v>
      </c>
      <c r="D65" s="158"/>
      <c r="E65" s="159">
        <v>48.6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164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195</v>
      </c>
      <c r="D66" s="158"/>
      <c r="E66" s="159">
        <v>48.6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164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33.75" outlineLevel="1" x14ac:dyDescent="0.2">
      <c r="A67" s="167">
        <v>24</v>
      </c>
      <c r="B67" s="168" t="s">
        <v>196</v>
      </c>
      <c r="C67" s="185" t="s">
        <v>197</v>
      </c>
      <c r="D67" s="169" t="s">
        <v>123</v>
      </c>
      <c r="E67" s="170">
        <v>5.5</v>
      </c>
      <c r="F67" s="171">
        <v>960</v>
      </c>
      <c r="G67" s="172">
        <f>ROUND(E67*F67,2)</f>
        <v>5280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6388.8</v>
      </c>
      <c r="N67" s="172">
        <v>3.9690000000000003E-2</v>
      </c>
      <c r="O67" s="172">
        <f>ROUND(E67*N67,2)</f>
        <v>0.22</v>
      </c>
      <c r="P67" s="172">
        <v>0</v>
      </c>
      <c r="Q67" s="172">
        <f>ROUND(E67*P67,2)</f>
        <v>0</v>
      </c>
      <c r="R67" s="172" t="s">
        <v>160</v>
      </c>
      <c r="S67" s="172" t="s">
        <v>128</v>
      </c>
      <c r="T67" s="173" t="s">
        <v>128</v>
      </c>
      <c r="U67" s="157">
        <v>0.72199999999999998</v>
      </c>
      <c r="V67" s="157">
        <f>ROUND(E67*U67,2)</f>
        <v>3.97</v>
      </c>
      <c r="W67" s="157"/>
      <c r="X67" s="157" t="s">
        <v>116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6" t="s">
        <v>182</v>
      </c>
      <c r="D68" s="158"/>
      <c r="E68" s="159">
        <v>2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164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185</v>
      </c>
      <c r="D69" s="158"/>
      <c r="E69" s="159">
        <v>3.5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164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4">
        <v>25</v>
      </c>
      <c r="B70" s="175" t="s">
        <v>198</v>
      </c>
      <c r="C70" s="184" t="s">
        <v>199</v>
      </c>
      <c r="D70" s="176" t="s">
        <v>126</v>
      </c>
      <c r="E70" s="177">
        <v>715</v>
      </c>
      <c r="F70" s="178">
        <v>130</v>
      </c>
      <c r="G70" s="179">
        <f>ROUND(E70*F70,2)</f>
        <v>92950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112469.5</v>
      </c>
      <c r="N70" s="179">
        <v>0</v>
      </c>
      <c r="O70" s="179">
        <f>ROUND(E70*N70,2)</f>
        <v>0</v>
      </c>
      <c r="P70" s="179">
        <v>0</v>
      </c>
      <c r="Q70" s="179">
        <f>ROUND(E70*P70,2)</f>
        <v>0</v>
      </c>
      <c r="R70" s="179" t="s">
        <v>160</v>
      </c>
      <c r="S70" s="179" t="s">
        <v>128</v>
      </c>
      <c r="T70" s="180" t="s">
        <v>128</v>
      </c>
      <c r="U70" s="157">
        <v>0.27</v>
      </c>
      <c r="V70" s="157">
        <f>ROUND(E70*U70,2)</f>
        <v>193.05</v>
      </c>
      <c r="W70" s="157"/>
      <c r="X70" s="157" t="s">
        <v>116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74">
        <v>26</v>
      </c>
      <c r="B71" s="175" t="s">
        <v>200</v>
      </c>
      <c r="C71" s="184" t="s">
        <v>201</v>
      </c>
      <c r="D71" s="176" t="s">
        <v>126</v>
      </c>
      <c r="E71" s="177">
        <v>99.65</v>
      </c>
      <c r="F71" s="178">
        <v>260</v>
      </c>
      <c r="G71" s="179">
        <f>ROUND(E71*F71,2)</f>
        <v>25909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31349.89</v>
      </c>
      <c r="N71" s="179">
        <v>1.452E-2</v>
      </c>
      <c r="O71" s="179">
        <f>ROUND(E71*N71,2)</f>
        <v>1.45</v>
      </c>
      <c r="P71" s="179">
        <v>0</v>
      </c>
      <c r="Q71" s="179">
        <f>ROUND(E71*P71,2)</f>
        <v>0</v>
      </c>
      <c r="R71" s="179" t="s">
        <v>160</v>
      </c>
      <c r="S71" s="179" t="s">
        <v>128</v>
      </c>
      <c r="T71" s="180" t="s">
        <v>128</v>
      </c>
      <c r="U71" s="157">
        <v>0.27</v>
      </c>
      <c r="V71" s="157">
        <f>ROUND(E71*U71,2)</f>
        <v>26.91</v>
      </c>
      <c r="W71" s="157"/>
      <c r="X71" s="157" t="s">
        <v>116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117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33.75" outlineLevel="1" x14ac:dyDescent="0.2">
      <c r="A72" s="174">
        <v>27</v>
      </c>
      <c r="B72" s="175" t="s">
        <v>202</v>
      </c>
      <c r="C72" s="184" t="s">
        <v>203</v>
      </c>
      <c r="D72" s="176" t="s">
        <v>126</v>
      </c>
      <c r="E72" s="177">
        <v>31.5</v>
      </c>
      <c r="F72" s="178">
        <v>480</v>
      </c>
      <c r="G72" s="179">
        <f>ROUND(E72*F72,2)</f>
        <v>15120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18295.2</v>
      </c>
      <c r="N72" s="179">
        <v>1.3310000000000001E-2</v>
      </c>
      <c r="O72" s="179">
        <f>ROUND(E72*N72,2)</f>
        <v>0.42</v>
      </c>
      <c r="P72" s="179">
        <v>0</v>
      </c>
      <c r="Q72" s="179">
        <f>ROUND(E72*P72,2)</f>
        <v>0</v>
      </c>
      <c r="R72" s="179" t="s">
        <v>160</v>
      </c>
      <c r="S72" s="179" t="s">
        <v>128</v>
      </c>
      <c r="T72" s="180" t="s">
        <v>128</v>
      </c>
      <c r="U72" s="157">
        <v>0.746</v>
      </c>
      <c r="V72" s="157">
        <f>ROUND(E72*U72,2)</f>
        <v>23.5</v>
      </c>
      <c r="W72" s="157"/>
      <c r="X72" s="157" t="s">
        <v>116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33.75" outlineLevel="1" x14ac:dyDescent="0.2">
      <c r="A73" s="167">
        <v>28</v>
      </c>
      <c r="B73" s="168" t="s">
        <v>204</v>
      </c>
      <c r="C73" s="185" t="s">
        <v>205</v>
      </c>
      <c r="D73" s="169" t="s">
        <v>126</v>
      </c>
      <c r="E73" s="170">
        <v>131.15</v>
      </c>
      <c r="F73" s="171">
        <v>70</v>
      </c>
      <c r="G73" s="172">
        <f>ROUND(E73*F73,2)</f>
        <v>9180.5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11108.404999999999</v>
      </c>
      <c r="N73" s="172">
        <v>0</v>
      </c>
      <c r="O73" s="172">
        <f>ROUND(E73*N73,2)</f>
        <v>0</v>
      </c>
      <c r="P73" s="172">
        <v>1.7000000000000001E-2</v>
      </c>
      <c r="Q73" s="172">
        <f>ROUND(E73*P73,2)</f>
        <v>2.23</v>
      </c>
      <c r="R73" s="172" t="s">
        <v>160</v>
      </c>
      <c r="S73" s="172" t="s">
        <v>128</v>
      </c>
      <c r="T73" s="173" t="s">
        <v>128</v>
      </c>
      <c r="U73" s="157">
        <v>0.14599999999999999</v>
      </c>
      <c r="V73" s="157">
        <f>ROUND(E73*U73,2)</f>
        <v>19.149999999999999</v>
      </c>
      <c r="W73" s="157"/>
      <c r="X73" s="157" t="s">
        <v>116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117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6" t="s">
        <v>206</v>
      </c>
      <c r="D74" s="158"/>
      <c r="E74" s="159">
        <v>99.65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164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207</v>
      </c>
      <c r="D75" s="158"/>
      <c r="E75" s="159">
        <v>31.5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164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29</v>
      </c>
      <c r="B76" s="175" t="s">
        <v>208</v>
      </c>
      <c r="C76" s="184" t="s">
        <v>209</v>
      </c>
      <c r="D76" s="176" t="s">
        <v>210</v>
      </c>
      <c r="E76" s="177">
        <v>25</v>
      </c>
      <c r="F76" s="178">
        <v>1300</v>
      </c>
      <c r="G76" s="179">
        <f t="shared" ref="G76:G82" si="0">ROUND(E76*F76,2)</f>
        <v>32500</v>
      </c>
      <c r="H76" s="178"/>
      <c r="I76" s="179">
        <f t="shared" ref="I76:I82" si="1">ROUND(E76*H76,2)</f>
        <v>0</v>
      </c>
      <c r="J76" s="178"/>
      <c r="K76" s="179">
        <f t="shared" ref="K76:K82" si="2">ROUND(E76*J76,2)</f>
        <v>0</v>
      </c>
      <c r="L76" s="179">
        <v>21</v>
      </c>
      <c r="M76" s="179">
        <f t="shared" ref="M76:M82" si="3">G76*(1+L76/100)</f>
        <v>39325</v>
      </c>
      <c r="N76" s="179">
        <v>2.3570000000000001E-2</v>
      </c>
      <c r="O76" s="179">
        <f t="shared" ref="O76:O82" si="4">ROUND(E76*N76,2)</f>
        <v>0.59</v>
      </c>
      <c r="P76" s="179">
        <v>0</v>
      </c>
      <c r="Q76" s="179">
        <f t="shared" ref="Q76:Q82" si="5">ROUND(E76*P76,2)</f>
        <v>0</v>
      </c>
      <c r="R76" s="179" t="s">
        <v>160</v>
      </c>
      <c r="S76" s="179" t="s">
        <v>128</v>
      </c>
      <c r="T76" s="180" t="s">
        <v>128</v>
      </c>
      <c r="U76" s="157">
        <v>0</v>
      </c>
      <c r="V76" s="157">
        <f t="shared" ref="V76:V82" si="6">ROUND(E76*U76,2)</f>
        <v>0</v>
      </c>
      <c r="W76" s="157"/>
      <c r="X76" s="157" t="s">
        <v>116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117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4">
        <v>30</v>
      </c>
      <c r="B77" s="175" t="s">
        <v>211</v>
      </c>
      <c r="C77" s="184" t="s">
        <v>212</v>
      </c>
      <c r="D77" s="176" t="s">
        <v>113</v>
      </c>
      <c r="E77" s="177">
        <v>1</v>
      </c>
      <c r="F77" s="178">
        <v>243718.3</v>
      </c>
      <c r="G77" s="179">
        <f t="shared" si="0"/>
        <v>243718.3</v>
      </c>
      <c r="H77" s="178"/>
      <c r="I77" s="179">
        <f t="shared" si="1"/>
        <v>0</v>
      </c>
      <c r="J77" s="178"/>
      <c r="K77" s="179">
        <f t="shared" si="2"/>
        <v>0</v>
      </c>
      <c r="L77" s="179">
        <v>21</v>
      </c>
      <c r="M77" s="179">
        <f t="shared" si="3"/>
        <v>294899.14299999998</v>
      </c>
      <c r="N77" s="179">
        <v>0</v>
      </c>
      <c r="O77" s="179">
        <f t="shared" si="4"/>
        <v>0</v>
      </c>
      <c r="P77" s="179">
        <v>0</v>
      </c>
      <c r="Q77" s="179">
        <f t="shared" si="5"/>
        <v>0</v>
      </c>
      <c r="R77" s="179"/>
      <c r="S77" s="179" t="s">
        <v>114</v>
      </c>
      <c r="T77" s="180" t="s">
        <v>115</v>
      </c>
      <c r="U77" s="157">
        <v>0</v>
      </c>
      <c r="V77" s="157">
        <f t="shared" si="6"/>
        <v>0</v>
      </c>
      <c r="W77" s="157"/>
      <c r="X77" s="157" t="s">
        <v>116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117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4">
        <v>31</v>
      </c>
      <c r="B78" s="175" t="s">
        <v>213</v>
      </c>
      <c r="C78" s="184" t="s">
        <v>214</v>
      </c>
      <c r="D78" s="176" t="s">
        <v>120</v>
      </c>
      <c r="E78" s="177">
        <v>107</v>
      </c>
      <c r="F78" s="178">
        <v>85</v>
      </c>
      <c r="G78" s="179">
        <f t="shared" si="0"/>
        <v>9095</v>
      </c>
      <c r="H78" s="178"/>
      <c r="I78" s="179">
        <f t="shared" si="1"/>
        <v>0</v>
      </c>
      <c r="J78" s="178"/>
      <c r="K78" s="179">
        <f t="shared" si="2"/>
        <v>0</v>
      </c>
      <c r="L78" s="179">
        <v>21</v>
      </c>
      <c r="M78" s="179">
        <f t="shared" si="3"/>
        <v>11004.949999999999</v>
      </c>
      <c r="N78" s="179">
        <v>1E-3</v>
      </c>
      <c r="O78" s="179">
        <f t="shared" si="4"/>
        <v>0.11</v>
      </c>
      <c r="P78" s="179">
        <v>0</v>
      </c>
      <c r="Q78" s="179">
        <f t="shared" si="5"/>
        <v>0</v>
      </c>
      <c r="R78" s="179"/>
      <c r="S78" s="179" t="s">
        <v>114</v>
      </c>
      <c r="T78" s="180" t="s">
        <v>215</v>
      </c>
      <c r="U78" s="157">
        <v>0</v>
      </c>
      <c r="V78" s="157">
        <f t="shared" si="6"/>
        <v>0</v>
      </c>
      <c r="W78" s="157"/>
      <c r="X78" s="157" t="s">
        <v>116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4">
        <v>32</v>
      </c>
      <c r="B79" s="175" t="s">
        <v>216</v>
      </c>
      <c r="C79" s="184" t="s">
        <v>217</v>
      </c>
      <c r="D79" s="176" t="s">
        <v>120</v>
      </c>
      <c r="E79" s="177">
        <v>432</v>
      </c>
      <c r="F79" s="178">
        <v>25</v>
      </c>
      <c r="G79" s="179">
        <f t="shared" si="0"/>
        <v>10800</v>
      </c>
      <c r="H79" s="178"/>
      <c r="I79" s="179">
        <f t="shared" si="1"/>
        <v>0</v>
      </c>
      <c r="J79" s="178"/>
      <c r="K79" s="179">
        <f t="shared" si="2"/>
        <v>0</v>
      </c>
      <c r="L79" s="179">
        <v>21</v>
      </c>
      <c r="M79" s="179">
        <f t="shared" si="3"/>
        <v>13068</v>
      </c>
      <c r="N79" s="179">
        <v>1E-4</v>
      </c>
      <c r="O79" s="179">
        <f t="shared" si="4"/>
        <v>0.04</v>
      </c>
      <c r="P79" s="179">
        <v>0</v>
      </c>
      <c r="Q79" s="179">
        <f t="shared" si="5"/>
        <v>0</v>
      </c>
      <c r="R79" s="179"/>
      <c r="S79" s="179" t="s">
        <v>114</v>
      </c>
      <c r="T79" s="180" t="s">
        <v>215</v>
      </c>
      <c r="U79" s="157">
        <v>0</v>
      </c>
      <c r="V79" s="157">
        <f t="shared" si="6"/>
        <v>0</v>
      </c>
      <c r="W79" s="157"/>
      <c r="X79" s="157" t="s">
        <v>116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4">
        <v>33</v>
      </c>
      <c r="B80" s="175" t="s">
        <v>218</v>
      </c>
      <c r="C80" s="184" t="s">
        <v>219</v>
      </c>
      <c r="D80" s="176" t="s">
        <v>113</v>
      </c>
      <c r="E80" s="177">
        <v>1</v>
      </c>
      <c r="F80" s="178">
        <v>1400</v>
      </c>
      <c r="G80" s="179">
        <f t="shared" si="0"/>
        <v>1400</v>
      </c>
      <c r="H80" s="178"/>
      <c r="I80" s="179">
        <f t="shared" si="1"/>
        <v>0</v>
      </c>
      <c r="J80" s="178"/>
      <c r="K80" s="179">
        <f t="shared" si="2"/>
        <v>0</v>
      </c>
      <c r="L80" s="179">
        <v>21</v>
      </c>
      <c r="M80" s="179">
        <f t="shared" si="3"/>
        <v>1694</v>
      </c>
      <c r="N80" s="179">
        <v>0</v>
      </c>
      <c r="O80" s="179">
        <f t="shared" si="4"/>
        <v>0</v>
      </c>
      <c r="P80" s="179">
        <v>0</v>
      </c>
      <c r="Q80" s="179">
        <f t="shared" si="5"/>
        <v>0</v>
      </c>
      <c r="R80" s="179"/>
      <c r="S80" s="179" t="s">
        <v>114</v>
      </c>
      <c r="T80" s="180" t="s">
        <v>115</v>
      </c>
      <c r="U80" s="157">
        <v>0</v>
      </c>
      <c r="V80" s="157">
        <f t="shared" si="6"/>
        <v>0</v>
      </c>
      <c r="W80" s="157"/>
      <c r="X80" s="157" t="s">
        <v>116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4">
        <v>34</v>
      </c>
      <c r="B81" s="175" t="s">
        <v>220</v>
      </c>
      <c r="C81" s="184" t="s">
        <v>221</v>
      </c>
      <c r="D81" s="176" t="s">
        <v>210</v>
      </c>
      <c r="E81" s="177">
        <v>25</v>
      </c>
      <c r="F81" s="178">
        <v>4800</v>
      </c>
      <c r="G81" s="179">
        <f t="shared" si="0"/>
        <v>120000</v>
      </c>
      <c r="H81" s="178"/>
      <c r="I81" s="179">
        <f t="shared" si="1"/>
        <v>0</v>
      </c>
      <c r="J81" s="178"/>
      <c r="K81" s="179">
        <f t="shared" si="2"/>
        <v>0</v>
      </c>
      <c r="L81" s="179">
        <v>21</v>
      </c>
      <c r="M81" s="179">
        <f t="shared" si="3"/>
        <v>145200</v>
      </c>
      <c r="N81" s="179">
        <v>0.75</v>
      </c>
      <c r="O81" s="179">
        <f t="shared" si="4"/>
        <v>18.75</v>
      </c>
      <c r="P81" s="179">
        <v>0</v>
      </c>
      <c r="Q81" s="179">
        <f t="shared" si="5"/>
        <v>0</v>
      </c>
      <c r="R81" s="179" t="s">
        <v>222</v>
      </c>
      <c r="S81" s="179" t="s">
        <v>128</v>
      </c>
      <c r="T81" s="180" t="s">
        <v>128</v>
      </c>
      <c r="U81" s="157">
        <v>0</v>
      </c>
      <c r="V81" s="157">
        <f t="shared" si="6"/>
        <v>0</v>
      </c>
      <c r="W81" s="157"/>
      <c r="X81" s="157" t="s">
        <v>223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224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7">
        <v>35</v>
      </c>
      <c r="B82" s="168" t="s">
        <v>225</v>
      </c>
      <c r="C82" s="185" t="s">
        <v>226</v>
      </c>
      <c r="D82" s="169" t="s">
        <v>147</v>
      </c>
      <c r="E82" s="170">
        <v>25.943169999999999</v>
      </c>
      <c r="F82" s="171">
        <v>1100</v>
      </c>
      <c r="G82" s="172">
        <f t="shared" si="0"/>
        <v>28537.49</v>
      </c>
      <c r="H82" s="171"/>
      <c r="I82" s="172">
        <f t="shared" si="1"/>
        <v>0</v>
      </c>
      <c r="J82" s="171"/>
      <c r="K82" s="172">
        <f t="shared" si="2"/>
        <v>0</v>
      </c>
      <c r="L82" s="172">
        <v>21</v>
      </c>
      <c r="M82" s="172">
        <f t="shared" si="3"/>
        <v>34530.3629</v>
      </c>
      <c r="N82" s="172">
        <v>0</v>
      </c>
      <c r="O82" s="172">
        <f t="shared" si="4"/>
        <v>0</v>
      </c>
      <c r="P82" s="172">
        <v>0</v>
      </c>
      <c r="Q82" s="172">
        <f t="shared" si="5"/>
        <v>0</v>
      </c>
      <c r="R82" s="172" t="s">
        <v>160</v>
      </c>
      <c r="S82" s="172" t="s">
        <v>128</v>
      </c>
      <c r="T82" s="173" t="s">
        <v>128</v>
      </c>
      <c r="U82" s="157">
        <v>1.7509999999999999</v>
      </c>
      <c r="V82" s="157">
        <f t="shared" si="6"/>
        <v>45.43</v>
      </c>
      <c r="W82" s="157"/>
      <c r="X82" s="157" t="s">
        <v>149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150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56" t="s">
        <v>227</v>
      </c>
      <c r="D83" s="257"/>
      <c r="E83" s="257"/>
      <c r="F83" s="257"/>
      <c r="G83" s="2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161" t="s">
        <v>109</v>
      </c>
      <c r="B84" s="162" t="s">
        <v>70</v>
      </c>
      <c r="C84" s="183" t="s">
        <v>71</v>
      </c>
      <c r="D84" s="163"/>
      <c r="E84" s="164"/>
      <c r="F84" s="165"/>
      <c r="G84" s="165">
        <f>SUMIF(AG85:AG112,"&lt;&gt;NOR",G85:G112)</f>
        <v>361455.24</v>
      </c>
      <c r="H84" s="165"/>
      <c r="I84" s="165">
        <f>SUM(I85:I112)</f>
        <v>0</v>
      </c>
      <c r="J84" s="165"/>
      <c r="K84" s="165">
        <f>SUM(K85:K112)</f>
        <v>0</v>
      </c>
      <c r="L84" s="165"/>
      <c r="M84" s="165">
        <f>SUM(M85:M112)</f>
        <v>437360.84039999999</v>
      </c>
      <c r="N84" s="165"/>
      <c r="O84" s="165">
        <f>SUM(O85:O112)</f>
        <v>2.42</v>
      </c>
      <c r="P84" s="165"/>
      <c r="Q84" s="165">
        <f>SUM(Q85:Q112)</f>
        <v>1.58</v>
      </c>
      <c r="R84" s="165"/>
      <c r="S84" s="165"/>
      <c r="T84" s="166"/>
      <c r="U84" s="160"/>
      <c r="V84" s="160">
        <f>SUM(V85:V112)</f>
        <v>419.46999999999997</v>
      </c>
      <c r="W84" s="160"/>
      <c r="X84" s="160"/>
      <c r="AG84" t="s">
        <v>110</v>
      </c>
    </row>
    <row r="85" spans="1:60" ht="33.75" outlineLevel="1" x14ac:dyDescent="0.2">
      <c r="A85" s="167">
        <v>36</v>
      </c>
      <c r="B85" s="168" t="s">
        <v>228</v>
      </c>
      <c r="C85" s="185" t="s">
        <v>229</v>
      </c>
      <c r="D85" s="169" t="s">
        <v>123</v>
      </c>
      <c r="E85" s="170">
        <v>158</v>
      </c>
      <c r="F85" s="171">
        <v>545</v>
      </c>
      <c r="G85" s="172">
        <f>ROUND(E85*F85,2)</f>
        <v>86110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104193.09999999999</v>
      </c>
      <c r="N85" s="172">
        <v>3.5300000000000002E-3</v>
      </c>
      <c r="O85" s="172">
        <f>ROUND(E85*N85,2)</f>
        <v>0.56000000000000005</v>
      </c>
      <c r="P85" s="172">
        <v>0</v>
      </c>
      <c r="Q85" s="172">
        <f>ROUND(E85*P85,2)</f>
        <v>0</v>
      </c>
      <c r="R85" s="172" t="s">
        <v>230</v>
      </c>
      <c r="S85" s="172" t="s">
        <v>128</v>
      </c>
      <c r="T85" s="173" t="s">
        <v>128</v>
      </c>
      <c r="U85" s="157">
        <v>0.21160000000000001</v>
      </c>
      <c r="V85" s="157">
        <f>ROUND(E85*U85,2)</f>
        <v>33.43</v>
      </c>
      <c r="W85" s="157"/>
      <c r="X85" s="157" t="s">
        <v>116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47" t="s">
        <v>231</v>
      </c>
      <c r="D86" s="248"/>
      <c r="E86" s="248"/>
      <c r="F86" s="248"/>
      <c r="G86" s="248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132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67">
        <v>37</v>
      </c>
      <c r="B87" s="168" t="s">
        <v>232</v>
      </c>
      <c r="C87" s="185" t="s">
        <v>233</v>
      </c>
      <c r="D87" s="169" t="s">
        <v>123</v>
      </c>
      <c r="E87" s="170">
        <v>21.28</v>
      </c>
      <c r="F87" s="171">
        <v>368</v>
      </c>
      <c r="G87" s="172">
        <f>ROUND(E87*F87,2)</f>
        <v>7831.04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9475.5583999999999</v>
      </c>
      <c r="N87" s="172">
        <v>1.8699999999999999E-3</v>
      </c>
      <c r="O87" s="172">
        <f>ROUND(E87*N87,2)</f>
        <v>0.04</v>
      </c>
      <c r="P87" s="172">
        <v>0</v>
      </c>
      <c r="Q87" s="172">
        <f>ROUND(E87*P87,2)</f>
        <v>0</v>
      </c>
      <c r="R87" s="172" t="s">
        <v>230</v>
      </c>
      <c r="S87" s="172" t="s">
        <v>128</v>
      </c>
      <c r="T87" s="173" t="s">
        <v>128</v>
      </c>
      <c r="U87" s="157">
        <v>0.22539999999999999</v>
      </c>
      <c r="V87" s="157">
        <f>ROUND(E87*U87,2)</f>
        <v>4.8</v>
      </c>
      <c r="W87" s="157"/>
      <c r="X87" s="157" t="s">
        <v>116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47" t="s">
        <v>231</v>
      </c>
      <c r="D88" s="248"/>
      <c r="E88" s="248"/>
      <c r="F88" s="248"/>
      <c r="G88" s="248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132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33.75" outlineLevel="1" x14ac:dyDescent="0.2">
      <c r="A89" s="167">
        <v>38</v>
      </c>
      <c r="B89" s="168" t="s">
        <v>234</v>
      </c>
      <c r="C89" s="185" t="s">
        <v>235</v>
      </c>
      <c r="D89" s="169" t="s">
        <v>126</v>
      </c>
      <c r="E89" s="170">
        <v>3.2</v>
      </c>
      <c r="F89" s="171">
        <v>2450</v>
      </c>
      <c r="G89" s="172">
        <f>ROUND(E89*F89,2)</f>
        <v>7840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9486.4</v>
      </c>
      <c r="N89" s="172">
        <v>9.0200000000000002E-3</v>
      </c>
      <c r="O89" s="172">
        <f>ROUND(E89*N89,2)</f>
        <v>0.03</v>
      </c>
      <c r="P89" s="172">
        <v>0</v>
      </c>
      <c r="Q89" s="172">
        <f>ROUND(E89*P89,2)</f>
        <v>0</v>
      </c>
      <c r="R89" s="172" t="s">
        <v>230</v>
      </c>
      <c r="S89" s="172" t="s">
        <v>128</v>
      </c>
      <c r="T89" s="173" t="s">
        <v>128</v>
      </c>
      <c r="U89" s="157">
        <v>3.59205</v>
      </c>
      <c r="V89" s="157">
        <f>ROUND(E89*U89,2)</f>
        <v>11.49</v>
      </c>
      <c r="W89" s="157"/>
      <c r="X89" s="157" t="s">
        <v>116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117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47" t="s">
        <v>231</v>
      </c>
      <c r="D90" s="248"/>
      <c r="E90" s="248"/>
      <c r="F90" s="248"/>
      <c r="G90" s="248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33.75" outlineLevel="1" x14ac:dyDescent="0.2">
      <c r="A91" s="174">
        <v>39</v>
      </c>
      <c r="B91" s="175" t="s">
        <v>236</v>
      </c>
      <c r="C91" s="184" t="s">
        <v>237</v>
      </c>
      <c r="D91" s="176" t="s">
        <v>123</v>
      </c>
      <c r="E91" s="177">
        <v>89</v>
      </c>
      <c r="F91" s="178">
        <v>542</v>
      </c>
      <c r="G91" s="179">
        <f>ROUND(E91*F91,2)</f>
        <v>48238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58367.979999999996</v>
      </c>
      <c r="N91" s="179">
        <v>3.0000000000000001E-3</v>
      </c>
      <c r="O91" s="179">
        <f>ROUND(E91*N91,2)</f>
        <v>0.27</v>
      </c>
      <c r="P91" s="179">
        <v>0</v>
      </c>
      <c r="Q91" s="179">
        <f>ROUND(E91*P91,2)</f>
        <v>0</v>
      </c>
      <c r="R91" s="179" t="s">
        <v>230</v>
      </c>
      <c r="S91" s="179" t="s">
        <v>128</v>
      </c>
      <c r="T91" s="180" t="s">
        <v>128</v>
      </c>
      <c r="U91" s="157">
        <v>0.47016000000000002</v>
      </c>
      <c r="V91" s="157">
        <f>ROUND(E91*U91,2)</f>
        <v>41.84</v>
      </c>
      <c r="W91" s="157"/>
      <c r="X91" s="157" t="s">
        <v>116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117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33.75" outlineLevel="1" x14ac:dyDescent="0.2">
      <c r="A92" s="167">
        <v>40</v>
      </c>
      <c r="B92" s="168" t="s">
        <v>238</v>
      </c>
      <c r="C92" s="185" t="s">
        <v>239</v>
      </c>
      <c r="D92" s="169" t="s">
        <v>123</v>
      </c>
      <c r="E92" s="170">
        <v>63</v>
      </c>
      <c r="F92" s="171">
        <v>966</v>
      </c>
      <c r="G92" s="172">
        <f>ROUND(E92*F92,2)</f>
        <v>60858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73638.179999999993</v>
      </c>
      <c r="N92" s="172">
        <v>5.5399999999999998E-3</v>
      </c>
      <c r="O92" s="172">
        <f>ROUND(E92*N92,2)</f>
        <v>0.35</v>
      </c>
      <c r="P92" s="172">
        <v>0</v>
      </c>
      <c r="Q92" s="172">
        <f>ROUND(E92*P92,2)</f>
        <v>0</v>
      </c>
      <c r="R92" s="172" t="s">
        <v>230</v>
      </c>
      <c r="S92" s="172" t="s">
        <v>128</v>
      </c>
      <c r="T92" s="173" t="s">
        <v>128</v>
      </c>
      <c r="U92" s="157">
        <v>0.67159999999999997</v>
      </c>
      <c r="V92" s="157">
        <f>ROUND(E92*U92,2)</f>
        <v>42.31</v>
      </c>
      <c r="W92" s="157"/>
      <c r="X92" s="157" t="s">
        <v>116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117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47" t="s">
        <v>231</v>
      </c>
      <c r="D93" s="248"/>
      <c r="E93" s="248"/>
      <c r="F93" s="248"/>
      <c r="G93" s="248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132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4">
        <v>41</v>
      </c>
      <c r="B94" s="175" t="s">
        <v>240</v>
      </c>
      <c r="C94" s="184" t="s">
        <v>241</v>
      </c>
      <c r="D94" s="176" t="s">
        <v>120</v>
      </c>
      <c r="E94" s="177">
        <v>9</v>
      </c>
      <c r="F94" s="178">
        <v>1118</v>
      </c>
      <c r="G94" s="179">
        <f>ROUND(E94*F94,2)</f>
        <v>10062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12175.02</v>
      </c>
      <c r="N94" s="179">
        <v>4.0600000000000002E-3</v>
      </c>
      <c r="O94" s="179">
        <f>ROUND(E94*N94,2)</f>
        <v>0.04</v>
      </c>
      <c r="P94" s="179">
        <v>0</v>
      </c>
      <c r="Q94" s="179">
        <f>ROUND(E94*P94,2)</f>
        <v>0</v>
      </c>
      <c r="R94" s="179" t="s">
        <v>230</v>
      </c>
      <c r="S94" s="179" t="s">
        <v>128</v>
      </c>
      <c r="T94" s="180" t="s">
        <v>128</v>
      </c>
      <c r="U94" s="157">
        <v>0.98899000000000004</v>
      </c>
      <c r="V94" s="157">
        <f>ROUND(E94*U94,2)</f>
        <v>8.9</v>
      </c>
      <c r="W94" s="157"/>
      <c r="X94" s="157" t="s">
        <v>116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117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 x14ac:dyDescent="0.2">
      <c r="A95" s="167">
        <v>42</v>
      </c>
      <c r="B95" s="168" t="s">
        <v>242</v>
      </c>
      <c r="C95" s="185" t="s">
        <v>243</v>
      </c>
      <c r="D95" s="169" t="s">
        <v>126</v>
      </c>
      <c r="E95" s="170">
        <v>5</v>
      </c>
      <c r="F95" s="171">
        <v>845</v>
      </c>
      <c r="G95" s="172">
        <f>ROUND(E95*F95,2)</f>
        <v>4225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5112.25</v>
      </c>
      <c r="N95" s="172">
        <v>1.1E-4</v>
      </c>
      <c r="O95" s="172">
        <f>ROUND(E95*N95,2)</f>
        <v>0</v>
      </c>
      <c r="P95" s="172">
        <v>0</v>
      </c>
      <c r="Q95" s="172">
        <f>ROUND(E95*P95,2)</f>
        <v>0</v>
      </c>
      <c r="R95" s="172" t="s">
        <v>230</v>
      </c>
      <c r="S95" s="172" t="s">
        <v>128</v>
      </c>
      <c r="T95" s="173" t="s">
        <v>115</v>
      </c>
      <c r="U95" s="157">
        <v>1.3990899999999999</v>
      </c>
      <c r="V95" s="157">
        <f>ROUND(E95*U95,2)</f>
        <v>7</v>
      </c>
      <c r="W95" s="157"/>
      <c r="X95" s="157" t="s">
        <v>116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117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256" t="s">
        <v>244</v>
      </c>
      <c r="D96" s="257"/>
      <c r="E96" s="257"/>
      <c r="F96" s="257"/>
      <c r="G96" s="2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130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33.75" outlineLevel="1" x14ac:dyDescent="0.2">
      <c r="A97" s="167">
        <v>43</v>
      </c>
      <c r="B97" s="168" t="s">
        <v>245</v>
      </c>
      <c r="C97" s="185" t="s">
        <v>246</v>
      </c>
      <c r="D97" s="169" t="s">
        <v>123</v>
      </c>
      <c r="E97" s="170">
        <v>39.799999999999997</v>
      </c>
      <c r="F97" s="171">
        <v>609</v>
      </c>
      <c r="G97" s="172">
        <f>ROUND(E97*F97,2)</f>
        <v>24238.2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29328.222000000002</v>
      </c>
      <c r="N97" s="172">
        <v>3.3500000000000001E-3</v>
      </c>
      <c r="O97" s="172">
        <f>ROUND(E97*N97,2)</f>
        <v>0.13</v>
      </c>
      <c r="P97" s="172">
        <v>0</v>
      </c>
      <c r="Q97" s="172">
        <f>ROUND(E97*P97,2)</f>
        <v>0</v>
      </c>
      <c r="R97" s="172" t="s">
        <v>230</v>
      </c>
      <c r="S97" s="172" t="s">
        <v>128</v>
      </c>
      <c r="T97" s="173" t="s">
        <v>128</v>
      </c>
      <c r="U97" s="157">
        <v>0.70699999999999996</v>
      </c>
      <c r="V97" s="157">
        <f>ROUND(E97*U97,2)</f>
        <v>28.14</v>
      </c>
      <c r="W97" s="157"/>
      <c r="X97" s="157" t="s">
        <v>116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256" t="s">
        <v>231</v>
      </c>
      <c r="D98" s="257"/>
      <c r="E98" s="257"/>
      <c r="F98" s="257"/>
      <c r="G98" s="2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33.75" outlineLevel="1" x14ac:dyDescent="0.2">
      <c r="A99" s="174">
        <v>44</v>
      </c>
      <c r="B99" s="175" t="s">
        <v>247</v>
      </c>
      <c r="C99" s="184" t="s">
        <v>248</v>
      </c>
      <c r="D99" s="176" t="s">
        <v>123</v>
      </c>
      <c r="E99" s="177">
        <v>18</v>
      </c>
      <c r="F99" s="178">
        <v>601</v>
      </c>
      <c r="G99" s="179">
        <f t="shared" ref="G99:G111" si="7">ROUND(E99*F99,2)</f>
        <v>10818</v>
      </c>
      <c r="H99" s="178"/>
      <c r="I99" s="179">
        <f t="shared" ref="I99:I111" si="8">ROUND(E99*H99,2)</f>
        <v>0</v>
      </c>
      <c r="J99" s="178"/>
      <c r="K99" s="179">
        <f t="shared" ref="K99:K111" si="9">ROUND(E99*J99,2)</f>
        <v>0</v>
      </c>
      <c r="L99" s="179">
        <v>21</v>
      </c>
      <c r="M99" s="179">
        <f t="shared" ref="M99:M111" si="10">G99*(1+L99/100)</f>
        <v>13089.779999999999</v>
      </c>
      <c r="N99" s="179">
        <v>2.6199999999999999E-3</v>
      </c>
      <c r="O99" s="179">
        <f t="shared" ref="O99:O111" si="11">ROUND(E99*N99,2)</f>
        <v>0.05</v>
      </c>
      <c r="P99" s="179">
        <v>0</v>
      </c>
      <c r="Q99" s="179">
        <f t="shared" ref="Q99:Q111" si="12">ROUND(E99*P99,2)</f>
        <v>0</v>
      </c>
      <c r="R99" s="179" t="s">
        <v>230</v>
      </c>
      <c r="S99" s="179" t="s">
        <v>128</v>
      </c>
      <c r="T99" s="180" t="s">
        <v>128</v>
      </c>
      <c r="U99" s="157">
        <v>0.52600000000000002</v>
      </c>
      <c r="V99" s="157">
        <f t="shared" ref="V99:V111" si="13">ROUND(E99*U99,2)</f>
        <v>9.4700000000000006</v>
      </c>
      <c r="W99" s="157"/>
      <c r="X99" s="157" t="s">
        <v>116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74">
        <v>45</v>
      </c>
      <c r="B100" s="175" t="s">
        <v>249</v>
      </c>
      <c r="C100" s="184" t="s">
        <v>250</v>
      </c>
      <c r="D100" s="176" t="s">
        <v>123</v>
      </c>
      <c r="E100" s="177">
        <v>39.799999999999997</v>
      </c>
      <c r="F100" s="178">
        <v>40</v>
      </c>
      <c r="G100" s="179">
        <f t="shared" si="7"/>
        <v>1592</v>
      </c>
      <c r="H100" s="178"/>
      <c r="I100" s="179">
        <f t="shared" si="8"/>
        <v>0</v>
      </c>
      <c r="J100" s="178"/>
      <c r="K100" s="179">
        <f t="shared" si="9"/>
        <v>0</v>
      </c>
      <c r="L100" s="179">
        <v>21</v>
      </c>
      <c r="M100" s="179">
        <f t="shared" si="10"/>
        <v>1926.32</v>
      </c>
      <c r="N100" s="179">
        <v>0</v>
      </c>
      <c r="O100" s="179">
        <f t="shared" si="11"/>
        <v>0</v>
      </c>
      <c r="P100" s="179">
        <v>4.2599999999999999E-3</v>
      </c>
      <c r="Q100" s="179">
        <f t="shared" si="12"/>
        <v>0.17</v>
      </c>
      <c r="R100" s="179" t="s">
        <v>230</v>
      </c>
      <c r="S100" s="179" t="s">
        <v>128</v>
      </c>
      <c r="T100" s="180" t="s">
        <v>128</v>
      </c>
      <c r="U100" s="157">
        <v>7.9350000000000004E-2</v>
      </c>
      <c r="V100" s="157">
        <f t="shared" si="13"/>
        <v>3.16</v>
      </c>
      <c r="W100" s="157"/>
      <c r="X100" s="157" t="s">
        <v>116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74">
        <v>46</v>
      </c>
      <c r="B101" s="175" t="s">
        <v>251</v>
      </c>
      <c r="C101" s="184" t="s">
        <v>252</v>
      </c>
      <c r="D101" s="176" t="s">
        <v>123</v>
      </c>
      <c r="E101" s="177">
        <v>158</v>
      </c>
      <c r="F101" s="178">
        <v>35</v>
      </c>
      <c r="G101" s="179">
        <f t="shared" si="7"/>
        <v>5530</v>
      </c>
      <c r="H101" s="178"/>
      <c r="I101" s="179">
        <f t="shared" si="8"/>
        <v>0</v>
      </c>
      <c r="J101" s="178"/>
      <c r="K101" s="179">
        <f t="shared" si="9"/>
        <v>0</v>
      </c>
      <c r="L101" s="179">
        <v>21</v>
      </c>
      <c r="M101" s="179">
        <f t="shared" si="10"/>
        <v>6691.3</v>
      </c>
      <c r="N101" s="179">
        <v>0</v>
      </c>
      <c r="O101" s="179">
        <f t="shared" si="11"/>
        <v>0</v>
      </c>
      <c r="P101" s="179">
        <v>3.2599999999999999E-3</v>
      </c>
      <c r="Q101" s="179">
        <f t="shared" si="12"/>
        <v>0.52</v>
      </c>
      <c r="R101" s="179" t="s">
        <v>230</v>
      </c>
      <c r="S101" s="179" t="s">
        <v>128</v>
      </c>
      <c r="T101" s="180" t="s">
        <v>128</v>
      </c>
      <c r="U101" s="157">
        <v>6.5549999999999997E-2</v>
      </c>
      <c r="V101" s="157">
        <f t="shared" si="13"/>
        <v>10.36</v>
      </c>
      <c r="W101" s="157"/>
      <c r="X101" s="157" t="s">
        <v>116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74">
        <v>47</v>
      </c>
      <c r="B102" s="175" t="s">
        <v>253</v>
      </c>
      <c r="C102" s="184" t="s">
        <v>254</v>
      </c>
      <c r="D102" s="176" t="s">
        <v>123</v>
      </c>
      <c r="E102" s="177">
        <v>12.5</v>
      </c>
      <c r="F102" s="178">
        <v>35</v>
      </c>
      <c r="G102" s="179">
        <f t="shared" si="7"/>
        <v>437.5</v>
      </c>
      <c r="H102" s="178"/>
      <c r="I102" s="179">
        <f t="shared" si="8"/>
        <v>0</v>
      </c>
      <c r="J102" s="178"/>
      <c r="K102" s="179">
        <f t="shared" si="9"/>
        <v>0</v>
      </c>
      <c r="L102" s="179">
        <v>21</v>
      </c>
      <c r="M102" s="179">
        <f t="shared" si="10"/>
        <v>529.375</v>
      </c>
      <c r="N102" s="179">
        <v>0</v>
      </c>
      <c r="O102" s="179">
        <f t="shared" si="11"/>
        <v>0</v>
      </c>
      <c r="P102" s="179">
        <v>2.98E-3</v>
      </c>
      <c r="Q102" s="179">
        <f t="shared" si="12"/>
        <v>0.04</v>
      </c>
      <c r="R102" s="179" t="s">
        <v>230</v>
      </c>
      <c r="S102" s="179" t="s">
        <v>128</v>
      </c>
      <c r="T102" s="180" t="s">
        <v>128</v>
      </c>
      <c r="U102" s="157">
        <v>6.5549999999999997E-2</v>
      </c>
      <c r="V102" s="157">
        <f t="shared" si="13"/>
        <v>0.82</v>
      </c>
      <c r="W102" s="157"/>
      <c r="X102" s="157" t="s">
        <v>116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117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4">
        <v>48</v>
      </c>
      <c r="B103" s="175" t="s">
        <v>255</v>
      </c>
      <c r="C103" s="184" t="s">
        <v>256</v>
      </c>
      <c r="D103" s="176" t="s">
        <v>126</v>
      </c>
      <c r="E103" s="177">
        <v>3.2</v>
      </c>
      <c r="F103" s="178">
        <v>85</v>
      </c>
      <c r="G103" s="179">
        <f t="shared" si="7"/>
        <v>272</v>
      </c>
      <c r="H103" s="178"/>
      <c r="I103" s="179">
        <f t="shared" si="8"/>
        <v>0</v>
      </c>
      <c r="J103" s="178"/>
      <c r="K103" s="179">
        <f t="shared" si="9"/>
        <v>0</v>
      </c>
      <c r="L103" s="179">
        <v>21</v>
      </c>
      <c r="M103" s="179">
        <f t="shared" si="10"/>
        <v>329.12</v>
      </c>
      <c r="N103" s="179">
        <v>0</v>
      </c>
      <c r="O103" s="179">
        <f t="shared" si="11"/>
        <v>0</v>
      </c>
      <c r="P103" s="179">
        <v>7.2100000000000003E-3</v>
      </c>
      <c r="Q103" s="179">
        <f t="shared" si="12"/>
        <v>0.02</v>
      </c>
      <c r="R103" s="179" t="s">
        <v>230</v>
      </c>
      <c r="S103" s="179" t="s">
        <v>128</v>
      </c>
      <c r="T103" s="180" t="s">
        <v>128</v>
      </c>
      <c r="U103" s="157">
        <v>0.14605000000000001</v>
      </c>
      <c r="V103" s="157">
        <f t="shared" si="13"/>
        <v>0.47</v>
      </c>
      <c r="W103" s="157"/>
      <c r="X103" s="157" t="s">
        <v>116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4">
        <v>49</v>
      </c>
      <c r="B104" s="175" t="s">
        <v>257</v>
      </c>
      <c r="C104" s="184" t="s">
        <v>258</v>
      </c>
      <c r="D104" s="176" t="s">
        <v>123</v>
      </c>
      <c r="E104" s="177">
        <v>89</v>
      </c>
      <c r="F104" s="178">
        <v>40</v>
      </c>
      <c r="G104" s="179">
        <f t="shared" si="7"/>
        <v>3560</v>
      </c>
      <c r="H104" s="178"/>
      <c r="I104" s="179">
        <f t="shared" si="8"/>
        <v>0</v>
      </c>
      <c r="J104" s="178"/>
      <c r="K104" s="179">
        <f t="shared" si="9"/>
        <v>0</v>
      </c>
      <c r="L104" s="179">
        <v>21</v>
      </c>
      <c r="M104" s="179">
        <f t="shared" si="10"/>
        <v>4307.5999999999995</v>
      </c>
      <c r="N104" s="179">
        <v>0</v>
      </c>
      <c r="O104" s="179">
        <f t="shared" si="11"/>
        <v>0</v>
      </c>
      <c r="P104" s="179">
        <v>3.3600000000000001E-3</v>
      </c>
      <c r="Q104" s="179">
        <f t="shared" si="12"/>
        <v>0.3</v>
      </c>
      <c r="R104" s="179" t="s">
        <v>230</v>
      </c>
      <c r="S104" s="179" t="s">
        <v>128</v>
      </c>
      <c r="T104" s="180" t="s">
        <v>128</v>
      </c>
      <c r="U104" s="157">
        <v>7.9350000000000004E-2</v>
      </c>
      <c r="V104" s="157">
        <f t="shared" si="13"/>
        <v>7.06</v>
      </c>
      <c r="W104" s="157"/>
      <c r="X104" s="157" t="s">
        <v>116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117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4">
        <v>50</v>
      </c>
      <c r="B105" s="175" t="s">
        <v>259</v>
      </c>
      <c r="C105" s="184" t="s">
        <v>260</v>
      </c>
      <c r="D105" s="176" t="s">
        <v>123</v>
      </c>
      <c r="E105" s="177">
        <v>63</v>
      </c>
      <c r="F105" s="178">
        <v>80</v>
      </c>
      <c r="G105" s="179">
        <f t="shared" si="7"/>
        <v>5040</v>
      </c>
      <c r="H105" s="178"/>
      <c r="I105" s="179">
        <f t="shared" si="8"/>
        <v>0</v>
      </c>
      <c r="J105" s="178"/>
      <c r="K105" s="179">
        <f t="shared" si="9"/>
        <v>0</v>
      </c>
      <c r="L105" s="179">
        <v>21</v>
      </c>
      <c r="M105" s="179">
        <f t="shared" si="10"/>
        <v>6098.4</v>
      </c>
      <c r="N105" s="179">
        <v>0</v>
      </c>
      <c r="O105" s="179">
        <f t="shared" si="11"/>
        <v>0</v>
      </c>
      <c r="P105" s="179">
        <v>5.1500000000000001E-3</v>
      </c>
      <c r="Q105" s="179">
        <f t="shared" si="12"/>
        <v>0.32</v>
      </c>
      <c r="R105" s="179" t="s">
        <v>230</v>
      </c>
      <c r="S105" s="179" t="s">
        <v>128</v>
      </c>
      <c r="T105" s="180" t="s">
        <v>128</v>
      </c>
      <c r="U105" s="157">
        <v>0.15065000000000001</v>
      </c>
      <c r="V105" s="157">
        <f t="shared" si="13"/>
        <v>9.49</v>
      </c>
      <c r="W105" s="157"/>
      <c r="X105" s="157" t="s">
        <v>116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4">
        <v>51</v>
      </c>
      <c r="B106" s="175" t="s">
        <v>261</v>
      </c>
      <c r="C106" s="184" t="s">
        <v>262</v>
      </c>
      <c r="D106" s="176" t="s">
        <v>120</v>
      </c>
      <c r="E106" s="177">
        <v>9</v>
      </c>
      <c r="F106" s="178">
        <v>50</v>
      </c>
      <c r="G106" s="179">
        <f t="shared" si="7"/>
        <v>450</v>
      </c>
      <c r="H106" s="178"/>
      <c r="I106" s="179">
        <f t="shared" si="8"/>
        <v>0</v>
      </c>
      <c r="J106" s="178"/>
      <c r="K106" s="179">
        <f t="shared" si="9"/>
        <v>0</v>
      </c>
      <c r="L106" s="179">
        <v>21</v>
      </c>
      <c r="M106" s="179">
        <f t="shared" si="10"/>
        <v>544.5</v>
      </c>
      <c r="N106" s="179">
        <v>0</v>
      </c>
      <c r="O106" s="179">
        <f t="shared" si="11"/>
        <v>0</v>
      </c>
      <c r="P106" s="179">
        <v>1.15E-3</v>
      </c>
      <c r="Q106" s="179">
        <f t="shared" si="12"/>
        <v>0.01</v>
      </c>
      <c r="R106" s="179" t="s">
        <v>230</v>
      </c>
      <c r="S106" s="179" t="s">
        <v>128</v>
      </c>
      <c r="T106" s="180" t="s">
        <v>128</v>
      </c>
      <c r="U106" s="157">
        <v>0.10580000000000001</v>
      </c>
      <c r="V106" s="157">
        <f t="shared" si="13"/>
        <v>0.95</v>
      </c>
      <c r="W106" s="157"/>
      <c r="X106" s="157" t="s">
        <v>116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74">
        <v>52</v>
      </c>
      <c r="B107" s="175" t="s">
        <v>263</v>
      </c>
      <c r="C107" s="184" t="s">
        <v>264</v>
      </c>
      <c r="D107" s="176" t="s">
        <v>120</v>
      </c>
      <c r="E107" s="177">
        <v>8</v>
      </c>
      <c r="F107" s="178">
        <v>80</v>
      </c>
      <c r="G107" s="179">
        <f t="shared" si="7"/>
        <v>640</v>
      </c>
      <c r="H107" s="178"/>
      <c r="I107" s="179">
        <f t="shared" si="8"/>
        <v>0</v>
      </c>
      <c r="J107" s="178"/>
      <c r="K107" s="179">
        <f t="shared" si="9"/>
        <v>0</v>
      </c>
      <c r="L107" s="179">
        <v>21</v>
      </c>
      <c r="M107" s="179">
        <f t="shared" si="10"/>
        <v>774.4</v>
      </c>
      <c r="N107" s="179">
        <v>0</v>
      </c>
      <c r="O107" s="179">
        <f t="shared" si="11"/>
        <v>0</v>
      </c>
      <c r="P107" s="179">
        <v>2.0080000000000001E-2</v>
      </c>
      <c r="Q107" s="179">
        <f t="shared" si="12"/>
        <v>0.16</v>
      </c>
      <c r="R107" s="179" t="s">
        <v>230</v>
      </c>
      <c r="S107" s="179" t="s">
        <v>128</v>
      </c>
      <c r="T107" s="180" t="s">
        <v>128</v>
      </c>
      <c r="U107" s="157">
        <v>0.10580000000000001</v>
      </c>
      <c r="V107" s="157">
        <f t="shared" si="13"/>
        <v>0.85</v>
      </c>
      <c r="W107" s="157"/>
      <c r="X107" s="157" t="s">
        <v>116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117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4">
        <v>53</v>
      </c>
      <c r="B108" s="175" t="s">
        <v>265</v>
      </c>
      <c r="C108" s="184" t="s">
        <v>266</v>
      </c>
      <c r="D108" s="176" t="s">
        <v>123</v>
      </c>
      <c r="E108" s="177">
        <v>18</v>
      </c>
      <c r="F108" s="178">
        <v>33</v>
      </c>
      <c r="G108" s="179">
        <f t="shared" si="7"/>
        <v>594</v>
      </c>
      <c r="H108" s="178"/>
      <c r="I108" s="179">
        <f t="shared" si="8"/>
        <v>0</v>
      </c>
      <c r="J108" s="178"/>
      <c r="K108" s="179">
        <f t="shared" si="9"/>
        <v>0</v>
      </c>
      <c r="L108" s="179">
        <v>21</v>
      </c>
      <c r="M108" s="179">
        <f t="shared" si="10"/>
        <v>718.74</v>
      </c>
      <c r="N108" s="179">
        <v>0</v>
      </c>
      <c r="O108" s="179">
        <f t="shared" si="11"/>
        <v>0</v>
      </c>
      <c r="P108" s="179">
        <v>2.2599999999999999E-3</v>
      </c>
      <c r="Q108" s="179">
        <f t="shared" si="12"/>
        <v>0.04</v>
      </c>
      <c r="R108" s="179" t="s">
        <v>230</v>
      </c>
      <c r="S108" s="179" t="s">
        <v>128</v>
      </c>
      <c r="T108" s="180" t="s">
        <v>128</v>
      </c>
      <c r="U108" s="157">
        <v>5.7500000000000002E-2</v>
      </c>
      <c r="V108" s="157">
        <f t="shared" si="13"/>
        <v>1.04</v>
      </c>
      <c r="W108" s="157"/>
      <c r="X108" s="157" t="s">
        <v>116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4">
        <v>54</v>
      </c>
      <c r="B109" s="175" t="s">
        <v>267</v>
      </c>
      <c r="C109" s="184" t="s">
        <v>268</v>
      </c>
      <c r="D109" s="176" t="s">
        <v>269</v>
      </c>
      <c r="E109" s="177">
        <v>5</v>
      </c>
      <c r="F109" s="178">
        <v>1400</v>
      </c>
      <c r="G109" s="179">
        <f t="shared" si="7"/>
        <v>7000</v>
      </c>
      <c r="H109" s="178"/>
      <c r="I109" s="179">
        <f t="shared" si="8"/>
        <v>0</v>
      </c>
      <c r="J109" s="178"/>
      <c r="K109" s="179">
        <f t="shared" si="9"/>
        <v>0</v>
      </c>
      <c r="L109" s="179">
        <v>21</v>
      </c>
      <c r="M109" s="179">
        <f t="shared" si="10"/>
        <v>8470</v>
      </c>
      <c r="N109" s="179">
        <v>0</v>
      </c>
      <c r="O109" s="179">
        <f t="shared" si="11"/>
        <v>0</v>
      </c>
      <c r="P109" s="179">
        <v>0</v>
      </c>
      <c r="Q109" s="179">
        <f t="shared" si="12"/>
        <v>0</v>
      </c>
      <c r="R109" s="179"/>
      <c r="S109" s="179" t="s">
        <v>114</v>
      </c>
      <c r="T109" s="180" t="s">
        <v>215</v>
      </c>
      <c r="U109" s="157">
        <v>0</v>
      </c>
      <c r="V109" s="157">
        <f t="shared" si="13"/>
        <v>0</v>
      </c>
      <c r="W109" s="157"/>
      <c r="X109" s="157" t="s">
        <v>116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117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4">
        <v>55</v>
      </c>
      <c r="B110" s="175" t="s">
        <v>270</v>
      </c>
      <c r="C110" s="184" t="s">
        <v>271</v>
      </c>
      <c r="D110" s="176" t="s">
        <v>120</v>
      </c>
      <c r="E110" s="177">
        <v>1350</v>
      </c>
      <c r="F110" s="178">
        <v>53</v>
      </c>
      <c r="G110" s="179">
        <f t="shared" si="7"/>
        <v>71550</v>
      </c>
      <c r="H110" s="178"/>
      <c r="I110" s="179">
        <f t="shared" si="8"/>
        <v>0</v>
      </c>
      <c r="J110" s="178"/>
      <c r="K110" s="179">
        <f t="shared" si="9"/>
        <v>0</v>
      </c>
      <c r="L110" s="179">
        <v>21</v>
      </c>
      <c r="M110" s="179">
        <f t="shared" si="10"/>
        <v>86575.5</v>
      </c>
      <c r="N110" s="179">
        <v>6.9999999999999999E-4</v>
      </c>
      <c r="O110" s="179">
        <f t="shared" si="11"/>
        <v>0.95</v>
      </c>
      <c r="P110" s="179">
        <v>0</v>
      </c>
      <c r="Q110" s="179">
        <f t="shared" si="12"/>
        <v>0</v>
      </c>
      <c r="R110" s="179"/>
      <c r="S110" s="179" t="s">
        <v>114</v>
      </c>
      <c r="T110" s="180" t="s">
        <v>115</v>
      </c>
      <c r="U110" s="157">
        <v>0.13800000000000001</v>
      </c>
      <c r="V110" s="157">
        <f t="shared" si="13"/>
        <v>186.3</v>
      </c>
      <c r="W110" s="157"/>
      <c r="X110" s="157" t="s">
        <v>116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7">
        <v>56</v>
      </c>
      <c r="B111" s="168" t="s">
        <v>272</v>
      </c>
      <c r="C111" s="185" t="s">
        <v>273</v>
      </c>
      <c r="D111" s="169" t="s">
        <v>147</v>
      </c>
      <c r="E111" s="170">
        <v>2.4049999999999998</v>
      </c>
      <c r="F111" s="171">
        <v>1900</v>
      </c>
      <c r="G111" s="172">
        <f t="shared" si="7"/>
        <v>4569.5</v>
      </c>
      <c r="H111" s="171"/>
      <c r="I111" s="172">
        <f t="shared" si="8"/>
        <v>0</v>
      </c>
      <c r="J111" s="171"/>
      <c r="K111" s="172">
        <f t="shared" si="9"/>
        <v>0</v>
      </c>
      <c r="L111" s="172">
        <v>21</v>
      </c>
      <c r="M111" s="172">
        <f t="shared" si="10"/>
        <v>5529.0950000000003</v>
      </c>
      <c r="N111" s="172">
        <v>0</v>
      </c>
      <c r="O111" s="172">
        <f t="shared" si="11"/>
        <v>0</v>
      </c>
      <c r="P111" s="172">
        <v>0</v>
      </c>
      <c r="Q111" s="172">
        <f t="shared" si="12"/>
        <v>0</v>
      </c>
      <c r="R111" s="172" t="s">
        <v>230</v>
      </c>
      <c r="S111" s="172" t="s">
        <v>128</v>
      </c>
      <c r="T111" s="173" t="s">
        <v>128</v>
      </c>
      <c r="U111" s="157">
        <v>4.82</v>
      </c>
      <c r="V111" s="157">
        <f t="shared" si="13"/>
        <v>11.59</v>
      </c>
      <c r="W111" s="157"/>
      <c r="X111" s="157" t="s">
        <v>149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150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256" t="s">
        <v>227</v>
      </c>
      <c r="D112" s="257"/>
      <c r="E112" s="257"/>
      <c r="F112" s="257"/>
      <c r="G112" s="2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x14ac:dyDescent="0.2">
      <c r="A113" s="161" t="s">
        <v>109</v>
      </c>
      <c r="B113" s="162" t="s">
        <v>72</v>
      </c>
      <c r="C113" s="183" t="s">
        <v>73</v>
      </c>
      <c r="D113" s="163"/>
      <c r="E113" s="164"/>
      <c r="F113" s="165"/>
      <c r="G113" s="165">
        <f>SUMIF(AG114:AG128,"&lt;&gt;NOR",G114:G128)</f>
        <v>1512627.44</v>
      </c>
      <c r="H113" s="165"/>
      <c r="I113" s="165">
        <f>SUM(I114:I128)</f>
        <v>0</v>
      </c>
      <c r="J113" s="165"/>
      <c r="K113" s="165">
        <f>SUM(K114:K128)</f>
        <v>0</v>
      </c>
      <c r="L113" s="165"/>
      <c r="M113" s="165">
        <f>SUM(M114:M128)</f>
        <v>1830279.2024000001</v>
      </c>
      <c r="N113" s="165"/>
      <c r="O113" s="165">
        <f>SUM(O114:O128)</f>
        <v>57.53</v>
      </c>
      <c r="P113" s="165"/>
      <c r="Q113" s="165">
        <f>SUM(Q114:Q128)</f>
        <v>10.11</v>
      </c>
      <c r="R113" s="165"/>
      <c r="S113" s="165"/>
      <c r="T113" s="166"/>
      <c r="U113" s="160"/>
      <c r="V113" s="160">
        <f>SUM(V114:V128)</f>
        <v>1753.28</v>
      </c>
      <c r="W113" s="160"/>
      <c r="X113" s="160"/>
      <c r="AG113" t="s">
        <v>110</v>
      </c>
    </row>
    <row r="114" spans="1:60" outlineLevel="1" x14ac:dyDescent="0.2">
      <c r="A114" s="167">
        <v>57</v>
      </c>
      <c r="B114" s="168" t="s">
        <v>274</v>
      </c>
      <c r="C114" s="185" t="s">
        <v>275</v>
      </c>
      <c r="D114" s="169" t="s">
        <v>120</v>
      </c>
      <c r="E114" s="170">
        <v>4</v>
      </c>
      <c r="F114" s="171">
        <v>4690</v>
      </c>
      <c r="G114" s="172">
        <f>ROUND(E114*F114,2)</f>
        <v>18760</v>
      </c>
      <c r="H114" s="171"/>
      <c r="I114" s="172">
        <f>ROUND(E114*H114,2)</f>
        <v>0</v>
      </c>
      <c r="J114" s="171"/>
      <c r="K114" s="172">
        <f>ROUND(E114*J114,2)</f>
        <v>0</v>
      </c>
      <c r="L114" s="172">
        <v>21</v>
      </c>
      <c r="M114" s="172">
        <f>G114*(1+L114/100)</f>
        <v>22699.599999999999</v>
      </c>
      <c r="N114" s="172">
        <v>1.7000000000000001E-2</v>
      </c>
      <c r="O114" s="172">
        <f>ROUND(E114*N114,2)</f>
        <v>7.0000000000000007E-2</v>
      </c>
      <c r="P114" s="172">
        <v>0</v>
      </c>
      <c r="Q114" s="172">
        <f>ROUND(E114*P114,2)</f>
        <v>0</v>
      </c>
      <c r="R114" s="172" t="s">
        <v>276</v>
      </c>
      <c r="S114" s="172" t="s">
        <v>128</v>
      </c>
      <c r="T114" s="173" t="s">
        <v>128</v>
      </c>
      <c r="U114" s="157">
        <v>0.52</v>
      </c>
      <c r="V114" s="157">
        <f>ROUND(E114*U114,2)</f>
        <v>2.08</v>
      </c>
      <c r="W114" s="157"/>
      <c r="X114" s="157" t="s">
        <v>116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47" t="s">
        <v>277</v>
      </c>
      <c r="D115" s="248"/>
      <c r="E115" s="248"/>
      <c r="F115" s="248"/>
      <c r="G115" s="248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81" t="str">
        <f>C115</f>
        <v>Dodávka a montáž stoupací plošiny, stoupacích nosných tašek, držáku stoupací plošiny, laťování včetně spojovacích prostředků.</v>
      </c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4">
        <v>58</v>
      </c>
      <c r="B116" s="175" t="s">
        <v>278</v>
      </c>
      <c r="C116" s="184" t="s">
        <v>279</v>
      </c>
      <c r="D116" s="176" t="s">
        <v>123</v>
      </c>
      <c r="E116" s="177">
        <v>51</v>
      </c>
      <c r="F116" s="178">
        <v>100</v>
      </c>
      <c r="G116" s="179">
        <f>ROUND(E116*F116,2)</f>
        <v>5100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6171</v>
      </c>
      <c r="N116" s="179">
        <v>0</v>
      </c>
      <c r="O116" s="179">
        <f>ROUND(E116*N116,2)</f>
        <v>0</v>
      </c>
      <c r="P116" s="179">
        <v>2E-3</v>
      </c>
      <c r="Q116" s="179">
        <f>ROUND(E116*P116,2)</f>
        <v>0.1</v>
      </c>
      <c r="R116" s="179" t="s">
        <v>276</v>
      </c>
      <c r="S116" s="179" t="s">
        <v>128</v>
      </c>
      <c r="T116" s="180" t="s">
        <v>128</v>
      </c>
      <c r="U116" s="157">
        <v>0.156</v>
      </c>
      <c r="V116" s="157">
        <f>ROUND(E116*U116,2)</f>
        <v>7.96</v>
      </c>
      <c r="W116" s="157"/>
      <c r="X116" s="157" t="s">
        <v>116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117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2.5" outlineLevel="1" x14ac:dyDescent="0.2">
      <c r="A117" s="174">
        <v>59</v>
      </c>
      <c r="B117" s="175" t="s">
        <v>280</v>
      </c>
      <c r="C117" s="184" t="s">
        <v>281</v>
      </c>
      <c r="D117" s="176" t="s">
        <v>126</v>
      </c>
      <c r="E117" s="177">
        <v>715</v>
      </c>
      <c r="F117" s="178">
        <v>12</v>
      </c>
      <c r="G117" s="179">
        <f>ROUND(E117*F117,2)</f>
        <v>8580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10381.799999999999</v>
      </c>
      <c r="N117" s="179">
        <v>0</v>
      </c>
      <c r="O117" s="179">
        <f>ROUND(E117*N117,2)</f>
        <v>0</v>
      </c>
      <c r="P117" s="179">
        <v>0</v>
      </c>
      <c r="Q117" s="179">
        <f>ROUND(E117*P117,2)</f>
        <v>0</v>
      </c>
      <c r="R117" s="179" t="s">
        <v>276</v>
      </c>
      <c r="S117" s="179" t="s">
        <v>128</v>
      </c>
      <c r="T117" s="180" t="s">
        <v>128</v>
      </c>
      <c r="U117" s="157">
        <v>3.5999999999999997E-2</v>
      </c>
      <c r="V117" s="157">
        <f>ROUND(E117*U117,2)</f>
        <v>25.74</v>
      </c>
      <c r="W117" s="157"/>
      <c r="X117" s="157" t="s">
        <v>116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117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7">
        <v>60</v>
      </c>
      <c r="B118" s="168" t="s">
        <v>282</v>
      </c>
      <c r="C118" s="185" t="s">
        <v>283</v>
      </c>
      <c r="D118" s="169" t="s">
        <v>120</v>
      </c>
      <c r="E118" s="170">
        <v>2</v>
      </c>
      <c r="F118" s="171">
        <v>1344</v>
      </c>
      <c r="G118" s="172">
        <f>ROUND(E118*F118,2)</f>
        <v>2688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3252.48</v>
      </c>
      <c r="N118" s="172">
        <v>1.2099999999999999E-3</v>
      </c>
      <c r="O118" s="172">
        <f>ROUND(E118*N118,2)</f>
        <v>0</v>
      </c>
      <c r="P118" s="172">
        <v>0</v>
      </c>
      <c r="Q118" s="172">
        <f>ROUND(E118*P118,2)</f>
        <v>0</v>
      </c>
      <c r="R118" s="172" t="s">
        <v>276</v>
      </c>
      <c r="S118" s="172" t="s">
        <v>128</v>
      </c>
      <c r="T118" s="173" t="s">
        <v>128</v>
      </c>
      <c r="U118" s="157">
        <v>2.9000000000000001E-2</v>
      </c>
      <c r="V118" s="157">
        <f>ROUND(E118*U118,2)</f>
        <v>0.06</v>
      </c>
      <c r="W118" s="157"/>
      <c r="X118" s="157" t="s">
        <v>116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47" t="s">
        <v>284</v>
      </c>
      <c r="D119" s="248"/>
      <c r="E119" s="248"/>
      <c r="F119" s="248"/>
      <c r="G119" s="248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4">
        <v>61</v>
      </c>
      <c r="B120" s="175" t="s">
        <v>285</v>
      </c>
      <c r="C120" s="184" t="s">
        <v>286</v>
      </c>
      <c r="D120" s="176" t="s">
        <v>126</v>
      </c>
      <c r="E120" s="177">
        <v>715</v>
      </c>
      <c r="F120" s="178">
        <v>128</v>
      </c>
      <c r="G120" s="179">
        <f>ROUND(E120*F120,2)</f>
        <v>91520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110739.2</v>
      </c>
      <c r="N120" s="179">
        <v>0</v>
      </c>
      <c r="O120" s="179">
        <f>ROUND(E120*N120,2)</f>
        <v>0</v>
      </c>
      <c r="P120" s="179">
        <v>1.4E-2</v>
      </c>
      <c r="Q120" s="179">
        <f>ROUND(E120*P120,2)</f>
        <v>10.01</v>
      </c>
      <c r="R120" s="179" t="s">
        <v>276</v>
      </c>
      <c r="S120" s="179" t="s">
        <v>128</v>
      </c>
      <c r="T120" s="180" t="s">
        <v>128</v>
      </c>
      <c r="U120" s="157">
        <v>0.28860000000000002</v>
      </c>
      <c r="V120" s="157">
        <f>ROUND(E120*U120,2)</f>
        <v>206.35</v>
      </c>
      <c r="W120" s="157"/>
      <c r="X120" s="157" t="s">
        <v>116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67">
        <v>62</v>
      </c>
      <c r="B121" s="168" t="s">
        <v>287</v>
      </c>
      <c r="C121" s="185" t="s">
        <v>288</v>
      </c>
      <c r="D121" s="169" t="s">
        <v>126</v>
      </c>
      <c r="E121" s="170">
        <v>715</v>
      </c>
      <c r="F121" s="171">
        <v>1655</v>
      </c>
      <c r="G121" s="172">
        <f>ROUND(E121*F121,2)</f>
        <v>1183325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1431823.25</v>
      </c>
      <c r="N121" s="172">
        <v>0.08</v>
      </c>
      <c r="O121" s="172">
        <f>ROUND(E121*N121,2)</f>
        <v>57.2</v>
      </c>
      <c r="P121" s="172">
        <v>0</v>
      </c>
      <c r="Q121" s="172">
        <f>ROUND(E121*P121,2)</f>
        <v>0</v>
      </c>
      <c r="R121" s="172" t="s">
        <v>276</v>
      </c>
      <c r="S121" s="172" t="s">
        <v>128</v>
      </c>
      <c r="T121" s="173" t="s">
        <v>115</v>
      </c>
      <c r="U121" s="157">
        <v>1.806</v>
      </c>
      <c r="V121" s="157">
        <f>ROUND(E121*U121,2)</f>
        <v>1291.29</v>
      </c>
      <c r="W121" s="157"/>
      <c r="X121" s="157" t="s">
        <v>116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117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256" t="s">
        <v>289</v>
      </c>
      <c r="D122" s="257"/>
      <c r="E122" s="257"/>
      <c r="F122" s="257"/>
      <c r="G122" s="2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130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67">
        <v>63</v>
      </c>
      <c r="B123" s="168" t="s">
        <v>290</v>
      </c>
      <c r="C123" s="185" t="s">
        <v>291</v>
      </c>
      <c r="D123" s="169" t="s">
        <v>126</v>
      </c>
      <c r="E123" s="170">
        <v>715</v>
      </c>
      <c r="F123" s="171">
        <v>180</v>
      </c>
      <c r="G123" s="172">
        <f>ROUND(E123*F123,2)</f>
        <v>128700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155727</v>
      </c>
      <c r="N123" s="172">
        <v>2.9999999999999997E-4</v>
      </c>
      <c r="O123" s="172">
        <f>ROUND(E123*N123,2)</f>
        <v>0.21</v>
      </c>
      <c r="P123" s="172">
        <v>0</v>
      </c>
      <c r="Q123" s="172">
        <f>ROUND(E123*P123,2)</f>
        <v>0</v>
      </c>
      <c r="R123" s="172" t="s">
        <v>276</v>
      </c>
      <c r="S123" s="172" t="s">
        <v>128</v>
      </c>
      <c r="T123" s="173" t="s">
        <v>128</v>
      </c>
      <c r="U123" s="157">
        <v>0.12</v>
      </c>
      <c r="V123" s="157">
        <f>ROUND(E123*U123,2)</f>
        <v>85.8</v>
      </c>
      <c r="W123" s="157"/>
      <c r="X123" s="157" t="s">
        <v>116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47" t="s">
        <v>292</v>
      </c>
      <c r="D124" s="248"/>
      <c r="E124" s="248"/>
      <c r="F124" s="248"/>
      <c r="G124" s="248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132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22.5" outlineLevel="1" x14ac:dyDescent="0.2">
      <c r="A125" s="174">
        <v>64</v>
      </c>
      <c r="B125" s="175" t="s">
        <v>293</v>
      </c>
      <c r="C125" s="184" t="s">
        <v>294</v>
      </c>
      <c r="D125" s="176" t="s">
        <v>120</v>
      </c>
      <c r="E125" s="177">
        <v>50</v>
      </c>
      <c r="F125" s="178">
        <v>670</v>
      </c>
      <c r="G125" s="179">
        <f>ROUND(E125*F125,2)</f>
        <v>33500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40535</v>
      </c>
      <c r="N125" s="179">
        <v>1E-3</v>
      </c>
      <c r="O125" s="179">
        <f>ROUND(E125*N125,2)</f>
        <v>0.05</v>
      </c>
      <c r="P125" s="179">
        <v>0</v>
      </c>
      <c r="Q125" s="179">
        <f>ROUND(E125*P125,2)</f>
        <v>0</v>
      </c>
      <c r="R125" s="179"/>
      <c r="S125" s="179" t="s">
        <v>114</v>
      </c>
      <c r="T125" s="180" t="s">
        <v>115</v>
      </c>
      <c r="U125" s="157">
        <v>0</v>
      </c>
      <c r="V125" s="157">
        <f>ROUND(E125*U125,2)</f>
        <v>0</v>
      </c>
      <c r="W125" s="157"/>
      <c r="X125" s="157" t="s">
        <v>116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4">
        <v>65</v>
      </c>
      <c r="B126" s="175" t="s">
        <v>295</v>
      </c>
      <c r="C126" s="184" t="s">
        <v>296</v>
      </c>
      <c r="D126" s="176" t="s">
        <v>120</v>
      </c>
      <c r="E126" s="177">
        <v>2</v>
      </c>
      <c r="F126" s="178">
        <v>90</v>
      </c>
      <c r="G126" s="179">
        <f>ROUND(E126*F126,2)</f>
        <v>180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21</v>
      </c>
      <c r="M126" s="179">
        <f>G126*(1+L126/100)</f>
        <v>217.79999999999998</v>
      </c>
      <c r="N126" s="179">
        <v>0</v>
      </c>
      <c r="O126" s="179">
        <f>ROUND(E126*N126,2)</f>
        <v>0</v>
      </c>
      <c r="P126" s="179">
        <v>0</v>
      </c>
      <c r="Q126" s="179">
        <f>ROUND(E126*P126,2)</f>
        <v>0</v>
      </c>
      <c r="R126" s="179"/>
      <c r="S126" s="179" t="s">
        <v>114</v>
      </c>
      <c r="T126" s="180" t="s">
        <v>115</v>
      </c>
      <c r="U126" s="157">
        <v>0</v>
      </c>
      <c r="V126" s="157">
        <f>ROUND(E126*U126,2)</f>
        <v>0</v>
      </c>
      <c r="W126" s="157"/>
      <c r="X126" s="157" t="s">
        <v>116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7">
        <v>66</v>
      </c>
      <c r="B127" s="168" t="s">
        <v>297</v>
      </c>
      <c r="C127" s="185" t="s">
        <v>298</v>
      </c>
      <c r="D127" s="169" t="s">
        <v>147</v>
      </c>
      <c r="E127" s="170">
        <v>57.53492</v>
      </c>
      <c r="F127" s="171">
        <v>700</v>
      </c>
      <c r="G127" s="172">
        <f>ROUND(E127*F127,2)</f>
        <v>40274.44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48732.072400000005</v>
      </c>
      <c r="N127" s="172">
        <v>0</v>
      </c>
      <c r="O127" s="172">
        <f>ROUND(E127*N127,2)</f>
        <v>0</v>
      </c>
      <c r="P127" s="172">
        <v>0</v>
      </c>
      <c r="Q127" s="172">
        <f>ROUND(E127*P127,2)</f>
        <v>0</v>
      </c>
      <c r="R127" s="172" t="s">
        <v>276</v>
      </c>
      <c r="S127" s="172" t="s">
        <v>128</v>
      </c>
      <c r="T127" s="173" t="s">
        <v>128</v>
      </c>
      <c r="U127" s="157">
        <v>2.3290000000000002</v>
      </c>
      <c r="V127" s="157">
        <f>ROUND(E127*U127,2)</f>
        <v>134</v>
      </c>
      <c r="W127" s="157"/>
      <c r="X127" s="157" t="s">
        <v>149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150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56" t="s">
        <v>227</v>
      </c>
      <c r="D128" s="257"/>
      <c r="E128" s="257"/>
      <c r="F128" s="257"/>
      <c r="G128" s="2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130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x14ac:dyDescent="0.2">
      <c r="A129" s="161" t="s">
        <v>109</v>
      </c>
      <c r="B129" s="162" t="s">
        <v>74</v>
      </c>
      <c r="C129" s="183" t="s">
        <v>75</v>
      </c>
      <c r="D129" s="163"/>
      <c r="E129" s="164"/>
      <c r="F129" s="165"/>
      <c r="G129" s="165">
        <f>SUMIF(AG130:AG134,"&lt;&gt;NOR",G130:G134)</f>
        <v>56618.46</v>
      </c>
      <c r="H129" s="165"/>
      <c r="I129" s="165">
        <f>SUM(I130:I134)</f>
        <v>0</v>
      </c>
      <c r="J129" s="165"/>
      <c r="K129" s="165">
        <f>SUM(K130:K134)</f>
        <v>0</v>
      </c>
      <c r="L129" s="165"/>
      <c r="M129" s="165">
        <f>SUM(M130:M134)</f>
        <v>68508.336599999995</v>
      </c>
      <c r="N129" s="165"/>
      <c r="O129" s="165">
        <f>SUM(O130:O134)</f>
        <v>0.32</v>
      </c>
      <c r="P129" s="165"/>
      <c r="Q129" s="165">
        <f>SUM(Q130:Q134)</f>
        <v>0</v>
      </c>
      <c r="R129" s="165"/>
      <c r="S129" s="165"/>
      <c r="T129" s="166"/>
      <c r="U129" s="160"/>
      <c r="V129" s="160">
        <f>SUM(V130:V134)</f>
        <v>14.59</v>
      </c>
      <c r="W129" s="160"/>
      <c r="X129" s="160"/>
      <c r="AG129" t="s">
        <v>110</v>
      </c>
    </row>
    <row r="130" spans="1:60" outlineLevel="1" x14ac:dyDescent="0.2">
      <c r="A130" s="174">
        <v>67</v>
      </c>
      <c r="B130" s="175" t="s">
        <v>299</v>
      </c>
      <c r="C130" s="184" t="s">
        <v>300</v>
      </c>
      <c r="D130" s="176" t="s">
        <v>120</v>
      </c>
      <c r="E130" s="177">
        <v>8</v>
      </c>
      <c r="F130" s="178">
        <v>858</v>
      </c>
      <c r="G130" s="179">
        <f>ROUND(E130*F130,2)</f>
        <v>6864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8305.44</v>
      </c>
      <c r="N130" s="179">
        <v>2.7999999999999998E-4</v>
      </c>
      <c r="O130" s="179">
        <f>ROUND(E130*N130,2)</f>
        <v>0</v>
      </c>
      <c r="P130" s="179">
        <v>0</v>
      </c>
      <c r="Q130" s="179">
        <f>ROUND(E130*P130,2)</f>
        <v>0</v>
      </c>
      <c r="R130" s="179" t="s">
        <v>301</v>
      </c>
      <c r="S130" s="179" t="s">
        <v>128</v>
      </c>
      <c r="T130" s="180" t="s">
        <v>128</v>
      </c>
      <c r="U130" s="157">
        <v>1.726</v>
      </c>
      <c r="V130" s="157">
        <f>ROUND(E130*U130,2)</f>
        <v>13.81</v>
      </c>
      <c r="W130" s="157"/>
      <c r="X130" s="157" t="s">
        <v>116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117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4">
        <v>68</v>
      </c>
      <c r="B131" s="175" t="s">
        <v>302</v>
      </c>
      <c r="C131" s="184" t="s">
        <v>303</v>
      </c>
      <c r="D131" s="176" t="s">
        <v>120</v>
      </c>
      <c r="E131" s="177">
        <v>8</v>
      </c>
      <c r="F131" s="178">
        <v>5500</v>
      </c>
      <c r="G131" s="179">
        <f>ROUND(E131*F131,2)</f>
        <v>44000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53240</v>
      </c>
      <c r="N131" s="179">
        <v>0.04</v>
      </c>
      <c r="O131" s="179">
        <f>ROUND(E131*N131,2)</f>
        <v>0.32</v>
      </c>
      <c r="P131" s="179">
        <v>0</v>
      </c>
      <c r="Q131" s="179">
        <f>ROUND(E131*P131,2)</f>
        <v>0</v>
      </c>
      <c r="R131" s="179"/>
      <c r="S131" s="179" t="s">
        <v>114</v>
      </c>
      <c r="T131" s="180" t="s">
        <v>115</v>
      </c>
      <c r="U131" s="157">
        <v>0</v>
      </c>
      <c r="V131" s="157">
        <f>ROUND(E131*U131,2)</f>
        <v>0</v>
      </c>
      <c r="W131" s="157"/>
      <c r="X131" s="157" t="s">
        <v>116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117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 x14ac:dyDescent="0.2">
      <c r="A132" s="174">
        <v>69</v>
      </c>
      <c r="B132" s="175" t="s">
        <v>304</v>
      </c>
      <c r="C132" s="184" t="s">
        <v>305</v>
      </c>
      <c r="D132" s="176" t="s">
        <v>120</v>
      </c>
      <c r="E132" s="177">
        <v>3</v>
      </c>
      <c r="F132" s="178">
        <v>1800</v>
      </c>
      <c r="G132" s="179">
        <f>ROUND(E132*F132,2)</f>
        <v>5400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6534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79"/>
      <c r="S132" s="179" t="s">
        <v>114</v>
      </c>
      <c r="T132" s="180" t="s">
        <v>215</v>
      </c>
      <c r="U132" s="157">
        <v>0</v>
      </c>
      <c r="V132" s="157">
        <f>ROUND(E132*U132,2)</f>
        <v>0</v>
      </c>
      <c r="W132" s="157"/>
      <c r="X132" s="157" t="s">
        <v>116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7">
        <v>70</v>
      </c>
      <c r="B133" s="168" t="s">
        <v>306</v>
      </c>
      <c r="C133" s="185" t="s">
        <v>307</v>
      </c>
      <c r="D133" s="169" t="s">
        <v>147</v>
      </c>
      <c r="E133" s="170">
        <v>0.32224000000000003</v>
      </c>
      <c r="F133" s="171">
        <v>1100</v>
      </c>
      <c r="G133" s="172">
        <f>ROUND(E133*F133,2)</f>
        <v>354.46</v>
      </c>
      <c r="H133" s="171"/>
      <c r="I133" s="172">
        <f>ROUND(E133*H133,2)</f>
        <v>0</v>
      </c>
      <c r="J133" s="171"/>
      <c r="K133" s="172">
        <f>ROUND(E133*J133,2)</f>
        <v>0</v>
      </c>
      <c r="L133" s="172">
        <v>21</v>
      </c>
      <c r="M133" s="172">
        <f>G133*(1+L133/100)</f>
        <v>428.89659999999998</v>
      </c>
      <c r="N133" s="172">
        <v>0</v>
      </c>
      <c r="O133" s="172">
        <f>ROUND(E133*N133,2)</f>
        <v>0</v>
      </c>
      <c r="P133" s="172">
        <v>0</v>
      </c>
      <c r="Q133" s="172">
        <f>ROUND(E133*P133,2)</f>
        <v>0</v>
      </c>
      <c r="R133" s="172" t="s">
        <v>301</v>
      </c>
      <c r="S133" s="172" t="s">
        <v>128</v>
      </c>
      <c r="T133" s="173" t="s">
        <v>128</v>
      </c>
      <c r="U133" s="157">
        <v>2.4209999999999998</v>
      </c>
      <c r="V133" s="157">
        <f>ROUND(E133*U133,2)</f>
        <v>0.78</v>
      </c>
      <c r="W133" s="157"/>
      <c r="X133" s="157" t="s">
        <v>149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150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56" t="s">
        <v>227</v>
      </c>
      <c r="D134" s="257"/>
      <c r="E134" s="257"/>
      <c r="F134" s="257"/>
      <c r="G134" s="2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130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161" t="s">
        <v>109</v>
      </c>
      <c r="B135" s="162" t="s">
        <v>76</v>
      </c>
      <c r="C135" s="183" t="s">
        <v>77</v>
      </c>
      <c r="D135" s="163"/>
      <c r="E135" s="164"/>
      <c r="F135" s="165"/>
      <c r="G135" s="165">
        <f>SUMIF(AG136:AG137,"&lt;&gt;NOR",G136:G137)</f>
        <v>214567</v>
      </c>
      <c r="H135" s="165"/>
      <c r="I135" s="165">
        <f>SUM(I136:I137)</f>
        <v>0</v>
      </c>
      <c r="J135" s="165"/>
      <c r="K135" s="165">
        <f>SUM(K136:K137)</f>
        <v>0</v>
      </c>
      <c r="L135" s="165"/>
      <c r="M135" s="165">
        <f>SUM(M136:M137)</f>
        <v>259626.07</v>
      </c>
      <c r="N135" s="165"/>
      <c r="O135" s="165">
        <f>SUM(O136:O137)</f>
        <v>0</v>
      </c>
      <c r="P135" s="165"/>
      <c r="Q135" s="165">
        <f>SUM(Q136:Q137)</f>
        <v>0</v>
      </c>
      <c r="R135" s="165"/>
      <c r="S135" s="165"/>
      <c r="T135" s="166"/>
      <c r="U135" s="160"/>
      <c r="V135" s="160">
        <f>SUM(V136:V137)</f>
        <v>0</v>
      </c>
      <c r="W135" s="160"/>
      <c r="X135" s="160"/>
      <c r="AG135" t="s">
        <v>110</v>
      </c>
    </row>
    <row r="136" spans="1:60" outlineLevel="1" x14ac:dyDescent="0.2">
      <c r="A136" s="174">
        <v>71</v>
      </c>
      <c r="B136" s="175" t="s">
        <v>76</v>
      </c>
      <c r="C136" s="184" t="s">
        <v>308</v>
      </c>
      <c r="D136" s="176" t="s">
        <v>113</v>
      </c>
      <c r="E136" s="177">
        <v>1</v>
      </c>
      <c r="F136" s="178">
        <v>113932</v>
      </c>
      <c r="G136" s="179">
        <f>ROUND(E136*F136,2)</f>
        <v>113932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21</v>
      </c>
      <c r="M136" s="179">
        <f>G136*(1+L136/100)</f>
        <v>137857.72</v>
      </c>
      <c r="N136" s="179">
        <v>0</v>
      </c>
      <c r="O136" s="179">
        <f>ROUND(E136*N136,2)</f>
        <v>0</v>
      </c>
      <c r="P136" s="179">
        <v>0</v>
      </c>
      <c r="Q136" s="179">
        <f>ROUND(E136*P136,2)</f>
        <v>0</v>
      </c>
      <c r="R136" s="179"/>
      <c r="S136" s="179" t="s">
        <v>114</v>
      </c>
      <c r="T136" s="180" t="s">
        <v>115</v>
      </c>
      <c r="U136" s="157">
        <v>0</v>
      </c>
      <c r="V136" s="157">
        <f>ROUND(E136*U136,2)</f>
        <v>0</v>
      </c>
      <c r="W136" s="157"/>
      <c r="X136" s="157" t="s">
        <v>116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4">
        <v>72</v>
      </c>
      <c r="B137" s="175" t="s">
        <v>309</v>
      </c>
      <c r="C137" s="184" t="s">
        <v>310</v>
      </c>
      <c r="D137" s="176" t="s">
        <v>113</v>
      </c>
      <c r="E137" s="177">
        <v>1</v>
      </c>
      <c r="F137" s="178">
        <v>100635</v>
      </c>
      <c r="G137" s="179">
        <f>ROUND(E137*F137,2)</f>
        <v>100635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121768.34999999999</v>
      </c>
      <c r="N137" s="179">
        <v>0</v>
      </c>
      <c r="O137" s="179">
        <f>ROUND(E137*N137,2)</f>
        <v>0</v>
      </c>
      <c r="P137" s="179">
        <v>0</v>
      </c>
      <c r="Q137" s="179">
        <f>ROUND(E137*P137,2)</f>
        <v>0</v>
      </c>
      <c r="R137" s="179"/>
      <c r="S137" s="179" t="s">
        <v>114</v>
      </c>
      <c r="T137" s="180" t="s">
        <v>115</v>
      </c>
      <c r="U137" s="157">
        <v>0</v>
      </c>
      <c r="V137" s="157">
        <f>ROUND(E137*U137,2)</f>
        <v>0</v>
      </c>
      <c r="W137" s="157"/>
      <c r="X137" s="157" t="s">
        <v>116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117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1" t="s">
        <v>109</v>
      </c>
      <c r="B138" s="162" t="s">
        <v>78</v>
      </c>
      <c r="C138" s="183" t="s">
        <v>79</v>
      </c>
      <c r="D138" s="163"/>
      <c r="E138" s="164"/>
      <c r="F138" s="165"/>
      <c r="G138" s="165">
        <f>SUMIF(AG139:AG148,"&lt;&gt;NOR",G139:G148)</f>
        <v>52334.400000000001</v>
      </c>
      <c r="H138" s="165"/>
      <c r="I138" s="165">
        <f>SUM(I139:I148)</f>
        <v>0</v>
      </c>
      <c r="J138" s="165"/>
      <c r="K138" s="165">
        <f>SUM(K139:K148)</f>
        <v>0</v>
      </c>
      <c r="L138" s="165"/>
      <c r="M138" s="165">
        <f>SUM(M139:M148)</f>
        <v>63324.624000000003</v>
      </c>
      <c r="N138" s="165"/>
      <c r="O138" s="165">
        <f>SUM(O139:O148)</f>
        <v>0</v>
      </c>
      <c r="P138" s="165"/>
      <c r="Q138" s="165">
        <f>SUM(Q139:Q148)</f>
        <v>0</v>
      </c>
      <c r="R138" s="165"/>
      <c r="S138" s="165"/>
      <c r="T138" s="166"/>
      <c r="U138" s="160"/>
      <c r="V138" s="160">
        <f>SUM(V139:V148)</f>
        <v>64.75</v>
      </c>
      <c r="W138" s="160"/>
      <c r="X138" s="160"/>
      <c r="AG138" t="s">
        <v>110</v>
      </c>
    </row>
    <row r="139" spans="1:60" ht="22.5" outlineLevel="1" x14ac:dyDescent="0.2">
      <c r="A139" s="174">
        <v>73</v>
      </c>
      <c r="B139" s="175" t="s">
        <v>311</v>
      </c>
      <c r="C139" s="184" t="s">
        <v>312</v>
      </c>
      <c r="D139" s="176" t="s">
        <v>147</v>
      </c>
      <c r="E139" s="177">
        <v>16.771149999999999</v>
      </c>
      <c r="F139" s="178">
        <v>600</v>
      </c>
      <c r="G139" s="179">
        <f>ROUND(E139*F139,2)</f>
        <v>10062.69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12175.8549</v>
      </c>
      <c r="N139" s="179">
        <v>0</v>
      </c>
      <c r="O139" s="179">
        <f>ROUND(E139*N139,2)</f>
        <v>0</v>
      </c>
      <c r="P139" s="179">
        <v>0</v>
      </c>
      <c r="Q139" s="179">
        <f>ROUND(E139*P139,2)</f>
        <v>0</v>
      </c>
      <c r="R139" s="179" t="s">
        <v>313</v>
      </c>
      <c r="S139" s="179" t="s">
        <v>128</v>
      </c>
      <c r="T139" s="180" t="s">
        <v>128</v>
      </c>
      <c r="U139" s="157">
        <v>2.0089999999999999</v>
      </c>
      <c r="V139" s="157">
        <f>ROUND(E139*U139,2)</f>
        <v>33.69</v>
      </c>
      <c r="W139" s="157"/>
      <c r="X139" s="157" t="s">
        <v>314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315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67">
        <v>74</v>
      </c>
      <c r="B140" s="168" t="s">
        <v>316</v>
      </c>
      <c r="C140" s="185" t="s">
        <v>317</v>
      </c>
      <c r="D140" s="169" t="s">
        <v>147</v>
      </c>
      <c r="E140" s="170">
        <v>16.771149999999999</v>
      </c>
      <c r="F140" s="171">
        <v>227</v>
      </c>
      <c r="G140" s="172">
        <f>ROUND(E140*F140,2)</f>
        <v>3807.05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21</v>
      </c>
      <c r="M140" s="172">
        <f>G140*(1+L140/100)</f>
        <v>4606.5304999999998</v>
      </c>
      <c r="N140" s="172">
        <v>0</v>
      </c>
      <c r="O140" s="172">
        <f>ROUND(E140*N140,2)</f>
        <v>0</v>
      </c>
      <c r="P140" s="172">
        <v>0</v>
      </c>
      <c r="Q140" s="172">
        <f>ROUND(E140*P140,2)</f>
        <v>0</v>
      </c>
      <c r="R140" s="172" t="s">
        <v>313</v>
      </c>
      <c r="S140" s="172" t="s">
        <v>128</v>
      </c>
      <c r="T140" s="173" t="s">
        <v>128</v>
      </c>
      <c r="U140" s="157">
        <v>0.49</v>
      </c>
      <c r="V140" s="157">
        <f>ROUND(E140*U140,2)</f>
        <v>8.2200000000000006</v>
      </c>
      <c r="W140" s="157"/>
      <c r="X140" s="157" t="s">
        <v>314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315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47" t="s">
        <v>318</v>
      </c>
      <c r="D141" s="248"/>
      <c r="E141" s="248"/>
      <c r="F141" s="248"/>
      <c r="G141" s="248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4">
        <v>75</v>
      </c>
      <c r="B142" s="175" t="s">
        <v>319</v>
      </c>
      <c r="C142" s="184" t="s">
        <v>320</v>
      </c>
      <c r="D142" s="176" t="s">
        <v>147</v>
      </c>
      <c r="E142" s="177">
        <v>50.313450000000003</v>
      </c>
      <c r="F142" s="178">
        <v>12</v>
      </c>
      <c r="G142" s="179">
        <f t="shared" ref="G142:G148" si="14">ROUND(E142*F142,2)</f>
        <v>603.76</v>
      </c>
      <c r="H142" s="178"/>
      <c r="I142" s="179">
        <f t="shared" ref="I142:I148" si="15">ROUND(E142*H142,2)</f>
        <v>0</v>
      </c>
      <c r="J142" s="178"/>
      <c r="K142" s="179">
        <f t="shared" ref="K142:K148" si="16">ROUND(E142*J142,2)</f>
        <v>0</v>
      </c>
      <c r="L142" s="179">
        <v>21</v>
      </c>
      <c r="M142" s="179">
        <f t="shared" ref="M142:M148" si="17">G142*(1+L142/100)</f>
        <v>730.54959999999994</v>
      </c>
      <c r="N142" s="179">
        <v>0</v>
      </c>
      <c r="O142" s="179">
        <f t="shared" ref="O142:O148" si="18">ROUND(E142*N142,2)</f>
        <v>0</v>
      </c>
      <c r="P142" s="179">
        <v>0</v>
      </c>
      <c r="Q142" s="179">
        <f t="shared" ref="Q142:Q148" si="19">ROUND(E142*P142,2)</f>
        <v>0</v>
      </c>
      <c r="R142" s="179" t="s">
        <v>313</v>
      </c>
      <c r="S142" s="179" t="s">
        <v>128</v>
      </c>
      <c r="T142" s="180" t="s">
        <v>128</v>
      </c>
      <c r="U142" s="157">
        <v>0</v>
      </c>
      <c r="V142" s="157">
        <f t="shared" ref="V142:V148" si="20">ROUND(E142*U142,2)</f>
        <v>0</v>
      </c>
      <c r="W142" s="157"/>
      <c r="X142" s="157" t="s">
        <v>314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315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4">
        <v>76</v>
      </c>
      <c r="B143" s="175" t="s">
        <v>321</v>
      </c>
      <c r="C143" s="184" t="s">
        <v>322</v>
      </c>
      <c r="D143" s="176" t="s">
        <v>147</v>
      </c>
      <c r="E143" s="177">
        <v>16.771149999999999</v>
      </c>
      <c r="F143" s="178">
        <v>300</v>
      </c>
      <c r="G143" s="179">
        <f t="shared" si="14"/>
        <v>5031.3500000000004</v>
      </c>
      <c r="H143" s="178"/>
      <c r="I143" s="179">
        <f t="shared" si="15"/>
        <v>0</v>
      </c>
      <c r="J143" s="178"/>
      <c r="K143" s="179">
        <f t="shared" si="16"/>
        <v>0</v>
      </c>
      <c r="L143" s="179">
        <v>21</v>
      </c>
      <c r="M143" s="179">
        <f t="shared" si="17"/>
        <v>6087.9335000000001</v>
      </c>
      <c r="N143" s="179">
        <v>0</v>
      </c>
      <c r="O143" s="179">
        <f t="shared" si="18"/>
        <v>0</v>
      </c>
      <c r="P143" s="179">
        <v>0</v>
      </c>
      <c r="Q143" s="179">
        <f t="shared" si="19"/>
        <v>0</v>
      </c>
      <c r="R143" s="179" t="s">
        <v>313</v>
      </c>
      <c r="S143" s="179" t="s">
        <v>128</v>
      </c>
      <c r="T143" s="180" t="s">
        <v>128</v>
      </c>
      <c r="U143" s="157">
        <v>0.94199999999999995</v>
      </c>
      <c r="V143" s="157">
        <f t="shared" si="20"/>
        <v>15.8</v>
      </c>
      <c r="W143" s="157"/>
      <c r="X143" s="157" t="s">
        <v>314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315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74">
        <v>77</v>
      </c>
      <c r="B144" s="175" t="s">
        <v>323</v>
      </c>
      <c r="C144" s="184" t="s">
        <v>324</v>
      </c>
      <c r="D144" s="176" t="s">
        <v>147</v>
      </c>
      <c r="E144" s="177">
        <v>67.084599999999995</v>
      </c>
      <c r="F144" s="178">
        <v>30</v>
      </c>
      <c r="G144" s="179">
        <f t="shared" si="14"/>
        <v>2012.54</v>
      </c>
      <c r="H144" s="178"/>
      <c r="I144" s="179">
        <f t="shared" si="15"/>
        <v>0</v>
      </c>
      <c r="J144" s="178"/>
      <c r="K144" s="179">
        <f t="shared" si="16"/>
        <v>0</v>
      </c>
      <c r="L144" s="179">
        <v>21</v>
      </c>
      <c r="M144" s="179">
        <f t="shared" si="17"/>
        <v>2435.1733999999997</v>
      </c>
      <c r="N144" s="179">
        <v>0</v>
      </c>
      <c r="O144" s="179">
        <f t="shared" si="18"/>
        <v>0</v>
      </c>
      <c r="P144" s="179">
        <v>0</v>
      </c>
      <c r="Q144" s="179">
        <f t="shared" si="19"/>
        <v>0</v>
      </c>
      <c r="R144" s="179" t="s">
        <v>313</v>
      </c>
      <c r="S144" s="179" t="s">
        <v>128</v>
      </c>
      <c r="T144" s="180" t="s">
        <v>128</v>
      </c>
      <c r="U144" s="157">
        <v>0.105</v>
      </c>
      <c r="V144" s="157">
        <f t="shared" si="20"/>
        <v>7.04</v>
      </c>
      <c r="W144" s="157"/>
      <c r="X144" s="157" t="s">
        <v>314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315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74">
        <v>78</v>
      </c>
      <c r="B145" s="175" t="s">
        <v>325</v>
      </c>
      <c r="C145" s="184" t="s">
        <v>326</v>
      </c>
      <c r="D145" s="176" t="s">
        <v>147</v>
      </c>
      <c r="E145" s="177">
        <v>0.83855999999999997</v>
      </c>
      <c r="F145" s="178">
        <v>300</v>
      </c>
      <c r="G145" s="179">
        <f t="shared" si="14"/>
        <v>251.57</v>
      </c>
      <c r="H145" s="178"/>
      <c r="I145" s="179">
        <f t="shared" si="15"/>
        <v>0</v>
      </c>
      <c r="J145" s="178"/>
      <c r="K145" s="179">
        <f t="shared" si="16"/>
        <v>0</v>
      </c>
      <c r="L145" s="179">
        <v>21</v>
      </c>
      <c r="M145" s="179">
        <f t="shared" si="17"/>
        <v>304.3997</v>
      </c>
      <c r="N145" s="179">
        <v>0</v>
      </c>
      <c r="O145" s="179">
        <f t="shared" si="18"/>
        <v>0</v>
      </c>
      <c r="P145" s="179">
        <v>0</v>
      </c>
      <c r="Q145" s="179">
        <f t="shared" si="19"/>
        <v>0</v>
      </c>
      <c r="R145" s="179" t="s">
        <v>313</v>
      </c>
      <c r="S145" s="179" t="s">
        <v>128</v>
      </c>
      <c r="T145" s="180" t="s">
        <v>128</v>
      </c>
      <c r="U145" s="157">
        <v>0</v>
      </c>
      <c r="V145" s="157">
        <f t="shared" si="20"/>
        <v>0</v>
      </c>
      <c r="W145" s="157"/>
      <c r="X145" s="157" t="s">
        <v>314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315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4">
        <v>79</v>
      </c>
      <c r="B146" s="175" t="s">
        <v>327</v>
      </c>
      <c r="C146" s="184" t="s">
        <v>328</v>
      </c>
      <c r="D146" s="176" t="s">
        <v>147</v>
      </c>
      <c r="E146" s="177">
        <v>0.83855999999999997</v>
      </c>
      <c r="F146" s="178">
        <v>1950</v>
      </c>
      <c r="G146" s="179">
        <f t="shared" si="14"/>
        <v>1635.19</v>
      </c>
      <c r="H146" s="178"/>
      <c r="I146" s="179">
        <f t="shared" si="15"/>
        <v>0</v>
      </c>
      <c r="J146" s="178"/>
      <c r="K146" s="179">
        <f t="shared" si="16"/>
        <v>0</v>
      </c>
      <c r="L146" s="179">
        <v>21</v>
      </c>
      <c r="M146" s="179">
        <f t="shared" si="17"/>
        <v>1978.5799</v>
      </c>
      <c r="N146" s="179">
        <v>0</v>
      </c>
      <c r="O146" s="179">
        <f t="shared" si="18"/>
        <v>0</v>
      </c>
      <c r="P146" s="179">
        <v>0</v>
      </c>
      <c r="Q146" s="179">
        <f t="shared" si="19"/>
        <v>0</v>
      </c>
      <c r="R146" s="179" t="s">
        <v>313</v>
      </c>
      <c r="S146" s="179" t="s">
        <v>128</v>
      </c>
      <c r="T146" s="180" t="s">
        <v>128</v>
      </c>
      <c r="U146" s="157">
        <v>0</v>
      </c>
      <c r="V146" s="157">
        <f t="shared" si="20"/>
        <v>0</v>
      </c>
      <c r="W146" s="157"/>
      <c r="X146" s="157" t="s">
        <v>314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315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74">
        <v>80</v>
      </c>
      <c r="B147" s="175" t="s">
        <v>329</v>
      </c>
      <c r="C147" s="184" t="s">
        <v>330</v>
      </c>
      <c r="D147" s="176" t="s">
        <v>147</v>
      </c>
      <c r="E147" s="177">
        <v>4.1927899999999996</v>
      </c>
      <c r="F147" s="178">
        <v>400</v>
      </c>
      <c r="G147" s="179">
        <f t="shared" si="14"/>
        <v>1677.12</v>
      </c>
      <c r="H147" s="178"/>
      <c r="I147" s="179">
        <f t="shared" si="15"/>
        <v>0</v>
      </c>
      <c r="J147" s="178"/>
      <c r="K147" s="179">
        <f t="shared" si="16"/>
        <v>0</v>
      </c>
      <c r="L147" s="179">
        <v>21</v>
      </c>
      <c r="M147" s="179">
        <f t="shared" si="17"/>
        <v>2029.3151999999998</v>
      </c>
      <c r="N147" s="179">
        <v>0</v>
      </c>
      <c r="O147" s="179">
        <f t="shared" si="18"/>
        <v>0</v>
      </c>
      <c r="P147" s="179">
        <v>0</v>
      </c>
      <c r="Q147" s="179">
        <f t="shared" si="19"/>
        <v>0</v>
      </c>
      <c r="R147" s="179" t="s">
        <v>313</v>
      </c>
      <c r="S147" s="179" t="s">
        <v>128</v>
      </c>
      <c r="T147" s="180" t="s">
        <v>128</v>
      </c>
      <c r="U147" s="157">
        <v>0</v>
      </c>
      <c r="V147" s="157">
        <f t="shared" si="20"/>
        <v>0</v>
      </c>
      <c r="W147" s="157"/>
      <c r="X147" s="157" t="s">
        <v>314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315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4">
        <v>81</v>
      </c>
      <c r="B148" s="175" t="s">
        <v>331</v>
      </c>
      <c r="C148" s="184" t="s">
        <v>332</v>
      </c>
      <c r="D148" s="176" t="s">
        <v>147</v>
      </c>
      <c r="E148" s="177">
        <v>10.901249999999999</v>
      </c>
      <c r="F148" s="178">
        <v>2500</v>
      </c>
      <c r="G148" s="179">
        <f t="shared" si="14"/>
        <v>27253.13</v>
      </c>
      <c r="H148" s="178"/>
      <c r="I148" s="179">
        <f t="shared" si="15"/>
        <v>0</v>
      </c>
      <c r="J148" s="178"/>
      <c r="K148" s="179">
        <f t="shared" si="16"/>
        <v>0</v>
      </c>
      <c r="L148" s="179">
        <v>21</v>
      </c>
      <c r="M148" s="179">
        <f t="shared" si="17"/>
        <v>32976.287300000004</v>
      </c>
      <c r="N148" s="179">
        <v>0</v>
      </c>
      <c r="O148" s="179">
        <f t="shared" si="18"/>
        <v>0</v>
      </c>
      <c r="P148" s="179">
        <v>0</v>
      </c>
      <c r="Q148" s="179">
        <f t="shared" si="19"/>
        <v>0</v>
      </c>
      <c r="R148" s="179" t="s">
        <v>313</v>
      </c>
      <c r="S148" s="179" t="s">
        <v>128</v>
      </c>
      <c r="T148" s="180" t="s">
        <v>128</v>
      </c>
      <c r="U148" s="157">
        <v>0</v>
      </c>
      <c r="V148" s="157">
        <f t="shared" si="20"/>
        <v>0</v>
      </c>
      <c r="W148" s="157"/>
      <c r="X148" s="157" t="s">
        <v>314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315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x14ac:dyDescent="0.2">
      <c r="A149" s="161" t="s">
        <v>109</v>
      </c>
      <c r="B149" s="162" t="s">
        <v>81</v>
      </c>
      <c r="C149" s="183" t="s">
        <v>27</v>
      </c>
      <c r="D149" s="163"/>
      <c r="E149" s="164"/>
      <c r="F149" s="165"/>
      <c r="G149" s="165">
        <f>SUMIF(AG150:AG159,"&lt;&gt;NOR",G150:G159)</f>
        <v>72500</v>
      </c>
      <c r="H149" s="165"/>
      <c r="I149" s="165">
        <f>SUM(I150:I159)</f>
        <v>0</v>
      </c>
      <c r="J149" s="165"/>
      <c r="K149" s="165">
        <f>SUM(K150:K159)</f>
        <v>0</v>
      </c>
      <c r="L149" s="165"/>
      <c r="M149" s="165">
        <f>SUM(M150:M159)</f>
        <v>87725</v>
      </c>
      <c r="N149" s="165"/>
      <c r="O149" s="165">
        <f>SUM(O150:O159)</f>
        <v>0</v>
      </c>
      <c r="P149" s="165"/>
      <c r="Q149" s="165">
        <f>SUM(Q150:Q159)</f>
        <v>0</v>
      </c>
      <c r="R149" s="165"/>
      <c r="S149" s="165"/>
      <c r="T149" s="166"/>
      <c r="U149" s="160"/>
      <c r="V149" s="160">
        <f>SUM(V150:V159)</f>
        <v>0</v>
      </c>
      <c r="W149" s="160"/>
      <c r="X149" s="160"/>
      <c r="AG149" t="s">
        <v>110</v>
      </c>
    </row>
    <row r="150" spans="1:60" outlineLevel="1" x14ac:dyDescent="0.2">
      <c r="A150" s="167">
        <v>82</v>
      </c>
      <c r="B150" s="168" t="s">
        <v>333</v>
      </c>
      <c r="C150" s="185" t="s">
        <v>334</v>
      </c>
      <c r="D150" s="169" t="s">
        <v>335</v>
      </c>
      <c r="E150" s="170">
        <v>4</v>
      </c>
      <c r="F150" s="171">
        <v>3500</v>
      </c>
      <c r="G150" s="172">
        <f>ROUND(E150*F150,2)</f>
        <v>14000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16940</v>
      </c>
      <c r="N150" s="172">
        <v>0</v>
      </c>
      <c r="O150" s="172">
        <f>ROUND(E150*N150,2)</f>
        <v>0</v>
      </c>
      <c r="P150" s="172">
        <v>0</v>
      </c>
      <c r="Q150" s="172">
        <f>ROUND(E150*P150,2)</f>
        <v>0</v>
      </c>
      <c r="R150" s="172"/>
      <c r="S150" s="172" t="s">
        <v>114</v>
      </c>
      <c r="T150" s="173" t="s">
        <v>115</v>
      </c>
      <c r="U150" s="157">
        <v>0</v>
      </c>
      <c r="V150" s="157">
        <f>ROUND(E150*U150,2)</f>
        <v>0</v>
      </c>
      <c r="W150" s="157"/>
      <c r="X150" s="157" t="s">
        <v>116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117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47" t="s">
        <v>336</v>
      </c>
      <c r="D151" s="248"/>
      <c r="E151" s="248"/>
      <c r="F151" s="248"/>
      <c r="G151" s="248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132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4">
        <v>83</v>
      </c>
      <c r="B152" s="175" t="s">
        <v>337</v>
      </c>
      <c r="C152" s="184" t="s">
        <v>338</v>
      </c>
      <c r="D152" s="176" t="s">
        <v>339</v>
      </c>
      <c r="E152" s="177">
        <v>1</v>
      </c>
      <c r="F152" s="178">
        <v>6000</v>
      </c>
      <c r="G152" s="179">
        <f t="shared" ref="G152:G159" si="21">ROUND(E152*F152,2)</f>
        <v>6000</v>
      </c>
      <c r="H152" s="178"/>
      <c r="I152" s="179">
        <f t="shared" ref="I152:I159" si="22">ROUND(E152*H152,2)</f>
        <v>0</v>
      </c>
      <c r="J152" s="178"/>
      <c r="K152" s="179">
        <f t="shared" ref="K152:K159" si="23">ROUND(E152*J152,2)</f>
        <v>0</v>
      </c>
      <c r="L152" s="179">
        <v>21</v>
      </c>
      <c r="M152" s="179">
        <f t="shared" ref="M152:M159" si="24">G152*(1+L152/100)</f>
        <v>7260</v>
      </c>
      <c r="N152" s="179">
        <v>0</v>
      </c>
      <c r="O152" s="179">
        <f t="shared" ref="O152:O159" si="25">ROUND(E152*N152,2)</f>
        <v>0</v>
      </c>
      <c r="P152" s="179">
        <v>0</v>
      </c>
      <c r="Q152" s="179">
        <f t="shared" ref="Q152:Q159" si="26">ROUND(E152*P152,2)</f>
        <v>0</v>
      </c>
      <c r="R152" s="179"/>
      <c r="S152" s="179" t="s">
        <v>114</v>
      </c>
      <c r="T152" s="180" t="s">
        <v>215</v>
      </c>
      <c r="U152" s="157">
        <v>0</v>
      </c>
      <c r="V152" s="157">
        <f t="shared" ref="V152:V159" si="27">ROUND(E152*U152,2)</f>
        <v>0</v>
      </c>
      <c r="W152" s="157"/>
      <c r="X152" s="157" t="s">
        <v>116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117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4">
        <v>84</v>
      </c>
      <c r="B153" s="175" t="s">
        <v>340</v>
      </c>
      <c r="C153" s="184" t="s">
        <v>341</v>
      </c>
      <c r="D153" s="176" t="s">
        <v>339</v>
      </c>
      <c r="E153" s="177">
        <v>1</v>
      </c>
      <c r="F153" s="178">
        <v>9000</v>
      </c>
      <c r="G153" s="179">
        <f t="shared" si="21"/>
        <v>9000</v>
      </c>
      <c r="H153" s="178"/>
      <c r="I153" s="179">
        <f t="shared" si="22"/>
        <v>0</v>
      </c>
      <c r="J153" s="178"/>
      <c r="K153" s="179">
        <f t="shared" si="23"/>
        <v>0</v>
      </c>
      <c r="L153" s="179">
        <v>21</v>
      </c>
      <c r="M153" s="179">
        <f t="shared" si="24"/>
        <v>10890</v>
      </c>
      <c r="N153" s="179">
        <v>0</v>
      </c>
      <c r="O153" s="179">
        <f t="shared" si="25"/>
        <v>0</v>
      </c>
      <c r="P153" s="179">
        <v>0</v>
      </c>
      <c r="Q153" s="179">
        <f t="shared" si="26"/>
        <v>0</v>
      </c>
      <c r="R153" s="179"/>
      <c r="S153" s="179" t="s">
        <v>114</v>
      </c>
      <c r="T153" s="180" t="s">
        <v>115</v>
      </c>
      <c r="U153" s="157">
        <v>0</v>
      </c>
      <c r="V153" s="157">
        <f t="shared" si="27"/>
        <v>0</v>
      </c>
      <c r="W153" s="157"/>
      <c r="X153" s="157" t="s">
        <v>116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4">
        <v>85</v>
      </c>
      <c r="B154" s="175" t="s">
        <v>342</v>
      </c>
      <c r="C154" s="184" t="s">
        <v>343</v>
      </c>
      <c r="D154" s="176" t="s">
        <v>339</v>
      </c>
      <c r="E154" s="177">
        <v>1</v>
      </c>
      <c r="F154" s="178">
        <v>9000</v>
      </c>
      <c r="G154" s="179">
        <f t="shared" si="21"/>
        <v>9000</v>
      </c>
      <c r="H154" s="178"/>
      <c r="I154" s="179">
        <f t="shared" si="22"/>
        <v>0</v>
      </c>
      <c r="J154" s="178"/>
      <c r="K154" s="179">
        <f t="shared" si="23"/>
        <v>0</v>
      </c>
      <c r="L154" s="179">
        <v>21</v>
      </c>
      <c r="M154" s="179">
        <f t="shared" si="24"/>
        <v>10890</v>
      </c>
      <c r="N154" s="179">
        <v>0</v>
      </c>
      <c r="O154" s="179">
        <f t="shared" si="25"/>
        <v>0</v>
      </c>
      <c r="P154" s="179">
        <v>0</v>
      </c>
      <c r="Q154" s="179">
        <f t="shared" si="26"/>
        <v>0</v>
      </c>
      <c r="R154" s="179"/>
      <c r="S154" s="179" t="s">
        <v>114</v>
      </c>
      <c r="T154" s="180" t="s">
        <v>115</v>
      </c>
      <c r="U154" s="157">
        <v>0</v>
      </c>
      <c r="V154" s="157">
        <f t="shared" si="27"/>
        <v>0</v>
      </c>
      <c r="W154" s="157"/>
      <c r="X154" s="157" t="s">
        <v>116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117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74">
        <v>86</v>
      </c>
      <c r="B155" s="175" t="s">
        <v>344</v>
      </c>
      <c r="C155" s="184" t="s">
        <v>345</v>
      </c>
      <c r="D155" s="176" t="s">
        <v>339</v>
      </c>
      <c r="E155" s="177">
        <v>1</v>
      </c>
      <c r="F155" s="178">
        <v>3000</v>
      </c>
      <c r="G155" s="179">
        <f t="shared" si="21"/>
        <v>3000</v>
      </c>
      <c r="H155" s="178"/>
      <c r="I155" s="179">
        <f t="shared" si="22"/>
        <v>0</v>
      </c>
      <c r="J155" s="178"/>
      <c r="K155" s="179">
        <f t="shared" si="23"/>
        <v>0</v>
      </c>
      <c r="L155" s="179">
        <v>21</v>
      </c>
      <c r="M155" s="179">
        <f t="shared" si="24"/>
        <v>3630</v>
      </c>
      <c r="N155" s="179">
        <v>0</v>
      </c>
      <c r="O155" s="179">
        <f t="shared" si="25"/>
        <v>0</v>
      </c>
      <c r="P155" s="179">
        <v>0</v>
      </c>
      <c r="Q155" s="179">
        <f t="shared" si="26"/>
        <v>0</v>
      </c>
      <c r="R155" s="179"/>
      <c r="S155" s="179" t="s">
        <v>114</v>
      </c>
      <c r="T155" s="180" t="s">
        <v>115</v>
      </c>
      <c r="U155" s="157">
        <v>0</v>
      </c>
      <c r="V155" s="157">
        <f t="shared" si="27"/>
        <v>0</v>
      </c>
      <c r="W155" s="157"/>
      <c r="X155" s="157" t="s">
        <v>116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117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4">
        <v>87</v>
      </c>
      <c r="B156" s="175" t="s">
        <v>346</v>
      </c>
      <c r="C156" s="184" t="s">
        <v>347</v>
      </c>
      <c r="D156" s="176" t="s">
        <v>339</v>
      </c>
      <c r="E156" s="177">
        <v>1</v>
      </c>
      <c r="F156" s="178">
        <v>4500</v>
      </c>
      <c r="G156" s="179">
        <f t="shared" si="21"/>
        <v>4500</v>
      </c>
      <c r="H156" s="178"/>
      <c r="I156" s="179">
        <f t="shared" si="22"/>
        <v>0</v>
      </c>
      <c r="J156" s="178"/>
      <c r="K156" s="179">
        <f t="shared" si="23"/>
        <v>0</v>
      </c>
      <c r="L156" s="179">
        <v>21</v>
      </c>
      <c r="M156" s="179">
        <f t="shared" si="24"/>
        <v>5445</v>
      </c>
      <c r="N156" s="179">
        <v>0</v>
      </c>
      <c r="O156" s="179">
        <f t="shared" si="25"/>
        <v>0</v>
      </c>
      <c r="P156" s="179">
        <v>0</v>
      </c>
      <c r="Q156" s="179">
        <f t="shared" si="26"/>
        <v>0</v>
      </c>
      <c r="R156" s="179"/>
      <c r="S156" s="179" t="s">
        <v>114</v>
      </c>
      <c r="T156" s="180" t="s">
        <v>115</v>
      </c>
      <c r="U156" s="157">
        <v>0</v>
      </c>
      <c r="V156" s="157">
        <f t="shared" si="27"/>
        <v>0</v>
      </c>
      <c r="W156" s="157"/>
      <c r="X156" s="157" t="s">
        <v>116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74">
        <v>88</v>
      </c>
      <c r="B157" s="175" t="s">
        <v>348</v>
      </c>
      <c r="C157" s="184" t="s">
        <v>349</v>
      </c>
      <c r="D157" s="176" t="s">
        <v>339</v>
      </c>
      <c r="E157" s="177">
        <v>1</v>
      </c>
      <c r="F157" s="178">
        <v>7000</v>
      </c>
      <c r="G157" s="179">
        <f t="shared" si="21"/>
        <v>7000</v>
      </c>
      <c r="H157" s="178"/>
      <c r="I157" s="179">
        <f t="shared" si="22"/>
        <v>0</v>
      </c>
      <c r="J157" s="178"/>
      <c r="K157" s="179">
        <f t="shared" si="23"/>
        <v>0</v>
      </c>
      <c r="L157" s="179">
        <v>21</v>
      </c>
      <c r="M157" s="179">
        <f t="shared" si="24"/>
        <v>8470</v>
      </c>
      <c r="N157" s="179">
        <v>0</v>
      </c>
      <c r="O157" s="179">
        <f t="shared" si="25"/>
        <v>0</v>
      </c>
      <c r="P157" s="179">
        <v>0</v>
      </c>
      <c r="Q157" s="179">
        <f t="shared" si="26"/>
        <v>0</v>
      </c>
      <c r="R157" s="179"/>
      <c r="S157" s="179" t="s">
        <v>114</v>
      </c>
      <c r="T157" s="180" t="s">
        <v>215</v>
      </c>
      <c r="U157" s="157">
        <v>0</v>
      </c>
      <c r="V157" s="157">
        <f t="shared" si="27"/>
        <v>0</v>
      </c>
      <c r="W157" s="157"/>
      <c r="X157" s="157" t="s">
        <v>116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117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2.5" outlineLevel="1" x14ac:dyDescent="0.2">
      <c r="A158" s="174">
        <v>89</v>
      </c>
      <c r="B158" s="175" t="s">
        <v>350</v>
      </c>
      <c r="C158" s="184" t="s">
        <v>351</v>
      </c>
      <c r="D158" s="176" t="s">
        <v>339</v>
      </c>
      <c r="E158" s="177">
        <v>1</v>
      </c>
      <c r="F158" s="178">
        <v>12000</v>
      </c>
      <c r="G158" s="179">
        <f t="shared" si="21"/>
        <v>12000</v>
      </c>
      <c r="H158" s="178"/>
      <c r="I158" s="179">
        <f t="shared" si="22"/>
        <v>0</v>
      </c>
      <c r="J158" s="178"/>
      <c r="K158" s="179">
        <f t="shared" si="23"/>
        <v>0</v>
      </c>
      <c r="L158" s="179">
        <v>21</v>
      </c>
      <c r="M158" s="179">
        <f t="shared" si="24"/>
        <v>14520</v>
      </c>
      <c r="N158" s="179">
        <v>0</v>
      </c>
      <c r="O158" s="179">
        <f t="shared" si="25"/>
        <v>0</v>
      </c>
      <c r="P158" s="179">
        <v>0</v>
      </c>
      <c r="Q158" s="179">
        <f t="shared" si="26"/>
        <v>0</v>
      </c>
      <c r="R158" s="179"/>
      <c r="S158" s="179" t="s">
        <v>114</v>
      </c>
      <c r="T158" s="180" t="s">
        <v>215</v>
      </c>
      <c r="U158" s="157">
        <v>0</v>
      </c>
      <c r="V158" s="157">
        <f t="shared" si="27"/>
        <v>0</v>
      </c>
      <c r="W158" s="157"/>
      <c r="X158" s="157" t="s">
        <v>116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117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67">
        <v>90</v>
      </c>
      <c r="B159" s="168" t="s">
        <v>352</v>
      </c>
      <c r="C159" s="185" t="s">
        <v>353</v>
      </c>
      <c r="D159" s="169" t="s">
        <v>113</v>
      </c>
      <c r="E159" s="170">
        <v>1</v>
      </c>
      <c r="F159" s="171">
        <v>8000</v>
      </c>
      <c r="G159" s="172">
        <f t="shared" si="21"/>
        <v>8000</v>
      </c>
      <c r="H159" s="171"/>
      <c r="I159" s="172">
        <f t="shared" si="22"/>
        <v>0</v>
      </c>
      <c r="J159" s="171"/>
      <c r="K159" s="172">
        <f t="shared" si="23"/>
        <v>0</v>
      </c>
      <c r="L159" s="172">
        <v>21</v>
      </c>
      <c r="M159" s="172">
        <f t="shared" si="24"/>
        <v>9680</v>
      </c>
      <c r="N159" s="172">
        <v>0</v>
      </c>
      <c r="O159" s="172">
        <f t="shared" si="25"/>
        <v>0</v>
      </c>
      <c r="P159" s="172">
        <v>0</v>
      </c>
      <c r="Q159" s="172">
        <f t="shared" si="26"/>
        <v>0</v>
      </c>
      <c r="R159" s="172"/>
      <c r="S159" s="172" t="s">
        <v>114</v>
      </c>
      <c r="T159" s="173" t="s">
        <v>115</v>
      </c>
      <c r="U159" s="157">
        <v>0</v>
      </c>
      <c r="V159" s="157">
        <f t="shared" si="27"/>
        <v>0</v>
      </c>
      <c r="W159" s="157"/>
      <c r="X159" s="157" t="s">
        <v>354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355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3"/>
      <c r="B160" s="4"/>
      <c r="C160" s="187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E160">
        <v>15</v>
      </c>
      <c r="AF160">
        <v>21</v>
      </c>
      <c r="AG160" t="s">
        <v>96</v>
      </c>
    </row>
    <row r="161" spans="1:33" x14ac:dyDescent="0.2">
      <c r="A161" s="151"/>
      <c r="B161" s="152" t="s">
        <v>29</v>
      </c>
      <c r="C161" s="188"/>
      <c r="D161" s="153"/>
      <c r="E161" s="154"/>
      <c r="F161" s="154"/>
      <c r="G161" s="182">
        <f>G8+G10+G13+G24+G27+G29+G31+G84+G113+G129+G135+G138+G149</f>
        <v>3274045.2499999995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AE161">
        <f>SUMIF(L7:L159,AE160,G7:G159)</f>
        <v>0</v>
      </c>
      <c r="AF161">
        <f>SUMIF(L7:L159,AF160,G7:G159)</f>
        <v>3274045.2499999995</v>
      </c>
      <c r="AG161" t="s">
        <v>356</v>
      </c>
    </row>
    <row r="162" spans="1:33" x14ac:dyDescent="0.2">
      <c r="C162" s="189"/>
      <c r="D162" s="10"/>
      <c r="AG162" t="s">
        <v>357</v>
      </c>
    </row>
    <row r="163" spans="1:33" x14ac:dyDescent="0.2">
      <c r="D163" s="10"/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XsTFw7FegZt6pRvzypwCADKYEkm10ZlUpxsOtrctGDjAL6Ila0HVUQ9HMsal4+tNwYrt0phzWJzOeVzFg/BRw==" saltValue="qk3Lu/cDLumRD7/cM2TxVw==" spinCount="100000" sheet="1"/>
  <mergeCells count="24">
    <mergeCell ref="C151:G151"/>
    <mergeCell ref="C93:G93"/>
    <mergeCell ref="C96:G96"/>
    <mergeCell ref="C98:G98"/>
    <mergeCell ref="C112:G112"/>
    <mergeCell ref="C115:G115"/>
    <mergeCell ref="C119:G119"/>
    <mergeCell ref="C122:G122"/>
    <mergeCell ref="C124:G124"/>
    <mergeCell ref="C128:G128"/>
    <mergeCell ref="C134:G134"/>
    <mergeCell ref="C141:G141"/>
    <mergeCell ref="C90:G90"/>
    <mergeCell ref="A1:G1"/>
    <mergeCell ref="C2:G2"/>
    <mergeCell ref="C3:G3"/>
    <mergeCell ref="C4:G4"/>
    <mergeCell ref="C15:G15"/>
    <mergeCell ref="C16:G16"/>
    <mergeCell ref="C18:G18"/>
    <mergeCell ref="C26:G26"/>
    <mergeCell ref="C83:G83"/>
    <mergeCell ref="C86:G86"/>
    <mergeCell ref="C88:G8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Stavba!Print_Area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Admin</cp:lastModifiedBy>
  <cp:lastPrinted>2019-03-19T12:27:02Z</cp:lastPrinted>
  <dcterms:created xsi:type="dcterms:W3CDTF">2009-04-08T07:15:50Z</dcterms:created>
  <dcterms:modified xsi:type="dcterms:W3CDTF">2020-07-02T13:29:06Z</dcterms:modified>
</cp:coreProperties>
</file>