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1 OZVZ\Oprava bytových jednotek č. 5 a 29, ul. 17. listopadu 147 II\"/>
    </mc:Choice>
  </mc:AlternateContent>
  <xr:revisionPtr revIDLastSave="0" documentId="8_{A107AC5B-3CD9-4BBF-9D1C-D6E784244B22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1.1 Pol'!$A$1:$X$141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2" i="12" l="1"/>
  <c r="BA40" i="12"/>
  <c r="BA22" i="12"/>
  <c r="BA19" i="12"/>
  <c r="BA17" i="12"/>
  <c r="G9" i="12"/>
  <c r="M9" i="12" s="1"/>
  <c r="I9" i="12"/>
  <c r="K9" i="12"/>
  <c r="K8" i="12" s="1"/>
  <c r="O9" i="12"/>
  <c r="Q9" i="12"/>
  <c r="V9" i="12"/>
  <c r="V8" i="12" s="1"/>
  <c r="G11" i="12"/>
  <c r="G8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Q27" i="12"/>
  <c r="G28" i="12"/>
  <c r="M28" i="12" s="1"/>
  <c r="M27" i="12" s="1"/>
  <c r="I28" i="12"/>
  <c r="I27" i="12" s="1"/>
  <c r="K28" i="12"/>
  <c r="K27" i="12" s="1"/>
  <c r="O28" i="12"/>
  <c r="O27" i="12" s="1"/>
  <c r="Q28" i="12"/>
  <c r="V28" i="12"/>
  <c r="V27" i="12" s="1"/>
  <c r="G30" i="12"/>
  <c r="G29" i="12" s="1"/>
  <c r="I53" i="1" s="1"/>
  <c r="I30" i="12"/>
  <c r="K30" i="12"/>
  <c r="O30" i="12"/>
  <c r="Q30" i="12"/>
  <c r="V30" i="12"/>
  <c r="V29" i="12" s="1"/>
  <c r="G31" i="12"/>
  <c r="M31" i="12" s="1"/>
  <c r="I31" i="12"/>
  <c r="K31" i="12"/>
  <c r="O31" i="12"/>
  <c r="Q31" i="12"/>
  <c r="V31" i="12"/>
  <c r="G33" i="12"/>
  <c r="M33" i="12" s="1"/>
  <c r="I33" i="12"/>
  <c r="K33" i="12"/>
  <c r="K32" i="12" s="1"/>
  <c r="O33" i="12"/>
  <c r="Q33" i="12"/>
  <c r="V33" i="12"/>
  <c r="V32" i="12" s="1"/>
  <c r="G35" i="12"/>
  <c r="I35" i="12"/>
  <c r="K35" i="12"/>
  <c r="O35" i="12"/>
  <c r="O32" i="12" s="1"/>
  <c r="Q35" i="12"/>
  <c r="V35" i="12"/>
  <c r="G36" i="12"/>
  <c r="M36" i="12" s="1"/>
  <c r="I36" i="12"/>
  <c r="K36" i="12"/>
  <c r="O36" i="12"/>
  <c r="Q36" i="12"/>
  <c r="V36" i="12"/>
  <c r="G38" i="12"/>
  <c r="I55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K41" i="12"/>
  <c r="O41" i="12"/>
  <c r="V41" i="12"/>
  <c r="G42" i="12"/>
  <c r="G41" i="12" s="1"/>
  <c r="I56" i="1" s="1"/>
  <c r="I42" i="12"/>
  <c r="I41" i="12" s="1"/>
  <c r="K42" i="12"/>
  <c r="O42" i="12"/>
  <c r="Q42" i="12"/>
  <c r="Q41" i="12" s="1"/>
  <c r="V42" i="12"/>
  <c r="G44" i="12"/>
  <c r="M44" i="12" s="1"/>
  <c r="I44" i="12"/>
  <c r="K44" i="12"/>
  <c r="O44" i="12"/>
  <c r="Q44" i="12"/>
  <c r="V44" i="12"/>
  <c r="G45" i="12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3" i="12"/>
  <c r="I103" i="12"/>
  <c r="K103" i="12"/>
  <c r="M103" i="12"/>
  <c r="O103" i="12"/>
  <c r="Q103" i="12"/>
  <c r="Q102" i="12" s="1"/>
  <c r="V103" i="12"/>
  <c r="G105" i="12"/>
  <c r="M105" i="12" s="1"/>
  <c r="I105" i="12"/>
  <c r="K105" i="12"/>
  <c r="K102" i="12" s="1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1" i="12"/>
  <c r="M111" i="12" s="1"/>
  <c r="I111" i="12"/>
  <c r="K111" i="12"/>
  <c r="O111" i="12"/>
  <c r="Q111" i="12"/>
  <c r="V111" i="12"/>
  <c r="G112" i="12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I121" i="12"/>
  <c r="K121" i="12"/>
  <c r="O121" i="12"/>
  <c r="O119" i="12" s="1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K119" i="12" s="1"/>
  <c r="O123" i="12"/>
  <c r="Q123" i="12"/>
  <c r="V123" i="12"/>
  <c r="G125" i="12"/>
  <c r="G124" i="12" s="1"/>
  <c r="I65" i="1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V127" i="12"/>
  <c r="G128" i="12"/>
  <c r="M128" i="12" s="1"/>
  <c r="I128" i="12"/>
  <c r="I127" i="12" s="1"/>
  <c r="K128" i="12"/>
  <c r="K127" i="12" s="1"/>
  <c r="O128" i="12"/>
  <c r="Q128" i="12"/>
  <c r="Q127" i="12" s="1"/>
  <c r="V128" i="12"/>
  <c r="G129" i="12"/>
  <c r="G127" i="12" s="1"/>
  <c r="I66" i="1" s="1"/>
  <c r="I18" i="1" s="1"/>
  <c r="I129" i="12"/>
  <c r="K129" i="12"/>
  <c r="O129" i="12"/>
  <c r="O127" i="12" s="1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Q130" i="12" s="1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AF140" i="12"/>
  <c r="G41" i="1" s="1"/>
  <c r="I20" i="1"/>
  <c r="I19" i="1"/>
  <c r="H43" i="1"/>
  <c r="I40" i="1"/>
  <c r="G93" i="12" l="1"/>
  <c r="I61" i="1" s="1"/>
  <c r="K51" i="12"/>
  <c r="Q51" i="12"/>
  <c r="K43" i="12"/>
  <c r="M42" i="12"/>
  <c r="M41" i="12" s="1"/>
  <c r="I130" i="12"/>
  <c r="V78" i="12"/>
  <c r="I78" i="12"/>
  <c r="K130" i="12"/>
  <c r="K124" i="12"/>
  <c r="K110" i="12"/>
  <c r="O110" i="12"/>
  <c r="O102" i="12"/>
  <c r="K93" i="12"/>
  <c r="Q93" i="12"/>
  <c r="I93" i="12"/>
  <c r="G78" i="12"/>
  <c r="I60" i="1" s="1"/>
  <c r="V57" i="12"/>
  <c r="O51" i="12"/>
  <c r="K13" i="12"/>
  <c r="V130" i="12"/>
  <c r="V124" i="12"/>
  <c r="G119" i="12"/>
  <c r="I64" i="1" s="1"/>
  <c r="V110" i="12"/>
  <c r="Q110" i="12"/>
  <c r="I110" i="12"/>
  <c r="V93" i="12"/>
  <c r="K78" i="12"/>
  <c r="O78" i="12"/>
  <c r="Q57" i="12"/>
  <c r="I57" i="12"/>
  <c r="G43" i="12"/>
  <c r="I57" i="1" s="1"/>
  <c r="Q32" i="12"/>
  <c r="I32" i="12"/>
  <c r="V13" i="12"/>
  <c r="O8" i="12"/>
  <c r="G39" i="1"/>
  <c r="G43" i="1" s="1"/>
  <c r="G25" i="1" s="1"/>
  <c r="G42" i="1"/>
  <c r="Q29" i="12"/>
  <c r="I29" i="12"/>
  <c r="O29" i="12"/>
  <c r="Q13" i="12"/>
  <c r="I13" i="12"/>
  <c r="Q8" i="12"/>
  <c r="I8" i="12"/>
  <c r="I50" i="1"/>
  <c r="I102" i="12"/>
  <c r="O93" i="12"/>
  <c r="Q78" i="12"/>
  <c r="O57" i="12"/>
  <c r="I51" i="12"/>
  <c r="O43" i="12"/>
  <c r="O130" i="12"/>
  <c r="Q124" i="12"/>
  <c r="I124" i="12"/>
  <c r="O124" i="12"/>
  <c r="V119" i="12"/>
  <c r="Q119" i="12"/>
  <c r="I119" i="12"/>
  <c r="G110" i="12"/>
  <c r="I63" i="1" s="1"/>
  <c r="V102" i="12"/>
  <c r="K57" i="12"/>
  <c r="V51" i="12"/>
  <c r="V43" i="12"/>
  <c r="Q43" i="12"/>
  <c r="I43" i="12"/>
  <c r="G32" i="12"/>
  <c r="I54" i="1" s="1"/>
  <c r="K29" i="12"/>
  <c r="O13" i="12"/>
  <c r="M102" i="12"/>
  <c r="M51" i="12"/>
  <c r="M57" i="12"/>
  <c r="M130" i="12"/>
  <c r="M93" i="12"/>
  <c r="M13" i="12"/>
  <c r="G102" i="12"/>
  <c r="I62" i="1" s="1"/>
  <c r="G51" i="12"/>
  <c r="I58" i="1" s="1"/>
  <c r="AE140" i="12"/>
  <c r="G130" i="12"/>
  <c r="I67" i="1" s="1"/>
  <c r="M129" i="12"/>
  <c r="M127" i="12" s="1"/>
  <c r="M125" i="12"/>
  <c r="M124" i="12" s="1"/>
  <c r="M121" i="12"/>
  <c r="M119" i="12" s="1"/>
  <c r="M112" i="12"/>
  <c r="M110" i="12" s="1"/>
  <c r="M80" i="12"/>
  <c r="M78" i="12" s="1"/>
  <c r="G57" i="12"/>
  <c r="I59" i="1" s="1"/>
  <c r="M45" i="12"/>
  <c r="M43" i="12" s="1"/>
  <c r="M35" i="12"/>
  <c r="M32" i="12" s="1"/>
  <c r="M30" i="12"/>
  <c r="M29" i="12" s="1"/>
  <c r="G27" i="12"/>
  <c r="I52" i="1" s="1"/>
  <c r="G13" i="12"/>
  <c r="I51" i="1" s="1"/>
  <c r="M11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I17" i="1" l="1"/>
  <c r="F41" i="1"/>
  <c r="I41" i="1" s="1"/>
  <c r="F42" i="1"/>
  <c r="I42" i="1" s="1"/>
  <c r="F39" i="1"/>
  <c r="I68" i="1"/>
  <c r="I16" i="1"/>
  <c r="G140" i="12"/>
  <c r="I21" i="1" l="1"/>
  <c r="J67" i="1"/>
  <c r="J55" i="1"/>
  <c r="J63" i="1"/>
  <c r="J54" i="1"/>
  <c r="J62" i="1"/>
  <c r="J59" i="1"/>
  <c r="J58" i="1"/>
  <c r="J57" i="1"/>
  <c r="J65" i="1"/>
  <c r="J56" i="1"/>
  <c r="J64" i="1"/>
  <c r="J66" i="1"/>
  <c r="J51" i="1"/>
  <c r="J50" i="1"/>
  <c r="J53" i="1"/>
  <c r="J61" i="1"/>
  <c r="J52" i="1"/>
  <c r="J60" i="1"/>
  <c r="I39" i="1"/>
  <c r="I43" i="1" s="1"/>
  <c r="F43" i="1"/>
  <c r="G23" i="1" s="1"/>
  <c r="A27" i="1" s="1"/>
  <c r="A28" i="1" s="1"/>
  <c r="G28" i="1" s="1"/>
  <c r="G27" i="1" s="1"/>
  <c r="G29" i="1" s="1"/>
  <c r="J39" i="1" l="1"/>
  <c r="J43" i="1" s="1"/>
  <c r="J40" i="1"/>
  <c r="J42" i="1"/>
  <c r="J41" i="1"/>
  <c r="J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FB369F5E-02E3-46AA-A825-7C5C06BC6641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3B3E34C-D518-4883-B48D-3BA5F6224B3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DC528D09-4A3D-4B0C-8A17-D0EF7A919F38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2DAD793E-59D3-48E0-A14C-CF417D8A9BE7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E256455-6A49-4699-AE13-57D6D60D6ADC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8B60602F-1C36-46A3-9FC7-33FE4FEC23A6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D70826D8-1F36-4CE6-B5A3-AE378C04C7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C6F8F4-8F1A-493A-AE33-040A85831D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<sst xmlns="http://schemas.openxmlformats.org/spreadsheetml/2006/main" count="1035" uniqueCount="373">
  <si>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</si>
  <si>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</si>
  <si>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</si>
  <si>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</si>
  <si>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</si>
  <si>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</si>
  <si>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</si>
  <si>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</si>
  <si>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</si>
  <si>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</si>
  <si>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</si>
  <si>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</si>
  <si>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</si>
  <si>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</si>
  <si>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</si>
  <si>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</si>
  <si>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</si>
  <si>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</si>
  <si>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</si>
  <si>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</si>
  <si>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</si>
  <si>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</si>
  <si>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</si>
  <si>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</si>
  <si>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</si>
  <si>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</si>
  <si>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</si>
  <si>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</si>
  <si>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</si>
  <si>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</si>
  <si>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</si>
  <si>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</si>
  <si>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</si>
  <si>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</si>
  <si>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</si>
  <si>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</si>
  <si>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</si>
  <si>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</si>
  <si>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</si>
  <si>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</si>
  <si>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</si>
  <si>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</si>
  <si>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</si>
  <si>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1.1</t>
  </si>
  <si>
    <t>Stavební úpravy-sprchový kout</t>
  </si>
  <si>
    <t>SO01</t>
  </si>
  <si>
    <t>Stavební (sprch. kout)</t>
  </si>
  <si>
    <t>Objekt:</t>
  </si>
  <si>
    <t>Rozpočet:</t>
  </si>
  <si>
    <t>B007/2019</t>
  </si>
  <si>
    <t xml:space="preserve">Oprava typové bytové jednotky 2+1, 17.Listopadu 146-147, Frýdek-Místek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</si>
  <si>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</si>
  <si>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</si>
  <si>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</si>
  <si>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</si>
  <si>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</si>
  <si>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</si>
  <si>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</si>
  <si>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</si>
  <si>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</si>
  <si>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</si>
  <si>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</si>
  <si>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</si>
  <si>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</si>
  <si>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</si>
  <si>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</si>
  <si>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</si>
  <si>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</si>
  <si>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</si>
  <si>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</si>
  <si>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</si>
  <si>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</si>
  <si>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</si>
  <si>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</si>
  <si>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</si>
  <si>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</si>
  <si>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</si>
  <si>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</si>
  <si>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</si>
  <si>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</si>
  <si>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</si>
  <si>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</si>
  <si>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</si>
  <si>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</si>
  <si>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</si>
  <si>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</si>
  <si>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</si>
  <si>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</si>
  <si>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</si>
  <si>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</si>
  <si>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</si>
  <si>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</si>
  <si>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</si>
  <si>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</si>
  <si>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</si>
  <si>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</si>
  <si>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</si>
  <si>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</si>
  <si>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</si>
  <si>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</si>
  <si>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</si>
  <si>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</si>
  <si>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</si>
  <si>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</si>
  <si>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</si>
  <si>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</si>
  <si>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</si>
  <si>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</si>
  <si>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</si>
  <si>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</si>
  <si>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</si>
  <si>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</si>
  <si>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</si>
  <si>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</si>
  <si>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</si>
  <si>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</si>
  <si>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</si>
  <si>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</si>
  <si>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</si>
  <si>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</si>
  <si>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</si>
  <si>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</si>
  <si>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</si>
  <si>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</si>
  <si>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</si>
  <si>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</si>
  <si>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</si>
  <si>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</si>
  <si>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</si>
  <si>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</si>
  <si>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342255024RT1</t>
  </si>
  <si>
    <t>Příčky z cihel a tvárnic nepálených příčky z příčkovek pórobetonových tloušťky 100 mm</t>
  </si>
  <si>
    <t>m2</t>
  </si>
  <si>
    <t>801-1</t>
  </si>
  <si>
    <t>RTS 19/ II</t>
  </si>
  <si>
    <t>RTS 18/ I</t>
  </si>
  <si>
    <t>Práce</t>
  </si>
  <si>
    <t>POL1_</t>
  </si>
  <si>
    <t>včetně pomocného lešení</t>
  </si>
  <si>
    <t>SPI</t>
  </si>
  <si>
    <t>342255022RT1</t>
  </si>
  <si>
    <t>Příčky z cihel a tvárnic nepálených příčky z příčkovek pórobetonových tloušťky 75 mm</t>
  </si>
  <si>
    <t>602033191R00</t>
  </si>
  <si>
    <t xml:space="preserve">Omítky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</si>
  <si>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</si>
  <si>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</si>
  <si>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</si>
  <si>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</si>
  <si>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</si>
  <si>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</si>
  <si>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</si>
  <si>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</si>
  <si>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</si>
  <si>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</si>
  <si>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</si>
  <si>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</si>
  <si>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612474410R00</t>
  </si>
  <si>
    <t>Omítky stěn ze suchých směsí Omítka tenkovrstvá, vápenná, ruční zpracování, na monolitický beton</t>
  </si>
  <si>
    <t>kompletní souvrství</t>
  </si>
  <si>
    <t>612481113R00</t>
  </si>
  <si>
    <t>Potažení vnitřních stěn pletivem sklotextilním , s vypnutím</t>
  </si>
  <si>
    <t>v ploše nebo pruzích na plném podkladu nebo na podkladu s dutinami (pod omítku)</t>
  </si>
  <si>
    <t>632411110RV1</t>
  </si>
  <si>
    <t>Samonivelační stěrka na dřevěný podklad ,ruč.zpracování tl.10 mm, např. UZIN NC 115 NEU vč. penetrace</t>
  </si>
  <si>
    <t>Vlastní</t>
  </si>
  <si>
    <t>55330378R</t>
  </si>
  <si>
    <t>zárubeň kovová hranatá; pro přesné zdění; š profilu 100 mm; š průchodu 600 mm; h průchodu 1 970 mm; L; závěsy pevné</t>
  </si>
  <si>
    <t>kus</t>
  </si>
  <si>
    <t>SPCM</t>
  </si>
  <si>
    <t>Specifikace</t>
  </si>
  <si>
    <t>POL3_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</si>
  <si>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</si>
  <si>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</si>
  <si>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</si>
  <si>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</si>
  <si>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</si>
  <si>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</si>
  <si>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</si>
  <si>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</si>
  <si>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</si>
  <si>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</si>
  <si>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</si>
  <si>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</si>
  <si>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</si>
  <si>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</si>
  <si>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</si>
  <si>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</si>
  <si>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</si>
  <si>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711212321R00</t>
  </si>
  <si>
    <t>Izolace proti vodě stěrka hydroizolační  proti vlhkosti</t>
  </si>
  <si>
    <t>800-711</t>
  </si>
  <si>
    <t>721176103R00</t>
  </si>
  <si>
    <t>Potrubí z plastových trub polypropylenové (PP), připojovací, D 50 mm, s 1,8 mm, DN 50</t>
  </si>
  <si>
    <t>m</t>
  </si>
  <si>
    <t>800-721</t>
  </si>
  <si>
    <t>721176105R00</t>
  </si>
  <si>
    <t>Potrubí z plastových trub polypropylenové (PP), připojovací, D 110 mm, s 2,7 mm, DN 100</t>
  </si>
  <si>
    <t>721176114R00</t>
  </si>
  <si>
    <t>Potrubí z plastových trub polypropylenové (PP), odpadní (svislé), D 75 mm, s 1,9 mm, DN 70</t>
  </si>
  <si>
    <t>721171808R00</t>
  </si>
  <si>
    <t>Demontáž potrubí z novodurových trub přes D 75 mm do D 114 mm</t>
  </si>
  <si>
    <t>odpadního nebo připojovacího,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</si>
  <si>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</si>
  <si>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</si>
  <si>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</si>
  <si>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722172611R00</t>
  </si>
  <si>
    <t>Potrubí z plastických hmot polypropylenové potrubí PP-R, D 20 mm, s 2,8 mm, PN 16, polyfúzně svařované, bez zednických výpomocí</t>
  </si>
  <si>
    <t>722172631R00</t>
  </si>
  <si>
    <t>Potrubí z plastických hmot polypropylenové potrubí PP-R, D 20 mm, s 3,4 mm, PN 20, polyfúzně svařované, bez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</si>
  <si>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</si>
  <si>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</si>
  <si>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</si>
  <si>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</si>
  <si>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</si>
  <si>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</si>
  <si>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</si>
  <si>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</si>
  <si>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</si>
  <si>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</si>
  <si>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</si>
  <si>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</si>
  <si>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</si>
  <si>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</si>
  <si>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</si>
  <si>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</si>
  <si>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</si>
  <si>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</si>
  <si>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725869101R00</t>
  </si>
  <si>
    <t>Montáž zápachových uzávěrek pro zařiz. předměty umyvadlových, D 32</t>
  </si>
  <si>
    <t>725869204R00</t>
  </si>
  <si>
    <t>Montáž zápachových uzávěrek pro zařiz. předměty dřezových jednoduchých, D 40</t>
  </si>
  <si>
    <t>55141106R</t>
  </si>
  <si>
    <t>ventil rohový pro vodovod, sanitu; kulový, rohový; DN 15 mm; pracovní teplota do 90 ° C; médium voda; 1/2" x 3/4"; připojení závitové</t>
  </si>
  <si>
    <t>55143605R</t>
  </si>
  <si>
    <t>baterie dřezová nástěnná; ovládání pákové; povrch chrom; ramínko otočné; 200 mm</t>
  </si>
  <si>
    <t>RTS 16/ I</t>
  </si>
  <si>
    <t>Kalkul</t>
  </si>
  <si>
    <t>55144220R</t>
  </si>
  <si>
    <t>baterie umyvadlová směšovací; stojánková; ovládání pákové, s otevíráním odpadu; povrch chrom; kartuše s regulací teploty; odtoková garnitura</t>
  </si>
  <si>
    <t>55161310R</t>
  </si>
  <si>
    <t>uzávěrka zápachová DN 40; pro umyvadla; plast, mosaz</t>
  </si>
  <si>
    <t>725249102R00</t>
  </si>
  <si>
    <t>Montáž sprchové mísy a vaničky sprchových mís a vaniček</t>
  </si>
  <si>
    <t>725249101R00</t>
  </si>
  <si>
    <t xml:space="preserve">Montáž sprchového boxu  </t>
  </si>
  <si>
    <t>725849201R00</t>
  </si>
  <si>
    <t>Montáž baterie sprchové pevná výška</t>
  </si>
  <si>
    <t>55423038.AR</t>
  </si>
  <si>
    <t>vanička sprchová čtvercová; l = 900,0 mm; š = 900 mm; hl = 150 mm; objem 84 l; akrylátová; bílá</t>
  </si>
  <si>
    <t>55428083.AR</t>
  </si>
  <si>
    <t>kout sprchový v = 1 850 mm; š = 900 mm; l = 900 mm; čtvercový; vstup rohový; š. vstupu 530 mm; výplň plast; dezén pearl</t>
  </si>
  <si>
    <t>551450090R</t>
  </si>
  <si>
    <t>baterie sprchová nástěnná; rozteč 130 až 170 mm; ovládání pákové; povrch chrom</t>
  </si>
  <si>
    <t>64214331R</t>
  </si>
  <si>
    <t>umyvadlo š = 550 mm; hl. 450 mm; diturvit; s přepadem; bílá; uchycení šrouby</t>
  </si>
  <si>
    <t>RTS 17/ II</t>
  </si>
  <si>
    <t>64233512R</t>
  </si>
  <si>
    <t>klozet kombi stojící; h kloz. mísy 400 mm; š nádrže 370 mm; š kloz. mísy 360 mm; hl. 635 mm; splach. hluboké; odpad vodorovný; bílý; nádrž boční napouštění; objem splachování 3 nebo 6 l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</si>
  <si>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</si>
  <si>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</si>
  <si>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</si>
  <si>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</si>
  <si>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</si>
  <si>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762111811RV1</t>
  </si>
  <si>
    <t xml:space="preserve">Demontáž stěn DTD </t>
  </si>
  <si>
    <t>54914597R</t>
  </si>
  <si>
    <t>kování stavební - prvek: klika a knoflík se štíty pro cylindrickou vložku; provedení Cr; pro vchodové dveře</t>
  </si>
  <si>
    <t>54914620R</t>
  </si>
  <si>
    <t>kování interiérové kliky se štíty pro klíč; povrch - kliky pochromované; povrch - štíty leštěná nerez</t>
  </si>
  <si>
    <t>61160101R</t>
  </si>
  <si>
    <t>dveře vnitřní š = 600 mm; h = 1 970,0 mm; hladké; otevíravé; počet křídel 1; plné; povrch. úprava bílá barva</t>
  </si>
  <si>
    <t>61160603R</t>
  </si>
  <si>
    <t>dveře vnitřní š = 800 mm; h = 1 970,0 mm; hladké; otevíravé; počet křídel 1; prosklení 2/3; povrch. úprava bílá barva</t>
  </si>
  <si>
    <t>61165611R</t>
  </si>
  <si>
    <t>dveře speciální protipožární; vnitřní; vnější; š = 800 mm; h = 1 970,0 mm; hladké; EI 30 min; otevíravé; počet křídel 1; plné; povrch. úprava laminát</t>
  </si>
  <si>
    <t>766-001</t>
  </si>
  <si>
    <t>D+M potravinové skříně z dtd tl.18mm 600x600x2500mm</t>
  </si>
  <si>
    <t>ks</t>
  </si>
  <si>
    <t>61181103R</t>
  </si>
  <si>
    <t>zárubeň dřevěná obkladová; otočná; pro dveře jednokřídlové; š průchodu 800 mm; h průchodu 1 970 mm; tloušťka stěny 80 až 300 mm; požární odolnost; fólie; dub, buk, mahagon, ořech, olše, javor, třešeň, bílá, wenge</t>
  </si>
  <si>
    <t>61581624.AR</t>
  </si>
  <si>
    <t>linka kuchyňská atypická; š = 2 400 mm</t>
  </si>
  <si>
    <t>766000001</t>
  </si>
  <si>
    <t>Dod+montáž dvířek instalační šachty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</si>
  <si>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</si>
  <si>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</si>
  <si>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</si>
  <si>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</si>
  <si>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</si>
  <si>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</si>
  <si>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</si>
  <si>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</si>
  <si>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771479001R00</t>
  </si>
  <si>
    <t>Montáž soklíků z dlaždic keramických Řezání dlaždic pro soklíky</t>
  </si>
  <si>
    <t>771549792R00</t>
  </si>
  <si>
    <t>Montáž podlah z dlaždic hutných a polohutných příplatek za podlahy v omezeném prostoru</t>
  </si>
  <si>
    <t>771575109RT1</t>
  </si>
  <si>
    <t>Montáž podlah z dlaždic keramických 300 x 300 mm, režných nebo glazovaných, hladkých, kladených do flexibilního tmele</t>
  </si>
  <si>
    <t>59770102R</t>
  </si>
  <si>
    <t>dlažba keramická š = 333 mm; l = 333 mm; h = 8,0 mm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</si>
  <si>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</si>
  <si>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</si>
  <si>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</si>
  <si>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</si>
  <si>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</si>
  <si>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</si>
  <si>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</si>
  <si>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</si>
  <si>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</si>
  <si>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</si>
  <si>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</si>
  <si>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</si>
  <si>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</si>
  <si>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</si>
  <si>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</si>
  <si>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</si>
  <si>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781111121R00</t>
  </si>
  <si>
    <t>Doplňkové práce při provádění obkladů montáž lišt rohových, vanových a dilatačních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</si>
  <si>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</si>
  <si>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</si>
  <si>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</si>
  <si>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</si>
  <si>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</si>
  <si>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</si>
  <si>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C2T S1; pro interiér i exteriér, vlhké prostředí; stěny, podlahy; báze cementová; odolná proti mrazu, vlhkosti; barva šedá</t>
  </si>
  <si>
    <t>kg</t>
  </si>
  <si>
    <t>59781346R</t>
  </si>
  <si>
    <t>obklad keramický š = 148 mm; l = 148 mm; h = 6,0 mm; pro interiér; barva bílá; lesk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</si>
  <si>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</si>
  <si>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</si>
  <si>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</si>
  <si>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</si>
  <si>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</si>
  <si>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</si>
  <si>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</si>
  <si>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</si>
  <si>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</si>
  <si>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</si>
  <si>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</si>
  <si>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</si>
  <si>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</si>
  <si>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</si>
  <si>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</si>
  <si>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</si>
  <si>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220890202R00</t>
  </si>
  <si>
    <t>Revize</t>
  </si>
  <si>
    <t>h</t>
  </si>
  <si>
    <t>M21000001</t>
  </si>
  <si>
    <t>Elektroinstalace viz. samostatný rozpočet</t>
  </si>
  <si>
    <t>Indiv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</si>
  <si>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</si>
  <si>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</si>
  <si>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</si>
  <si>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</si>
  <si>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</si>
  <si>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</si>
  <si>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</si>
  <si>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</si>
  <si>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</si>
  <si>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</si>
  <si>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</si>
  <si>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</si>
  <si>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</si>
  <si>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</si>
  <si>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</si>
  <si>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</si>
  <si>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979990001R00</t>
  </si>
  <si>
    <t>Poplatek za skládku stavební suti</t>
  </si>
  <si>
    <t>SUM</t>
  </si>
  <si>
    <t>END</t>
  </si>
  <si>
    <t>BESKYDGROUP s.r o</t>
  </si>
  <si>
    <t>J.V.Sládka 37</t>
  </si>
  <si>
    <t>CZ28614321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</si>
</sst>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WZeAeBXofEKUSKKplRBb5rJRcPA6843dEHdwr1YPOhEeUpxDFuW3Y0RB0oVMdWxUw4A8CwfQnbbA2opBDQzRtg==" saltValue="iU05uz0vMRl1UyFUXyxqp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F69" sqref="F6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8" t="s">
        <v>41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8" t="s">
        <v>22</v>
      </c>
      <c r="C2" s="79"/>
      <c r="D2" s="80" t="s">
        <v>49</v>
      </c>
      <c r="E2" s="207" t="s">
        <v>50</v>
      </c>
      <c r="F2" s="208"/>
      <c r="G2" s="208"/>
      <c r="H2" s="208"/>
      <c r="I2" s="208"/>
      <c r="J2" s="209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6">
        <v>1843</v>
      </c>
      <c r="B4" s="83" t="s">
        <v>48</v>
      </c>
      <c r="C4" s="84"/>
      <c r="D4" s="85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 t="s">
        <v>51</v>
      </c>
      <c r="E5" s="226"/>
      <c r="F5" s="226"/>
      <c r="G5" s="226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7" t="s">
        <v>52</v>
      </c>
      <c r="E6" s="228"/>
      <c r="F6" s="228"/>
      <c r="G6" s="228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9" t="s">
        <v>53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4" t="s">
        <v>370</v>
      </c>
      <c r="E11" s="214"/>
      <c r="F11" s="214"/>
      <c r="G11" s="214"/>
      <c r="H11" s="18" t="s">
        <v>40</v>
      </c>
      <c r="I11" s="88">
        <v>28614321</v>
      </c>
      <c r="J11" s="8"/>
    </row>
    <row r="12" spans="1:15" ht="15.75" customHeight="1" x14ac:dyDescent="0.2">
      <c r="A12" s="2"/>
      <c r="B12" s="28"/>
      <c r="C12" s="55"/>
      <c r="D12" s="219" t="s">
        <v>371</v>
      </c>
      <c r="E12" s="219"/>
      <c r="F12" s="219"/>
      <c r="G12" s="219"/>
      <c r="H12" s="18" t="s">
        <v>34</v>
      </c>
      <c r="I12" s="88" t="s">
        <v>372</v>
      </c>
      <c r="J12" s="8"/>
    </row>
    <row r="13" spans="1:15" ht="15.75" customHeight="1" x14ac:dyDescent="0.2">
      <c r="A13" s="2"/>
      <c r="B13" s="29"/>
      <c r="C13" s="56"/>
      <c r="D13" s="87">
        <v>73801</v>
      </c>
      <c r="E13" s="223" t="s">
        <v>53</v>
      </c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3"/>
      <c r="F15" s="213"/>
      <c r="G15" s="215"/>
      <c r="H15" s="215"/>
      <c r="I15" s="215" t="s">
        <v>29</v>
      </c>
      <c r="J15" s="216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SUMIF(F50:F67,A16,I50:I67)+SUMIF(F50:F67,"PSU",I50:I67)</f>
        <v>116042.29</v>
      </c>
      <c r="J16" s="206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SUMIF(F50:F67,A17,I50:I67)</f>
        <v>173599.71</v>
      </c>
      <c r="J17" s="206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SUMIF(F50:F67,A18,I50:I67)</f>
        <v>79932</v>
      </c>
      <c r="J18" s="206"/>
    </row>
    <row r="19" spans="1:10" ht="23.25" customHeight="1" x14ac:dyDescent="0.2">
      <c r="A19" s="145" t="s">
        <v>100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SUMIF(F50:F67,A19,I50:I67)</f>
        <v>0</v>
      </c>
      <c r="J19" s="206"/>
    </row>
    <row r="20" spans="1:10" ht="23.25" customHeight="1" x14ac:dyDescent="0.2">
      <c r="A20" s="145" t="s">
        <v>101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SUMIF(F50:F67,A20,I50:I67)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18"/>
      <c r="G21" s="217"/>
      <c r="H21" s="218"/>
      <c r="I21" s="217">
        <f>SUM(I16:J20)</f>
        <v>369574</v>
      </c>
      <c r="J21" s="23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34">
        <f>ZakladDPHSniVypocet</f>
        <v>369573.99999999994</v>
      </c>
      <c r="H23" s="235"/>
      <c r="I23" s="23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2">
        <f>I23*E23/100</f>
        <v>0</v>
      </c>
      <c r="H24" s="233"/>
      <c r="I24" s="23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4">
        <f>ZakladDPHZaklVypocet</f>
        <v>0</v>
      </c>
      <c r="H25" s="235"/>
      <c r="I25" s="23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1">
        <f>I25*E25/100</f>
        <v>0</v>
      </c>
      <c r="H26" s="202"/>
      <c r="I26" s="20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369573.99999999994</v>
      </c>
      <c r="B27" s="31" t="s">
        <v>4</v>
      </c>
      <c r="C27" s="70"/>
      <c r="D27" s="71"/>
      <c r="E27" s="70"/>
      <c r="F27" s="16"/>
      <c r="G27" s="203">
        <f>CenaCelkemBezDPH-(ZakladDPHSni+ZakladDPHZakl)</f>
        <v>0</v>
      </c>
      <c r="H27" s="203"/>
      <c r="I27" s="203"/>
      <c r="J27" s="41" t="str">
        <f t="shared" si="0"/>
        <v>CZK</v>
      </c>
    </row>
    <row r="28" spans="1:10" ht="27.75" customHeight="1" thickBot="1" x14ac:dyDescent="0.25">
      <c r="A28" s="2">
        <f>(A27-INT(A27))*100</f>
        <v>-5.8207660913467407E-9</v>
      </c>
      <c r="B28" s="119" t="s">
        <v>23</v>
      </c>
      <c r="C28" s="120"/>
      <c r="D28" s="120"/>
      <c r="E28" s="121"/>
      <c r="F28" s="122"/>
      <c r="G28" s="238">
        <f>IF(A28&gt;50, ROUNDUP(A27, 0), ROUNDDOWN(A27, 0))</f>
        <v>369574</v>
      </c>
      <c r="H28" s="238"/>
      <c r="I28" s="238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37">
        <f>ZakladDPHSni+DPHSni+ZakladDPHZakl+DPHZakl+Zaokrouhleni</f>
        <v>369573.99999999994</v>
      </c>
      <c r="H29" s="237"/>
      <c r="I29" s="237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9"/>
      <c r="E34" s="240"/>
      <c r="G34" s="241"/>
      <c r="H34" s="242"/>
      <c r="I34" s="242"/>
      <c r="J34" s="25"/>
    </row>
    <row r="35" spans="1:10" ht="12.75" customHeight="1" x14ac:dyDescent="0.2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57</v>
      </c>
      <c r="C39" s="243"/>
      <c r="D39" s="243"/>
      <c r="E39" s="243"/>
      <c r="F39" s="103">
        <f>'SO01 1.1 Pol'!AE140</f>
        <v>369573.99999999994</v>
      </c>
      <c r="G39" s="104">
        <f>'SO01 1.1 Pol'!AF140</f>
        <v>0</v>
      </c>
      <c r="H39" s="105"/>
      <c r="I39" s="106">
        <f>F39+G39+H39</f>
        <v>369573.99999999994</v>
      </c>
      <c r="J39" s="107">
        <f>IF(CenaCelkemVypocet=0,"",I39/CenaCelkemVypocet*100)</f>
        <v>100</v>
      </c>
    </row>
    <row r="40" spans="1:10" ht="25.5" hidden="1" customHeight="1" x14ac:dyDescent="0.2">
      <c r="A40" s="91">
        <v>2</v>
      </c>
      <c r="B40" s="108"/>
      <c r="C40" s="244" t="s">
        <v>58</v>
      </c>
      <c r="D40" s="244"/>
      <c r="E40" s="244"/>
      <c r="F40" s="109"/>
      <c r="G40" s="110"/>
      <c r="H40" s="110"/>
      <c r="I40" s="111">
        <f>F40+G40+H40</f>
        <v>0</v>
      </c>
      <c r="J40" s="112">
        <f>IF(CenaCelkemVypocet=0,"",I40/CenaCelkemVypocet*100)</f>
        <v>0</v>
      </c>
    </row>
    <row r="41" spans="1:10" ht="25.5" hidden="1" customHeight="1" x14ac:dyDescent="0.2">
      <c r="A41" s="91">
        <v>2</v>
      </c>
      <c r="B41" s="108" t="s">
        <v>45</v>
      </c>
      <c r="C41" s="244" t="s">
        <v>46</v>
      </c>
      <c r="D41" s="244"/>
      <c r="E41" s="244"/>
      <c r="F41" s="109">
        <f>'SO01 1.1 Pol'!AE140</f>
        <v>369573.99999999994</v>
      </c>
      <c r="G41" s="110">
        <f>'SO01 1.1 Pol'!AF140</f>
        <v>0</v>
      </c>
      <c r="H41" s="110"/>
      <c r="I41" s="111">
        <f>F41+G41+H41</f>
        <v>369573.99999999994</v>
      </c>
      <c r="J41" s="112">
        <f>IF(CenaCelkemVypocet=0,"",I41/CenaCelkemVypocet*100)</f>
        <v>100</v>
      </c>
    </row>
    <row r="42" spans="1:10" ht="25.5" hidden="1" customHeight="1" x14ac:dyDescent="0.2">
      <c r="A42" s="91">
        <v>3</v>
      </c>
      <c r="B42" s="113" t="s">
        <v>43</v>
      </c>
      <c r="C42" s="243" t="s">
        <v>44</v>
      </c>
      <c r="D42" s="243"/>
      <c r="E42" s="243"/>
      <c r="F42" s="114">
        <f>'SO01 1.1 Pol'!AE140</f>
        <v>369573.99999999994</v>
      </c>
      <c r="G42" s="105">
        <f>'SO01 1.1 Pol'!AF140</f>
        <v>0</v>
      </c>
      <c r="H42" s="105"/>
      <c r="I42" s="106">
        <f>F42+G42+H42</f>
        <v>369573.99999999994</v>
      </c>
      <c r="J42" s="107">
        <f>IF(CenaCelkemVypocet=0,"",I42/CenaCelkemVypocet*100)</f>
        <v>100</v>
      </c>
    </row>
    <row r="43" spans="1:10" ht="25.5" hidden="1" customHeight="1" x14ac:dyDescent="0.2">
      <c r="A43" s="91"/>
      <c r="B43" s="245" t="s">
        <v>59</v>
      </c>
      <c r="C43" s="246"/>
      <c r="D43" s="246"/>
      <c r="E43" s="246"/>
      <c r="F43" s="115">
        <f>SUMIF(A39:A42,"=1",F39:F42)</f>
        <v>369573.99999999994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369573.99999999994</v>
      </c>
      <c r="J43" s="118">
        <f>SUMIF(A39:A42,"=1",J39:J42)</f>
        <v>100</v>
      </c>
    </row>
    <row r="47" spans="1:10" ht="15.75" x14ac:dyDescent="0.25">
      <c r="B47" s="127" t="s">
        <v>61</v>
      </c>
    </row>
    <row r="49" spans="1:10" ht="25.5" customHeight="1" x14ac:dyDescent="0.2">
      <c r="A49" s="129"/>
      <c r="B49" s="132" t="s">
        <v>17</v>
      </c>
      <c r="C49" s="132" t="s">
        <v>5</v>
      </c>
      <c r="D49" s="133"/>
      <c r="E49" s="133"/>
      <c r="F49" s="134" t="s">
        <v>62</v>
      </c>
      <c r="G49" s="134"/>
      <c r="H49" s="134"/>
      <c r="I49" s="134" t="s">
        <v>29</v>
      </c>
      <c r="J49" s="134" t="s">
        <v>0</v>
      </c>
    </row>
    <row r="50" spans="1:10" ht="36.75" customHeight="1" x14ac:dyDescent="0.2">
      <c r="A50" s="130"/>
      <c r="B50" s="135" t="s">
        <v>63</v>
      </c>
      <c r="C50" s="247" t="s">
        <v>64</v>
      </c>
      <c r="D50" s="248"/>
      <c r="E50" s="248"/>
      <c r="F50" s="141" t="s">
        <v>24</v>
      </c>
      <c r="G50" s="142"/>
      <c r="H50" s="142"/>
      <c r="I50" s="142">
        <f>'SO01 1.1 Pol'!G8</f>
        <v>14461.69</v>
      </c>
      <c r="J50" s="139">
        <f>IF(I68=0,"",I50/I68*100)</f>
        <v>3.913070183508581</v>
      </c>
    </row>
    <row r="51" spans="1:10" ht="36.75" customHeight="1" x14ac:dyDescent="0.2">
      <c r="A51" s="130"/>
      <c r="B51" s="135" t="s">
        <v>65</v>
      </c>
      <c r="C51" s="247" t="s">
        <v>66</v>
      </c>
      <c r="D51" s="248"/>
      <c r="E51" s="248"/>
      <c r="F51" s="141" t="s">
        <v>24</v>
      </c>
      <c r="G51" s="142"/>
      <c r="H51" s="142"/>
      <c r="I51" s="142">
        <f>'SO01 1.1 Pol'!G13</f>
        <v>68435.73</v>
      </c>
      <c r="J51" s="139">
        <f>IF(I68=0,"",I51/I68*100)</f>
        <v>18.517463349694516</v>
      </c>
    </row>
    <row r="52" spans="1:10" ht="36.75" customHeight="1" x14ac:dyDescent="0.2">
      <c r="A52" s="130"/>
      <c r="B52" s="135" t="s">
        <v>67</v>
      </c>
      <c r="C52" s="247" t="s">
        <v>68</v>
      </c>
      <c r="D52" s="248"/>
      <c r="E52" s="248"/>
      <c r="F52" s="141" t="s">
        <v>24</v>
      </c>
      <c r="G52" s="142"/>
      <c r="H52" s="142"/>
      <c r="I52" s="142">
        <f>'SO01 1.1 Pol'!G27</f>
        <v>21294.98</v>
      </c>
      <c r="J52" s="139">
        <f>IF(I68=0,"",I52/I68*100)</f>
        <v>5.7620341257772472</v>
      </c>
    </row>
    <row r="53" spans="1:10" ht="36.75" customHeight="1" x14ac:dyDescent="0.2">
      <c r="A53" s="130"/>
      <c r="B53" s="135" t="s">
        <v>69</v>
      </c>
      <c r="C53" s="247" t="s">
        <v>70</v>
      </c>
      <c r="D53" s="248"/>
      <c r="E53" s="248"/>
      <c r="F53" s="141" t="s">
        <v>24</v>
      </c>
      <c r="G53" s="142"/>
      <c r="H53" s="142"/>
      <c r="I53" s="142">
        <f>'SO01 1.1 Pol'!G29</f>
        <v>4730</v>
      </c>
      <c r="J53" s="139">
        <f>IF(I68=0,"",I53/I68*100)</f>
        <v>1.2798519376363058</v>
      </c>
    </row>
    <row r="54" spans="1:10" ht="36.75" customHeight="1" x14ac:dyDescent="0.2">
      <c r="A54" s="130"/>
      <c r="B54" s="135" t="s">
        <v>71</v>
      </c>
      <c r="C54" s="247" t="s">
        <v>72</v>
      </c>
      <c r="D54" s="248"/>
      <c r="E54" s="248"/>
      <c r="F54" s="141" t="s">
        <v>24</v>
      </c>
      <c r="G54" s="142"/>
      <c r="H54" s="142"/>
      <c r="I54" s="142">
        <f>'SO01 1.1 Pol'!G32</f>
        <v>1165.8</v>
      </c>
      <c r="J54" s="139">
        <f>IF(I68=0,"",I54/I68*100)</f>
        <v>0.31544426826562477</v>
      </c>
    </row>
    <row r="55" spans="1:10" ht="36.75" customHeight="1" x14ac:dyDescent="0.2">
      <c r="A55" s="130"/>
      <c r="B55" s="135" t="s">
        <v>73</v>
      </c>
      <c r="C55" s="247" t="s">
        <v>74</v>
      </c>
      <c r="D55" s="248"/>
      <c r="E55" s="248"/>
      <c r="F55" s="141" t="s">
        <v>24</v>
      </c>
      <c r="G55" s="142"/>
      <c r="H55" s="142"/>
      <c r="I55" s="142">
        <f>'SO01 1.1 Pol'!G38</f>
        <v>1693.11</v>
      </c>
      <c r="J55" s="139">
        <f>IF(I68=0,"",I55/I68*100)</f>
        <v>0.45812475985864809</v>
      </c>
    </row>
    <row r="56" spans="1:10" ht="36.75" customHeight="1" x14ac:dyDescent="0.2">
      <c r="A56" s="130"/>
      <c r="B56" s="135" t="s">
        <v>75</v>
      </c>
      <c r="C56" s="247" t="s">
        <v>76</v>
      </c>
      <c r="D56" s="248"/>
      <c r="E56" s="248"/>
      <c r="F56" s="141" t="s">
        <v>25</v>
      </c>
      <c r="G56" s="142"/>
      <c r="H56" s="142"/>
      <c r="I56" s="142">
        <f>'SO01 1.1 Pol'!G41</f>
        <v>6855</v>
      </c>
      <c r="J56" s="139">
        <f>IF(I68=0,"",I56/I68*100)</f>
        <v>1.8548382732551536</v>
      </c>
    </row>
    <row r="57" spans="1:10" ht="36.75" customHeight="1" x14ac:dyDescent="0.2">
      <c r="A57" s="130"/>
      <c r="B57" s="135" t="s">
        <v>77</v>
      </c>
      <c r="C57" s="247" t="s">
        <v>78</v>
      </c>
      <c r="D57" s="248"/>
      <c r="E57" s="248"/>
      <c r="F57" s="141" t="s">
        <v>25</v>
      </c>
      <c r="G57" s="142"/>
      <c r="H57" s="142"/>
      <c r="I57" s="142">
        <f>'SO01 1.1 Pol'!G43</f>
        <v>3346</v>
      </c>
      <c r="J57" s="139">
        <f>IF(I68=0,"",I57/I68*100)</f>
        <v>0.90536671952031278</v>
      </c>
    </row>
    <row r="58" spans="1:10" ht="36.75" customHeight="1" x14ac:dyDescent="0.2">
      <c r="A58" s="130"/>
      <c r="B58" s="135" t="s">
        <v>79</v>
      </c>
      <c r="C58" s="247" t="s">
        <v>80</v>
      </c>
      <c r="D58" s="248"/>
      <c r="E58" s="248"/>
      <c r="F58" s="141" t="s">
        <v>25</v>
      </c>
      <c r="G58" s="142"/>
      <c r="H58" s="142"/>
      <c r="I58" s="142">
        <f>'SO01 1.1 Pol'!G51</f>
        <v>2354</v>
      </c>
      <c r="J58" s="139">
        <f>IF(I68=0,"",I58/I68*100)</f>
        <v>0.63694956896318478</v>
      </c>
    </row>
    <row r="59" spans="1:10" ht="36.75" customHeight="1" x14ac:dyDescent="0.2">
      <c r="A59" s="130"/>
      <c r="B59" s="135" t="s">
        <v>81</v>
      </c>
      <c r="C59" s="247" t="s">
        <v>82</v>
      </c>
      <c r="D59" s="248"/>
      <c r="E59" s="248"/>
      <c r="F59" s="141" t="s">
        <v>25</v>
      </c>
      <c r="G59" s="142"/>
      <c r="H59" s="142"/>
      <c r="I59" s="142">
        <f>'SO01 1.1 Pol'!G57</f>
        <v>27340</v>
      </c>
      <c r="J59" s="139">
        <f>IF(I68=0,"",I59/I68*100)</f>
        <v>7.397706548620846</v>
      </c>
    </row>
    <row r="60" spans="1:10" ht="36.75" customHeight="1" x14ac:dyDescent="0.2">
      <c r="A60" s="130"/>
      <c r="B60" s="135" t="s">
        <v>83</v>
      </c>
      <c r="C60" s="247" t="s">
        <v>84</v>
      </c>
      <c r="D60" s="248"/>
      <c r="E60" s="248"/>
      <c r="F60" s="141" t="s">
        <v>25</v>
      </c>
      <c r="G60" s="142"/>
      <c r="H60" s="142"/>
      <c r="I60" s="142">
        <f>'SO01 1.1 Pol'!G78</f>
        <v>59911.79</v>
      </c>
      <c r="J60" s="139">
        <f>IF(I68=0,"",I60/I68*100)</f>
        <v>16.211040278807495</v>
      </c>
    </row>
    <row r="61" spans="1:10" ht="36.75" customHeight="1" x14ac:dyDescent="0.2">
      <c r="A61" s="130"/>
      <c r="B61" s="135" t="s">
        <v>85</v>
      </c>
      <c r="C61" s="247" t="s">
        <v>86</v>
      </c>
      <c r="D61" s="248"/>
      <c r="E61" s="248"/>
      <c r="F61" s="141" t="s">
        <v>25</v>
      </c>
      <c r="G61" s="142"/>
      <c r="H61" s="142"/>
      <c r="I61" s="142">
        <f>'SO01 1.1 Pol'!G93</f>
        <v>4845.07</v>
      </c>
      <c r="J61" s="139">
        <f>IF(I68=0,"",I61/I68*100)</f>
        <v>1.3109877859373227</v>
      </c>
    </row>
    <row r="62" spans="1:10" ht="36.75" customHeight="1" x14ac:dyDescent="0.2">
      <c r="A62" s="130"/>
      <c r="B62" s="135" t="s">
        <v>87</v>
      </c>
      <c r="C62" s="247" t="s">
        <v>88</v>
      </c>
      <c r="D62" s="248"/>
      <c r="E62" s="248"/>
      <c r="F62" s="141" t="s">
        <v>25</v>
      </c>
      <c r="G62" s="142"/>
      <c r="H62" s="142"/>
      <c r="I62" s="142">
        <f>'SO01 1.1 Pol'!G102</f>
        <v>31046.21</v>
      </c>
      <c r="J62" s="139">
        <f>IF(I68=0,"",I62/I68*100)</f>
        <v>8.4005395401191656</v>
      </c>
    </row>
    <row r="63" spans="1:10" ht="36.75" customHeight="1" x14ac:dyDescent="0.2">
      <c r="A63" s="130"/>
      <c r="B63" s="135" t="s">
        <v>89</v>
      </c>
      <c r="C63" s="247" t="s">
        <v>90</v>
      </c>
      <c r="D63" s="248"/>
      <c r="E63" s="248"/>
      <c r="F63" s="141" t="s">
        <v>25</v>
      </c>
      <c r="G63" s="142"/>
      <c r="H63" s="142"/>
      <c r="I63" s="142">
        <f>'SO01 1.1 Pol'!G110</f>
        <v>27314.739999999998</v>
      </c>
      <c r="J63" s="139">
        <f>IF(I68=0,"",I63/I68*100)</f>
        <v>7.3908716522266191</v>
      </c>
    </row>
    <row r="64" spans="1:10" ht="36.75" customHeight="1" x14ac:dyDescent="0.2">
      <c r="A64" s="130"/>
      <c r="B64" s="135" t="s">
        <v>91</v>
      </c>
      <c r="C64" s="247" t="s">
        <v>92</v>
      </c>
      <c r="D64" s="248"/>
      <c r="E64" s="248"/>
      <c r="F64" s="141" t="s">
        <v>25</v>
      </c>
      <c r="G64" s="142"/>
      <c r="H64" s="142"/>
      <c r="I64" s="142">
        <f>'SO01 1.1 Pol'!G119</f>
        <v>6597.68</v>
      </c>
      <c r="J64" s="139">
        <f>IF(I68=0,"",I64/I68*100)</f>
        <v>1.7852121631932987</v>
      </c>
    </row>
    <row r="65" spans="1:10" ht="36.75" customHeight="1" x14ac:dyDescent="0.2">
      <c r="A65" s="130"/>
      <c r="B65" s="135" t="s">
        <v>93</v>
      </c>
      <c r="C65" s="247" t="s">
        <v>94</v>
      </c>
      <c r="D65" s="248"/>
      <c r="E65" s="248"/>
      <c r="F65" s="141" t="s">
        <v>25</v>
      </c>
      <c r="G65" s="142"/>
      <c r="H65" s="142"/>
      <c r="I65" s="142">
        <f>'SO01 1.1 Pol'!G124</f>
        <v>3989.22</v>
      </c>
      <c r="J65" s="139">
        <f>IF(I68=0,"",I65/I68*100)</f>
        <v>1.0794103481305504</v>
      </c>
    </row>
    <row r="66" spans="1:10" ht="36.75" customHeight="1" x14ac:dyDescent="0.2">
      <c r="A66" s="130"/>
      <c r="B66" s="135" t="s">
        <v>95</v>
      </c>
      <c r="C66" s="247" t="s">
        <v>96</v>
      </c>
      <c r="D66" s="248"/>
      <c r="E66" s="248"/>
      <c r="F66" s="141" t="s">
        <v>26</v>
      </c>
      <c r="G66" s="142"/>
      <c r="H66" s="142"/>
      <c r="I66" s="142">
        <f>'SO01 1.1 Pol'!G127</f>
        <v>79932</v>
      </c>
      <c r="J66" s="139">
        <f>IF(I68=0,"",I66/I68*100)</f>
        <v>21.628144837028582</v>
      </c>
    </row>
    <row r="67" spans="1:10" ht="36.75" customHeight="1" x14ac:dyDescent="0.2">
      <c r="A67" s="130"/>
      <c r="B67" s="135" t="s">
        <v>97</v>
      </c>
      <c r="C67" s="247" t="s">
        <v>98</v>
      </c>
      <c r="D67" s="248"/>
      <c r="E67" s="248"/>
      <c r="F67" s="141" t="s">
        <v>99</v>
      </c>
      <c r="G67" s="142"/>
      <c r="H67" s="142"/>
      <c r="I67" s="142">
        <f>'SO01 1.1 Pol'!G130</f>
        <v>4260.9799999999996</v>
      </c>
      <c r="J67" s="139">
        <f>IF(I68=0,"",I67/I68*100)</f>
        <v>1.1529436594565634</v>
      </c>
    </row>
    <row r="68" spans="1:10" ht="25.5" customHeight="1" x14ac:dyDescent="0.2">
      <c r="A68" s="131"/>
      <c r="B68" s="136" t="s">
        <v>1</v>
      </c>
      <c r="C68" s="137"/>
      <c r="D68" s="138"/>
      <c r="E68" s="138"/>
      <c r="F68" s="143"/>
      <c r="G68" s="144"/>
      <c r="H68" s="144"/>
      <c r="I68" s="144">
        <f>SUM(I50:I67)</f>
        <v>369573.99999999994</v>
      </c>
      <c r="J68" s="140">
        <f>SUM(J50:J67)</f>
        <v>100.00000000000003</v>
      </c>
    </row>
    <row r="69" spans="1:10" x14ac:dyDescent="0.2">
      <c r="F69" s="89"/>
      <c r="G69" s="89"/>
      <c r="H69" s="89"/>
      <c r="I69" s="89"/>
      <c r="J69" s="90"/>
    </row>
    <row r="70" spans="1:10" x14ac:dyDescent="0.2">
      <c r="F70" s="89"/>
      <c r="G70" s="89"/>
      <c r="H70" s="89"/>
      <c r="I70" s="89"/>
      <c r="J70" s="90"/>
    </row>
    <row r="71" spans="1:10" x14ac:dyDescent="0.2">
      <c r="F71" s="89"/>
      <c r="G71" s="89"/>
      <c r="H71" s="89"/>
      <c r="I71" s="89"/>
      <c r="J71" s="90"/>
    </row>
  </sheetData>
  <sheetProtection algorithmName="SHA-512" hashValue="umAPzt+xoh8CNPFxj5713MbL1wWd+ryoZ206YNrtYwPPnch6njwWF6WujYlfmJ1KC8r+dyjgEp4M1ciPl0es6A==" saltValue="lt51saqhcAyVvPnl6g+Ot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hRgWmsP2D5eiEcCThYPpAX9pywe8Ww0Xtd7vIwPSHfXHQkMB92xh5eAY14qSLigzvPH+18rb63NK+KBt+UFWFQ==" saltValue="2TEPEduKWnfp1biPE3gNC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FE15-CF60-490A-A6F1-98B56D205D92}">
  <sheetPr>
    <outlinePr summaryBelow="0"/>
  </sheetPr>
  <dimension ref="A1:BH5000"/>
  <sheetViews>
    <sheetView workbookViewId="0">
      <pane ySplit="7" topLeftCell="A122" activePane="bottomLeft" state="frozen"/>
      <selection pane="bottomLeft" activeCell="F130" sqref="F130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102</v>
      </c>
      <c r="B1" s="255"/>
      <c r="C1" s="255"/>
      <c r="D1" s="255"/>
      <c r="E1" s="255"/>
      <c r="F1" s="255"/>
      <c r="G1" s="255"/>
      <c r="AG1" t="s">
        <v>103</v>
      </c>
    </row>
    <row r="2" spans="1:60" ht="25.15" customHeight="1" x14ac:dyDescent="0.2">
      <c r="A2" s="146" t="s">
        <v>7</v>
      </c>
      <c r="B2" s="49" t="s">
        <v>49</v>
      </c>
      <c r="C2" s="256" t="s">
        <v>50</v>
      </c>
      <c r="D2" s="257"/>
      <c r="E2" s="257"/>
      <c r="F2" s="257"/>
      <c r="G2" s="258"/>
      <c r="AG2" t="s">
        <v>104</v>
      </c>
    </row>
    <row r="3" spans="1:60" ht="25.15" customHeight="1" x14ac:dyDescent="0.2">
      <c r="A3" s="146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8" t="s">
        <v>104</v>
      </c>
      <c r="AG3" t="s">
        <v>105</v>
      </c>
    </row>
    <row r="4" spans="1:60" ht="25.15" customHeight="1" x14ac:dyDescent="0.2">
      <c r="A4" s="147" t="s">
        <v>9</v>
      </c>
      <c r="B4" s="148" t="s">
        <v>43</v>
      </c>
      <c r="C4" s="259" t="s">
        <v>44</v>
      </c>
      <c r="D4" s="260"/>
      <c r="E4" s="260"/>
      <c r="F4" s="260"/>
      <c r="G4" s="261"/>
      <c r="AG4" t="s">
        <v>106</v>
      </c>
    </row>
    <row r="5" spans="1:60" x14ac:dyDescent="0.2">
      <c r="D5" s="10"/>
    </row>
    <row r="6" spans="1:60" ht="38.25" x14ac:dyDescent="0.2">
      <c r="A6" s="150" t="s">
        <v>107</v>
      </c>
      <c r="B6" s="152" t="s">
        <v>108</v>
      </c>
      <c r="C6" s="152" t="s">
        <v>109</v>
      </c>
      <c r="D6" s="151" t="s">
        <v>110</v>
      </c>
      <c r="E6" s="150" t="s">
        <v>111</v>
      </c>
      <c r="F6" s="149" t="s">
        <v>112</v>
      </c>
      <c r="G6" s="150" t="s">
        <v>29</v>
      </c>
      <c r="H6" s="153" t="s">
        <v>30</v>
      </c>
      <c r="I6" s="153" t="s">
        <v>113</v>
      </c>
      <c r="J6" s="153" t="s">
        <v>31</v>
      </c>
      <c r="K6" s="153" t="s">
        <v>114</v>
      </c>
      <c r="L6" s="153" t="s">
        <v>115</v>
      </c>
      <c r="M6" s="153" t="s">
        <v>116</v>
      </c>
      <c r="N6" s="153" t="s">
        <v>117</v>
      </c>
      <c r="O6" s="153" t="s">
        <v>118</v>
      </c>
      <c r="P6" s="153" t="s">
        <v>119</v>
      </c>
      <c r="Q6" s="153" t="s">
        <v>120</v>
      </c>
      <c r="R6" s="153" t="s">
        <v>121</v>
      </c>
      <c r="S6" s="153" t="s">
        <v>122</v>
      </c>
      <c r="T6" s="153" t="s">
        <v>123</v>
      </c>
      <c r="U6" s="153" t="s">
        <v>124</v>
      </c>
      <c r="V6" s="153" t="s">
        <v>125</v>
      </c>
      <c r="W6" s="153" t="s">
        <v>126</v>
      </c>
      <c r="X6" s="153" t="s">
        <v>127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7" t="s">
        <v>128</v>
      </c>
      <c r="B8" s="168" t="s">
        <v>63</v>
      </c>
      <c r="C8" s="190" t="s">
        <v>64</v>
      </c>
      <c r="D8" s="169"/>
      <c r="E8" s="170"/>
      <c r="F8" s="171"/>
      <c r="G8" s="171">
        <f>SUMIF(AG9:AG12,"&lt;&gt;NOR",G9:G12)</f>
        <v>14461.69</v>
      </c>
      <c r="H8" s="171"/>
      <c r="I8" s="171">
        <f>SUM(I9:I12)</f>
        <v>0</v>
      </c>
      <c r="J8" s="171"/>
      <c r="K8" s="171">
        <f>SUM(K9:K12)</f>
        <v>0</v>
      </c>
      <c r="L8" s="171"/>
      <c r="M8" s="171">
        <f>SUM(M9:M12)</f>
        <v>16630.943499999998</v>
      </c>
      <c r="N8" s="171"/>
      <c r="O8" s="171">
        <f>SUM(O9:O12)</f>
        <v>1.46</v>
      </c>
      <c r="P8" s="171"/>
      <c r="Q8" s="171">
        <f>SUM(Q9:Q12)</f>
        <v>0</v>
      </c>
      <c r="R8" s="171"/>
      <c r="S8" s="171"/>
      <c r="T8" s="172"/>
      <c r="U8" s="166"/>
      <c r="V8" s="166">
        <f>SUM(V9:V12)</f>
        <v>10.530000000000001</v>
      </c>
      <c r="W8" s="166"/>
      <c r="X8" s="166"/>
      <c r="AG8" t="s">
        <v>129</v>
      </c>
    </row>
    <row r="9" spans="1:60" outlineLevel="1" x14ac:dyDescent="0.2">
      <c r="A9" s="173">
        <v>1</v>
      </c>
      <c r="B9" s="174" t="s">
        <v>130</v>
      </c>
      <c r="C9" s="191" t="s">
        <v>131</v>
      </c>
      <c r="D9" s="175" t="s">
        <v>132</v>
      </c>
      <c r="E9" s="176">
        <v>17.899000000000001</v>
      </c>
      <c r="F9" s="177">
        <v>735</v>
      </c>
      <c r="G9" s="178">
        <f>ROUND(E9*F9,2)</f>
        <v>13155.77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15129.135499999999</v>
      </c>
      <c r="N9" s="178">
        <v>7.4709999999999999E-2</v>
      </c>
      <c r="O9" s="178">
        <f>ROUND(E9*N9,2)</f>
        <v>1.34</v>
      </c>
      <c r="P9" s="178">
        <v>0</v>
      </c>
      <c r="Q9" s="178">
        <f>ROUND(E9*P9,2)</f>
        <v>0</v>
      </c>
      <c r="R9" s="178" t="s">
        <v>133</v>
      </c>
      <c r="S9" s="178" t="s">
        <v>134</v>
      </c>
      <c r="T9" s="179" t="s">
        <v>135</v>
      </c>
      <c r="U9" s="164">
        <v>0.52915000000000001</v>
      </c>
      <c r="V9" s="164">
        <f>ROUND(E9*U9,2)</f>
        <v>9.4700000000000006</v>
      </c>
      <c r="W9" s="164"/>
      <c r="X9" s="164" t="s">
        <v>136</v>
      </c>
      <c r="Y9" s="154"/>
      <c r="Z9" s="154"/>
      <c r="AA9" s="154"/>
      <c r="AB9" s="154"/>
      <c r="AC9" s="154"/>
      <c r="AD9" s="154"/>
      <c r="AE9" s="154"/>
      <c r="AF9" s="154"/>
      <c r="AG9" s="154" t="s">
        <v>137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53" t="s">
        <v>138</v>
      </c>
      <c r="D10" s="254"/>
      <c r="E10" s="254"/>
      <c r="F10" s="254"/>
      <c r="G10" s="25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54"/>
      <c r="Z10" s="154"/>
      <c r="AA10" s="154"/>
      <c r="AB10" s="154"/>
      <c r="AC10" s="154"/>
      <c r="AD10" s="154"/>
      <c r="AE10" s="154"/>
      <c r="AF10" s="154"/>
      <c r="AG10" s="154" t="s">
        <v>139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3">
        <v>2</v>
      </c>
      <c r="B11" s="174" t="s">
        <v>140</v>
      </c>
      <c r="C11" s="191" t="s">
        <v>141</v>
      </c>
      <c r="D11" s="175" t="s">
        <v>132</v>
      </c>
      <c r="E11" s="176">
        <v>2.0405000000000002</v>
      </c>
      <c r="F11" s="177">
        <v>640</v>
      </c>
      <c r="G11" s="178">
        <f>ROUND(E11*F11,2)</f>
        <v>1305.92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1501.808</v>
      </c>
      <c r="N11" s="178">
        <v>5.654E-2</v>
      </c>
      <c r="O11" s="178">
        <f>ROUND(E11*N11,2)</f>
        <v>0.12</v>
      </c>
      <c r="P11" s="178">
        <v>0</v>
      </c>
      <c r="Q11" s="178">
        <f>ROUND(E11*P11,2)</f>
        <v>0</v>
      </c>
      <c r="R11" s="178" t="s">
        <v>133</v>
      </c>
      <c r="S11" s="178" t="s">
        <v>134</v>
      </c>
      <c r="T11" s="179" t="s">
        <v>135</v>
      </c>
      <c r="U11" s="164">
        <v>0.51744999999999997</v>
      </c>
      <c r="V11" s="164">
        <f>ROUND(E11*U11,2)</f>
        <v>1.06</v>
      </c>
      <c r="W11" s="164"/>
      <c r="X11" s="164" t="s">
        <v>136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137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253" t="s">
        <v>138</v>
      </c>
      <c r="D12" s="254"/>
      <c r="E12" s="254"/>
      <c r="F12" s="254"/>
      <c r="G12" s="25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54"/>
      <c r="Z12" s="154"/>
      <c r="AA12" s="154"/>
      <c r="AB12" s="154"/>
      <c r="AC12" s="154"/>
      <c r="AD12" s="154"/>
      <c r="AE12" s="154"/>
      <c r="AF12" s="154"/>
      <c r="AG12" s="154" t="s">
        <v>139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x14ac:dyDescent="0.2">
      <c r="A13" s="167" t="s">
        <v>128</v>
      </c>
      <c r="B13" s="168" t="s">
        <v>65</v>
      </c>
      <c r="C13" s="190" t="s">
        <v>66</v>
      </c>
      <c r="D13" s="169"/>
      <c r="E13" s="170"/>
      <c r="F13" s="171"/>
      <c r="G13" s="171">
        <f>SUMIF(AG14:AG26,"&lt;&gt;NOR",G14:G26)</f>
        <v>68435.73</v>
      </c>
      <c r="H13" s="171"/>
      <c r="I13" s="171">
        <f>SUM(I14:I26)</f>
        <v>0</v>
      </c>
      <c r="J13" s="171"/>
      <c r="K13" s="171">
        <f>SUM(K14:K26)</f>
        <v>0</v>
      </c>
      <c r="L13" s="171"/>
      <c r="M13" s="171">
        <f>SUM(M14:M26)</f>
        <v>78701.089499999987</v>
      </c>
      <c r="N13" s="171"/>
      <c r="O13" s="171">
        <f>SUM(O14:O26)</f>
        <v>0.96</v>
      </c>
      <c r="P13" s="171"/>
      <c r="Q13" s="171">
        <f>SUM(Q14:Q26)</f>
        <v>0</v>
      </c>
      <c r="R13" s="171"/>
      <c r="S13" s="171"/>
      <c r="T13" s="172"/>
      <c r="U13" s="166"/>
      <c r="V13" s="166">
        <f>SUM(V14:V26)</f>
        <v>96.33</v>
      </c>
      <c r="W13" s="166"/>
      <c r="X13" s="166"/>
      <c r="AG13" t="s">
        <v>129</v>
      </c>
    </row>
    <row r="14" spans="1:60" outlineLevel="1" x14ac:dyDescent="0.2">
      <c r="A14" s="173">
        <v>3</v>
      </c>
      <c r="B14" s="174" t="s">
        <v>142</v>
      </c>
      <c r="C14" s="191" t="s">
        <v>143</v>
      </c>
      <c r="D14" s="175" t="s">
        <v>132</v>
      </c>
      <c r="E14" s="176">
        <v>146.5504</v>
      </c>
      <c r="F14" s="177">
        <v>115</v>
      </c>
      <c r="G14" s="178">
        <f>ROUND(E14*F14,2)</f>
        <v>16853.3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19381.294999999998</v>
      </c>
      <c r="N14" s="178">
        <v>3.6999999999999999E-4</v>
      </c>
      <c r="O14" s="178">
        <f>ROUND(E14*N14,2)</f>
        <v>0.05</v>
      </c>
      <c r="P14" s="178">
        <v>0</v>
      </c>
      <c r="Q14" s="178">
        <f>ROUND(E14*P14,2)</f>
        <v>0</v>
      </c>
      <c r="R14" s="178" t="s">
        <v>133</v>
      </c>
      <c r="S14" s="178" t="s">
        <v>134</v>
      </c>
      <c r="T14" s="179" t="s">
        <v>135</v>
      </c>
      <c r="U14" s="164">
        <v>7.0000000000000007E-2</v>
      </c>
      <c r="V14" s="164">
        <f>ROUND(E14*U14,2)</f>
        <v>10.26</v>
      </c>
      <c r="W14" s="164"/>
      <c r="X14" s="164" t="s">
        <v>136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137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253" t="s">
        <v>144</v>
      </c>
      <c r="D15" s="254"/>
      <c r="E15" s="254"/>
      <c r="F15" s="254"/>
      <c r="G15" s="25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54"/>
      <c r="Z15" s="154"/>
      <c r="AA15" s="154"/>
      <c r="AB15" s="154"/>
      <c r="AC15" s="154"/>
      <c r="AD15" s="154"/>
      <c r="AE15" s="154"/>
      <c r="AF15" s="154"/>
      <c r="AG15" s="154" t="s">
        <v>139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73">
        <v>4</v>
      </c>
      <c r="B16" s="174" t="s">
        <v>145</v>
      </c>
      <c r="C16" s="191" t="s">
        <v>146</v>
      </c>
      <c r="D16" s="175" t="s">
        <v>132</v>
      </c>
      <c r="E16" s="176">
        <v>13.5</v>
      </c>
      <c r="F16" s="177">
        <v>46</v>
      </c>
      <c r="G16" s="178">
        <f>ROUND(E16*F16,2)</f>
        <v>621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714.15</v>
      </c>
      <c r="N16" s="178">
        <v>4.0000000000000003E-5</v>
      </c>
      <c r="O16" s="178">
        <f>ROUND(E16*N16,2)</f>
        <v>0</v>
      </c>
      <c r="P16" s="178">
        <v>0</v>
      </c>
      <c r="Q16" s="178">
        <f>ROUND(E16*P16,2)</f>
        <v>0</v>
      </c>
      <c r="R16" s="178" t="s">
        <v>133</v>
      </c>
      <c r="S16" s="178" t="s">
        <v>134</v>
      </c>
      <c r="T16" s="179" t="s">
        <v>135</v>
      </c>
      <c r="U16" s="164">
        <v>7.8E-2</v>
      </c>
      <c r="V16" s="164">
        <f>ROUND(E16*U16,2)</f>
        <v>1.05</v>
      </c>
      <c r="W16" s="164"/>
      <c r="X16" s="164" t="s">
        <v>136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137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61"/>
      <c r="B17" s="162"/>
      <c r="C17" s="253" t="s">
        <v>147</v>
      </c>
      <c r="D17" s="254"/>
      <c r="E17" s="254"/>
      <c r="F17" s="254"/>
      <c r="G17" s="25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54"/>
      <c r="Z17" s="154"/>
      <c r="AA17" s="154"/>
      <c r="AB17" s="154"/>
      <c r="AC17" s="154"/>
      <c r="AD17" s="154"/>
      <c r="AE17" s="154"/>
      <c r="AF17" s="154"/>
      <c r="AG17" s="154" t="s">
        <v>139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80" t="str">
        <f>C17</f>
        <v>které se zřizují před úpravami povrchu, a obalení osazených dveřních zárubní před znečištěním při úpravách povrchu nástřikem plastických maltovin včetně pozdějšího odkrytí,</v>
      </c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3">
        <v>5</v>
      </c>
      <c r="B18" s="174" t="s">
        <v>148</v>
      </c>
      <c r="C18" s="191" t="s">
        <v>149</v>
      </c>
      <c r="D18" s="175" t="s">
        <v>132</v>
      </c>
      <c r="E18" s="176">
        <v>37.736400000000003</v>
      </c>
      <c r="F18" s="177">
        <v>220</v>
      </c>
      <c r="G18" s="178">
        <f>ROUND(E18*F18,2)</f>
        <v>8302.01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9547.3114999999998</v>
      </c>
      <c r="N18" s="178">
        <v>7.6800000000000002E-3</v>
      </c>
      <c r="O18" s="178">
        <f>ROUND(E18*N18,2)</f>
        <v>0.28999999999999998</v>
      </c>
      <c r="P18" s="178">
        <v>0</v>
      </c>
      <c r="Q18" s="178">
        <f>ROUND(E18*P18,2)</f>
        <v>0</v>
      </c>
      <c r="R18" s="178" t="s">
        <v>133</v>
      </c>
      <c r="S18" s="178" t="s">
        <v>134</v>
      </c>
      <c r="T18" s="179" t="s">
        <v>135</v>
      </c>
      <c r="U18" s="164">
        <v>0.38100000000000001</v>
      </c>
      <c r="V18" s="164">
        <f>ROUND(E18*U18,2)</f>
        <v>14.38</v>
      </c>
      <c r="W18" s="164"/>
      <c r="X18" s="164" t="s">
        <v>136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137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1"/>
      <c r="B19" s="162"/>
      <c r="C19" s="253" t="s">
        <v>150</v>
      </c>
      <c r="D19" s="254"/>
      <c r="E19" s="254"/>
      <c r="F19" s="254"/>
      <c r="G19" s="25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54"/>
      <c r="Z19" s="154"/>
      <c r="AA19" s="154"/>
      <c r="AB19" s="154"/>
      <c r="AC19" s="154"/>
      <c r="AD19" s="154"/>
      <c r="AE19" s="154"/>
      <c r="AF19" s="154"/>
      <c r="AG19" s="154" t="s">
        <v>139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0" t="str">
        <f>C19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81">
        <v>6</v>
      </c>
      <c r="B20" s="182" t="s">
        <v>151</v>
      </c>
      <c r="C20" s="192" t="s">
        <v>152</v>
      </c>
      <c r="D20" s="183" t="s">
        <v>132</v>
      </c>
      <c r="E20" s="184">
        <v>37.736400000000003</v>
      </c>
      <c r="F20" s="185">
        <v>201</v>
      </c>
      <c r="G20" s="186">
        <f>ROUND(E20*F20,2)</f>
        <v>7585.02</v>
      </c>
      <c r="H20" s="185"/>
      <c r="I20" s="186">
        <f>ROUND(E20*H20,2)</f>
        <v>0</v>
      </c>
      <c r="J20" s="185"/>
      <c r="K20" s="186">
        <f>ROUND(E20*J20,2)</f>
        <v>0</v>
      </c>
      <c r="L20" s="186">
        <v>15</v>
      </c>
      <c r="M20" s="186">
        <f>G20*(1+L20/100)</f>
        <v>8722.7729999999992</v>
      </c>
      <c r="N20" s="186">
        <v>3.4000000000000002E-4</v>
      </c>
      <c r="O20" s="186">
        <f>ROUND(E20*N20,2)</f>
        <v>0.01</v>
      </c>
      <c r="P20" s="186">
        <v>0</v>
      </c>
      <c r="Q20" s="186">
        <f>ROUND(E20*P20,2)</f>
        <v>0</v>
      </c>
      <c r="R20" s="186" t="s">
        <v>133</v>
      </c>
      <c r="S20" s="186" t="s">
        <v>134</v>
      </c>
      <c r="T20" s="187" t="s">
        <v>135</v>
      </c>
      <c r="U20" s="164">
        <v>0.33</v>
      </c>
      <c r="V20" s="164">
        <f>ROUND(E20*U20,2)</f>
        <v>12.45</v>
      </c>
      <c r="W20" s="164"/>
      <c r="X20" s="164" t="s">
        <v>136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137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73">
        <v>7</v>
      </c>
      <c r="B21" s="174" t="s">
        <v>153</v>
      </c>
      <c r="C21" s="191" t="s">
        <v>154</v>
      </c>
      <c r="D21" s="175" t="s">
        <v>132</v>
      </c>
      <c r="E21" s="176">
        <v>112.842</v>
      </c>
      <c r="F21" s="177">
        <v>139</v>
      </c>
      <c r="G21" s="178">
        <f>ROUND(E21*F21,2)</f>
        <v>15685.04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18037.795999999998</v>
      </c>
      <c r="N21" s="178">
        <v>4.4600000000000004E-3</v>
      </c>
      <c r="O21" s="178">
        <f>ROUND(E21*N21,2)</f>
        <v>0.5</v>
      </c>
      <c r="P21" s="178">
        <v>0</v>
      </c>
      <c r="Q21" s="178">
        <f>ROUND(E21*P21,2)</f>
        <v>0</v>
      </c>
      <c r="R21" s="178" t="s">
        <v>133</v>
      </c>
      <c r="S21" s="178" t="s">
        <v>134</v>
      </c>
      <c r="T21" s="179" t="s">
        <v>135</v>
      </c>
      <c r="U21" s="164">
        <v>0.25115999999999999</v>
      </c>
      <c r="V21" s="164">
        <f>ROUND(E21*U21,2)</f>
        <v>28.34</v>
      </c>
      <c r="W21" s="164"/>
      <c r="X21" s="164" t="s">
        <v>136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137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61"/>
      <c r="B22" s="162"/>
      <c r="C22" s="253" t="s">
        <v>155</v>
      </c>
      <c r="D22" s="254"/>
      <c r="E22" s="254"/>
      <c r="F22" s="254"/>
      <c r="G22" s="25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54"/>
      <c r="Z22" s="154"/>
      <c r="AA22" s="154"/>
      <c r="AB22" s="154"/>
      <c r="AC22" s="154"/>
      <c r="AD22" s="154"/>
      <c r="AE22" s="154"/>
      <c r="AF22" s="154"/>
      <c r="AG22" s="154" t="s">
        <v>139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80" t="str">
        <f>C22</f>
        <v>na rovném povrchu vnitřních stěn, pilířů, svislých panelových konstrukcí, s nejnutnějším obroušením podkladu (pemzou apod.) a oprášením,</v>
      </c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73">
        <v>8</v>
      </c>
      <c r="B23" s="174" t="s">
        <v>156</v>
      </c>
      <c r="C23" s="191" t="s">
        <v>157</v>
      </c>
      <c r="D23" s="175" t="s">
        <v>132</v>
      </c>
      <c r="E23" s="176">
        <v>8.5150000000000006</v>
      </c>
      <c r="F23" s="177">
        <v>223</v>
      </c>
      <c r="G23" s="178">
        <f>ROUND(E23*F23,2)</f>
        <v>1898.85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2183.6774999999998</v>
      </c>
      <c r="N23" s="178">
        <v>8.5100000000000002E-3</v>
      </c>
      <c r="O23" s="178">
        <f>ROUND(E23*N23,2)</f>
        <v>7.0000000000000007E-2</v>
      </c>
      <c r="P23" s="178">
        <v>0</v>
      </c>
      <c r="Q23" s="178">
        <f>ROUND(E23*P23,2)</f>
        <v>0</v>
      </c>
      <c r="R23" s="178" t="s">
        <v>133</v>
      </c>
      <c r="S23" s="178" t="s">
        <v>134</v>
      </c>
      <c r="T23" s="179" t="s">
        <v>135</v>
      </c>
      <c r="U23" s="164">
        <v>0.32500000000000001</v>
      </c>
      <c r="V23" s="164">
        <f>ROUND(E23*U23,2)</f>
        <v>2.77</v>
      </c>
      <c r="W23" s="164"/>
      <c r="X23" s="164" t="s">
        <v>136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137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253" t="s">
        <v>158</v>
      </c>
      <c r="D24" s="254"/>
      <c r="E24" s="254"/>
      <c r="F24" s="254"/>
      <c r="G24" s="25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54"/>
      <c r="Z24" s="154"/>
      <c r="AA24" s="154"/>
      <c r="AB24" s="154"/>
      <c r="AC24" s="154"/>
      <c r="AD24" s="154"/>
      <c r="AE24" s="154"/>
      <c r="AF24" s="154"/>
      <c r="AG24" s="154" t="s">
        <v>139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3">
        <v>9</v>
      </c>
      <c r="B25" s="174" t="s">
        <v>159</v>
      </c>
      <c r="C25" s="191" t="s">
        <v>160</v>
      </c>
      <c r="D25" s="175" t="s">
        <v>132</v>
      </c>
      <c r="E25" s="176">
        <v>112.842</v>
      </c>
      <c r="F25" s="177">
        <v>155</v>
      </c>
      <c r="G25" s="178">
        <f>ROUND(E25*F25,2)</f>
        <v>17490.509999999998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15</v>
      </c>
      <c r="M25" s="178">
        <f>G25*(1+L25/100)</f>
        <v>20114.086499999998</v>
      </c>
      <c r="N25" s="178">
        <v>3.4000000000000002E-4</v>
      </c>
      <c r="O25" s="178">
        <f>ROUND(E25*N25,2)</f>
        <v>0.04</v>
      </c>
      <c r="P25" s="178">
        <v>0</v>
      </c>
      <c r="Q25" s="178">
        <f>ROUND(E25*P25,2)</f>
        <v>0</v>
      </c>
      <c r="R25" s="178" t="s">
        <v>133</v>
      </c>
      <c r="S25" s="178" t="s">
        <v>134</v>
      </c>
      <c r="T25" s="179" t="s">
        <v>135</v>
      </c>
      <c r="U25" s="164">
        <v>0.24</v>
      </c>
      <c r="V25" s="164">
        <f>ROUND(E25*U25,2)</f>
        <v>27.08</v>
      </c>
      <c r="W25" s="164"/>
      <c r="X25" s="164" t="s">
        <v>136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137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253" t="s">
        <v>161</v>
      </c>
      <c r="D26" s="254"/>
      <c r="E26" s="254"/>
      <c r="F26" s="254"/>
      <c r="G26" s="25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54"/>
      <c r="Z26" s="154"/>
      <c r="AA26" s="154"/>
      <c r="AB26" s="154"/>
      <c r="AC26" s="154"/>
      <c r="AD26" s="154"/>
      <c r="AE26" s="154"/>
      <c r="AF26" s="154"/>
      <c r="AG26" s="154" t="s">
        <v>139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x14ac:dyDescent="0.2">
      <c r="A27" s="167" t="s">
        <v>128</v>
      </c>
      <c r="B27" s="168" t="s">
        <v>67</v>
      </c>
      <c r="C27" s="190" t="s">
        <v>68</v>
      </c>
      <c r="D27" s="169"/>
      <c r="E27" s="170"/>
      <c r="F27" s="171"/>
      <c r="G27" s="171">
        <f>SUMIF(AG28:AG28,"&lt;&gt;NOR",G28:G28)</f>
        <v>21294.98</v>
      </c>
      <c r="H27" s="171"/>
      <c r="I27" s="171">
        <f>SUM(I28:I28)</f>
        <v>0</v>
      </c>
      <c r="J27" s="171"/>
      <c r="K27" s="171">
        <f>SUM(K28:K28)</f>
        <v>0</v>
      </c>
      <c r="L27" s="171"/>
      <c r="M27" s="171">
        <f>SUM(M28:M28)</f>
        <v>24489.226999999999</v>
      </c>
      <c r="N27" s="171"/>
      <c r="O27" s="171">
        <f>SUM(O28:O28)</f>
        <v>0.73</v>
      </c>
      <c r="P27" s="171"/>
      <c r="Q27" s="171">
        <f>SUM(Q28:Q28)</f>
        <v>0</v>
      </c>
      <c r="R27" s="171"/>
      <c r="S27" s="171"/>
      <c r="T27" s="172"/>
      <c r="U27" s="166"/>
      <c r="V27" s="166">
        <f>SUM(V28:V28)</f>
        <v>11.59</v>
      </c>
      <c r="W27" s="166"/>
      <c r="X27" s="166"/>
      <c r="AG27" t="s">
        <v>129</v>
      </c>
    </row>
    <row r="28" spans="1:60" ht="22.5" outlineLevel="1" x14ac:dyDescent="0.2">
      <c r="A28" s="181">
        <v>10</v>
      </c>
      <c r="B28" s="182" t="s">
        <v>162</v>
      </c>
      <c r="C28" s="192" t="s">
        <v>163</v>
      </c>
      <c r="D28" s="183" t="s">
        <v>132</v>
      </c>
      <c r="E28" s="184">
        <v>41.11</v>
      </c>
      <c r="F28" s="185">
        <v>518</v>
      </c>
      <c r="G28" s="186">
        <f>ROUND(E28*F28,2)</f>
        <v>21294.98</v>
      </c>
      <c r="H28" s="185"/>
      <c r="I28" s="186">
        <f>ROUND(E28*H28,2)</f>
        <v>0</v>
      </c>
      <c r="J28" s="185"/>
      <c r="K28" s="186">
        <f>ROUND(E28*J28,2)</f>
        <v>0</v>
      </c>
      <c r="L28" s="186">
        <v>15</v>
      </c>
      <c r="M28" s="186">
        <f>G28*(1+L28/100)</f>
        <v>24489.226999999999</v>
      </c>
      <c r="N28" s="186">
        <v>1.7850000000000001E-2</v>
      </c>
      <c r="O28" s="186">
        <f>ROUND(E28*N28,2)</f>
        <v>0.73</v>
      </c>
      <c r="P28" s="186">
        <v>0</v>
      </c>
      <c r="Q28" s="186">
        <f>ROUND(E28*P28,2)</f>
        <v>0</v>
      </c>
      <c r="R28" s="186"/>
      <c r="S28" s="186" t="s">
        <v>164</v>
      </c>
      <c r="T28" s="187" t="s">
        <v>135</v>
      </c>
      <c r="U28" s="164">
        <v>0.28199999999999997</v>
      </c>
      <c r="V28" s="164">
        <f>ROUND(E28*U28,2)</f>
        <v>11.59</v>
      </c>
      <c r="W28" s="164"/>
      <c r="X28" s="164" t="s">
        <v>136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137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67" t="s">
        <v>128</v>
      </c>
      <c r="B29" s="168" t="s">
        <v>69</v>
      </c>
      <c r="C29" s="190" t="s">
        <v>70</v>
      </c>
      <c r="D29" s="169"/>
      <c r="E29" s="170"/>
      <c r="F29" s="171"/>
      <c r="G29" s="171">
        <f>SUMIF(AG30:AG31,"&lt;&gt;NOR",G30:G31)</f>
        <v>4730</v>
      </c>
      <c r="H29" s="171"/>
      <c r="I29" s="171">
        <f>SUM(I30:I31)</f>
        <v>0</v>
      </c>
      <c r="J29" s="171"/>
      <c r="K29" s="171">
        <f>SUM(K30:K31)</f>
        <v>0</v>
      </c>
      <c r="L29" s="171"/>
      <c r="M29" s="171">
        <f>SUM(M30:M31)</f>
        <v>5439.5</v>
      </c>
      <c r="N29" s="171"/>
      <c r="O29" s="171">
        <f>SUM(O30:O31)</f>
        <v>0.08</v>
      </c>
      <c r="P29" s="171"/>
      <c r="Q29" s="171">
        <f>SUM(Q30:Q31)</f>
        <v>0</v>
      </c>
      <c r="R29" s="171"/>
      <c r="S29" s="171"/>
      <c r="T29" s="172"/>
      <c r="U29" s="166"/>
      <c r="V29" s="166">
        <f>SUM(V30:V31)</f>
        <v>5.58</v>
      </c>
      <c r="W29" s="166"/>
      <c r="X29" s="166"/>
      <c r="AG29" t="s">
        <v>129</v>
      </c>
    </row>
    <row r="30" spans="1:60" ht="22.5" outlineLevel="1" x14ac:dyDescent="0.2">
      <c r="A30" s="181">
        <v>11</v>
      </c>
      <c r="B30" s="182" t="s">
        <v>165</v>
      </c>
      <c r="C30" s="192" t="s">
        <v>166</v>
      </c>
      <c r="D30" s="183" t="s">
        <v>167</v>
      </c>
      <c r="E30" s="184">
        <v>2</v>
      </c>
      <c r="F30" s="185">
        <v>1090</v>
      </c>
      <c r="G30" s="186">
        <f>ROUND(E30*F30,2)</f>
        <v>2180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15</v>
      </c>
      <c r="M30" s="186">
        <f>G30*(1+L30/100)</f>
        <v>2507</v>
      </c>
      <c r="N30" s="186">
        <v>1.03E-2</v>
      </c>
      <c r="O30" s="186">
        <f>ROUND(E30*N30,2)</f>
        <v>0.02</v>
      </c>
      <c r="P30" s="186">
        <v>0</v>
      </c>
      <c r="Q30" s="186">
        <f>ROUND(E30*P30,2)</f>
        <v>0</v>
      </c>
      <c r="R30" s="186" t="s">
        <v>168</v>
      </c>
      <c r="S30" s="186" t="s">
        <v>134</v>
      </c>
      <c r="T30" s="187" t="s">
        <v>135</v>
      </c>
      <c r="U30" s="164">
        <v>0</v>
      </c>
      <c r="V30" s="164">
        <f>ROUND(E30*U30,2)</f>
        <v>0</v>
      </c>
      <c r="W30" s="164"/>
      <c r="X30" s="164" t="s">
        <v>169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170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45" outlineLevel="1" x14ac:dyDescent="0.2">
      <c r="A31" s="181">
        <v>12</v>
      </c>
      <c r="B31" s="182" t="s">
        <v>171</v>
      </c>
      <c r="C31" s="192" t="s">
        <v>172</v>
      </c>
      <c r="D31" s="183" t="s">
        <v>167</v>
      </c>
      <c r="E31" s="184">
        <v>3</v>
      </c>
      <c r="F31" s="185">
        <v>850</v>
      </c>
      <c r="G31" s="186">
        <f>ROUND(E31*F31,2)</f>
        <v>2550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15</v>
      </c>
      <c r="M31" s="186">
        <f>G31*(1+L31/100)</f>
        <v>2932.5</v>
      </c>
      <c r="N31" s="186">
        <v>1.8970000000000001E-2</v>
      </c>
      <c r="O31" s="186">
        <f>ROUND(E31*N31,2)</f>
        <v>0.06</v>
      </c>
      <c r="P31" s="186">
        <v>0</v>
      </c>
      <c r="Q31" s="186">
        <f>ROUND(E31*P31,2)</f>
        <v>0</v>
      </c>
      <c r="R31" s="186" t="s">
        <v>133</v>
      </c>
      <c r="S31" s="186" t="s">
        <v>134</v>
      </c>
      <c r="T31" s="187" t="s">
        <v>135</v>
      </c>
      <c r="U31" s="164">
        <v>1.86</v>
      </c>
      <c r="V31" s="164">
        <f>ROUND(E31*U31,2)</f>
        <v>5.58</v>
      </c>
      <c r="W31" s="164"/>
      <c r="X31" s="164" t="s">
        <v>136</v>
      </c>
      <c r="Y31" s="154"/>
      <c r="Z31" s="154"/>
      <c r="AA31" s="154"/>
      <c r="AB31" s="154"/>
      <c r="AC31" s="154"/>
      <c r="AD31" s="154"/>
      <c r="AE31" s="154"/>
      <c r="AF31" s="154"/>
      <c r="AG31" s="154" t="s">
        <v>137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x14ac:dyDescent="0.2">
      <c r="A32" s="167" t="s">
        <v>128</v>
      </c>
      <c r="B32" s="168" t="s">
        <v>71</v>
      </c>
      <c r="C32" s="190" t="s">
        <v>72</v>
      </c>
      <c r="D32" s="169"/>
      <c r="E32" s="170"/>
      <c r="F32" s="171"/>
      <c r="G32" s="171">
        <f>SUMIF(AG33:AG37,"&lt;&gt;NOR",G33:G37)</f>
        <v>1165.8</v>
      </c>
      <c r="H32" s="171"/>
      <c r="I32" s="171">
        <f>SUM(I33:I37)</f>
        <v>0</v>
      </c>
      <c r="J32" s="171"/>
      <c r="K32" s="171">
        <f>SUM(K33:K37)</f>
        <v>0</v>
      </c>
      <c r="L32" s="171"/>
      <c r="M32" s="171">
        <f>SUM(M33:M37)</f>
        <v>1340.6699999999998</v>
      </c>
      <c r="N32" s="171"/>
      <c r="O32" s="171">
        <f>SUM(O33:O37)</f>
        <v>0</v>
      </c>
      <c r="P32" s="171"/>
      <c r="Q32" s="171">
        <f>SUM(Q33:Q37)</f>
        <v>0.25</v>
      </c>
      <c r="R32" s="171"/>
      <c r="S32" s="171"/>
      <c r="T32" s="172"/>
      <c r="U32" s="166"/>
      <c r="V32" s="166">
        <f>SUM(V33:V37)</f>
        <v>3.05</v>
      </c>
      <c r="W32" s="166"/>
      <c r="X32" s="166"/>
      <c r="AG32" t="s">
        <v>129</v>
      </c>
    </row>
    <row r="33" spans="1:60" outlineLevel="1" x14ac:dyDescent="0.2">
      <c r="A33" s="173">
        <v>13</v>
      </c>
      <c r="B33" s="174" t="s">
        <v>173</v>
      </c>
      <c r="C33" s="191" t="s">
        <v>174</v>
      </c>
      <c r="D33" s="175" t="s">
        <v>167</v>
      </c>
      <c r="E33" s="176">
        <v>5</v>
      </c>
      <c r="F33" s="177">
        <v>16</v>
      </c>
      <c r="G33" s="178">
        <f>ROUND(E33*F33,2)</f>
        <v>80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92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 t="s">
        <v>175</v>
      </c>
      <c r="S33" s="178" t="s">
        <v>134</v>
      </c>
      <c r="T33" s="179" t="s">
        <v>135</v>
      </c>
      <c r="U33" s="164">
        <v>0.05</v>
      </c>
      <c r="V33" s="164">
        <f>ROUND(E33*U33,2)</f>
        <v>0.25</v>
      </c>
      <c r="W33" s="164"/>
      <c r="X33" s="164" t="s">
        <v>136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137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253" t="s">
        <v>176</v>
      </c>
      <c r="D34" s="254"/>
      <c r="E34" s="254"/>
      <c r="F34" s="254"/>
      <c r="G34" s="25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54"/>
      <c r="Z34" s="154"/>
      <c r="AA34" s="154"/>
      <c r="AB34" s="154"/>
      <c r="AC34" s="154"/>
      <c r="AD34" s="154"/>
      <c r="AE34" s="154"/>
      <c r="AF34" s="154"/>
      <c r="AG34" s="154" t="s">
        <v>139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33.75" outlineLevel="1" x14ac:dyDescent="0.2">
      <c r="A35" s="181">
        <v>14</v>
      </c>
      <c r="B35" s="182" t="s">
        <v>177</v>
      </c>
      <c r="C35" s="192" t="s">
        <v>178</v>
      </c>
      <c r="D35" s="183" t="s">
        <v>132</v>
      </c>
      <c r="E35" s="184">
        <v>1.6</v>
      </c>
      <c r="F35" s="185">
        <v>379</v>
      </c>
      <c r="G35" s="186">
        <f>ROUND(E35*F35,2)</f>
        <v>606.4</v>
      </c>
      <c r="H35" s="185"/>
      <c r="I35" s="186">
        <f>ROUND(E35*H35,2)</f>
        <v>0</v>
      </c>
      <c r="J35" s="185"/>
      <c r="K35" s="186">
        <f>ROUND(E35*J35,2)</f>
        <v>0</v>
      </c>
      <c r="L35" s="186">
        <v>15</v>
      </c>
      <c r="M35" s="186">
        <f>G35*(1+L35/100)</f>
        <v>697.3599999999999</v>
      </c>
      <c r="N35" s="186">
        <v>1.17E-3</v>
      </c>
      <c r="O35" s="186">
        <f>ROUND(E35*N35,2)</f>
        <v>0</v>
      </c>
      <c r="P35" s="186">
        <v>7.5999999999999998E-2</v>
      </c>
      <c r="Q35" s="186">
        <f>ROUND(E35*P35,2)</f>
        <v>0.12</v>
      </c>
      <c r="R35" s="186" t="s">
        <v>175</v>
      </c>
      <c r="S35" s="186" t="s">
        <v>134</v>
      </c>
      <c r="T35" s="187" t="s">
        <v>135</v>
      </c>
      <c r="U35" s="164">
        <v>0.93899999999999995</v>
      </c>
      <c r="V35" s="164">
        <f>ROUND(E35*U35,2)</f>
        <v>1.5</v>
      </c>
      <c r="W35" s="164"/>
      <c r="X35" s="164" t="s">
        <v>136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137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73">
        <v>15</v>
      </c>
      <c r="B36" s="174" t="s">
        <v>179</v>
      </c>
      <c r="C36" s="191" t="s">
        <v>180</v>
      </c>
      <c r="D36" s="175" t="s">
        <v>132</v>
      </c>
      <c r="E36" s="176">
        <v>1.88</v>
      </c>
      <c r="F36" s="177">
        <v>255</v>
      </c>
      <c r="G36" s="178">
        <f>ROUND(E36*F36,2)</f>
        <v>479.4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551.30999999999995</v>
      </c>
      <c r="N36" s="178">
        <v>0</v>
      </c>
      <c r="O36" s="178">
        <f>ROUND(E36*N36,2)</f>
        <v>0</v>
      </c>
      <c r="P36" s="178">
        <v>6.8000000000000005E-2</v>
      </c>
      <c r="Q36" s="178">
        <f>ROUND(E36*P36,2)</f>
        <v>0.13</v>
      </c>
      <c r="R36" s="178" t="s">
        <v>175</v>
      </c>
      <c r="S36" s="178" t="s">
        <v>134</v>
      </c>
      <c r="T36" s="179" t="s">
        <v>135</v>
      </c>
      <c r="U36" s="164">
        <v>0.69</v>
      </c>
      <c r="V36" s="164">
        <f>ROUND(E36*U36,2)</f>
        <v>1.3</v>
      </c>
      <c r="W36" s="164"/>
      <c r="X36" s="164" t="s">
        <v>136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137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253" t="s">
        <v>181</v>
      </c>
      <c r="D37" s="254"/>
      <c r="E37" s="254"/>
      <c r="F37" s="254"/>
      <c r="G37" s="25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54"/>
      <c r="Z37" s="154"/>
      <c r="AA37" s="154"/>
      <c r="AB37" s="154"/>
      <c r="AC37" s="154"/>
      <c r="AD37" s="154"/>
      <c r="AE37" s="154"/>
      <c r="AF37" s="154"/>
      <c r="AG37" s="154" t="s">
        <v>139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67" t="s">
        <v>128</v>
      </c>
      <c r="B38" s="168" t="s">
        <v>73</v>
      </c>
      <c r="C38" s="190" t="s">
        <v>74</v>
      </c>
      <c r="D38" s="169"/>
      <c r="E38" s="170"/>
      <c r="F38" s="171"/>
      <c r="G38" s="171">
        <f>SUMIF(AG39:AG40,"&lt;&gt;NOR",G39:G40)</f>
        <v>1693.11</v>
      </c>
      <c r="H38" s="171"/>
      <c r="I38" s="171">
        <f>SUM(I39:I40)</f>
        <v>0</v>
      </c>
      <c r="J38" s="171"/>
      <c r="K38" s="171">
        <f>SUM(K39:K40)</f>
        <v>0</v>
      </c>
      <c r="L38" s="171"/>
      <c r="M38" s="171">
        <f>SUM(M39:M40)</f>
        <v>1947.0764999999997</v>
      </c>
      <c r="N38" s="171"/>
      <c r="O38" s="171">
        <f>SUM(O39:O40)</f>
        <v>0</v>
      </c>
      <c r="P38" s="171"/>
      <c r="Q38" s="171">
        <f>SUM(Q39:Q40)</f>
        <v>0</v>
      </c>
      <c r="R38" s="171"/>
      <c r="S38" s="171"/>
      <c r="T38" s="172"/>
      <c r="U38" s="166"/>
      <c r="V38" s="166">
        <f>SUM(V39:V40)</f>
        <v>1.27</v>
      </c>
      <c r="W38" s="166"/>
      <c r="X38" s="166"/>
      <c r="AG38" t="s">
        <v>129</v>
      </c>
    </row>
    <row r="39" spans="1:60" outlineLevel="1" x14ac:dyDescent="0.2">
      <c r="A39" s="173">
        <v>16</v>
      </c>
      <c r="B39" s="174" t="s">
        <v>182</v>
      </c>
      <c r="C39" s="191" t="s">
        <v>183</v>
      </c>
      <c r="D39" s="175" t="s">
        <v>184</v>
      </c>
      <c r="E39" s="176">
        <v>3.2373099999999999</v>
      </c>
      <c r="F39" s="177">
        <v>523</v>
      </c>
      <c r="G39" s="178">
        <f>ROUND(E39*F39,2)</f>
        <v>1693.11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15</v>
      </c>
      <c r="M39" s="178">
        <f>G39*(1+L39/100)</f>
        <v>1947.0764999999997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 t="s">
        <v>133</v>
      </c>
      <c r="S39" s="178" t="s">
        <v>134</v>
      </c>
      <c r="T39" s="179" t="s">
        <v>135</v>
      </c>
      <c r="U39" s="164">
        <v>0.39300000000000002</v>
      </c>
      <c r="V39" s="164">
        <f>ROUND(E39*U39,2)</f>
        <v>1.27</v>
      </c>
      <c r="W39" s="164"/>
      <c r="X39" s="164" t="s">
        <v>185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186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1" x14ac:dyDescent="0.2">
      <c r="A40" s="161"/>
      <c r="B40" s="162"/>
      <c r="C40" s="253" t="s">
        <v>187</v>
      </c>
      <c r="D40" s="254"/>
      <c r="E40" s="254"/>
      <c r="F40" s="254"/>
      <c r="G40" s="25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54"/>
      <c r="Z40" s="154"/>
      <c r="AA40" s="154"/>
      <c r="AB40" s="154"/>
      <c r="AC40" s="154"/>
      <c r="AD40" s="154"/>
      <c r="AE40" s="154"/>
      <c r="AF40" s="154"/>
      <c r="AG40" s="154" t="s">
        <v>139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80" t="str">
        <f>C40</f>
        <v>přesun hmot pro budovy občanské výstavby (JKSO 801), budovy pro bydlení (JKSO 803) budovy pro výrobu a služby (JKSO 812) s nosnou svislou konstrukcí zděnou z cihel nebo tvárnic nebo kovovou</v>
      </c>
      <c r="BB40" s="154"/>
      <c r="BC40" s="154"/>
      <c r="BD40" s="154"/>
      <c r="BE40" s="154"/>
      <c r="BF40" s="154"/>
      <c r="BG40" s="154"/>
      <c r="BH40" s="154"/>
    </row>
    <row r="41" spans="1:60" x14ac:dyDescent="0.2">
      <c r="A41" s="167" t="s">
        <v>128</v>
      </c>
      <c r="B41" s="168" t="s">
        <v>75</v>
      </c>
      <c r="C41" s="190" t="s">
        <v>76</v>
      </c>
      <c r="D41" s="169"/>
      <c r="E41" s="170"/>
      <c r="F41" s="171"/>
      <c r="G41" s="171">
        <f>SUMIF(AG42:AG42,"&lt;&gt;NOR",G42:G42)</f>
        <v>6855</v>
      </c>
      <c r="H41" s="171"/>
      <c r="I41" s="171">
        <f>SUM(I42:I42)</f>
        <v>0</v>
      </c>
      <c r="J41" s="171"/>
      <c r="K41" s="171">
        <f>SUM(K42:K42)</f>
        <v>0</v>
      </c>
      <c r="L41" s="171"/>
      <c r="M41" s="171">
        <f>SUM(M42:M42)</f>
        <v>7883.2499999999991</v>
      </c>
      <c r="N41" s="171"/>
      <c r="O41" s="171">
        <f>SUM(O42:O42)</f>
        <v>0.04</v>
      </c>
      <c r="P41" s="171"/>
      <c r="Q41" s="171">
        <f>SUM(Q42:Q42)</f>
        <v>0</v>
      </c>
      <c r="R41" s="171"/>
      <c r="S41" s="171"/>
      <c r="T41" s="172"/>
      <c r="U41" s="166"/>
      <c r="V41" s="166">
        <f>SUM(V42:V42)</f>
        <v>5.78</v>
      </c>
      <c r="W41" s="166"/>
      <c r="X41" s="166"/>
      <c r="AG41" t="s">
        <v>129</v>
      </c>
    </row>
    <row r="42" spans="1:60" outlineLevel="1" x14ac:dyDescent="0.2">
      <c r="A42" s="181">
        <v>17</v>
      </c>
      <c r="B42" s="182" t="s">
        <v>188</v>
      </c>
      <c r="C42" s="192" t="s">
        <v>189</v>
      </c>
      <c r="D42" s="183" t="s">
        <v>132</v>
      </c>
      <c r="E42" s="184">
        <v>15</v>
      </c>
      <c r="F42" s="185">
        <v>457</v>
      </c>
      <c r="G42" s="186">
        <f>ROUND(E42*F42,2)</f>
        <v>6855</v>
      </c>
      <c r="H42" s="185"/>
      <c r="I42" s="186">
        <f>ROUND(E42*H42,2)</f>
        <v>0</v>
      </c>
      <c r="J42" s="185"/>
      <c r="K42" s="186">
        <f>ROUND(E42*J42,2)</f>
        <v>0</v>
      </c>
      <c r="L42" s="186">
        <v>15</v>
      </c>
      <c r="M42" s="186">
        <f>G42*(1+L42/100)</f>
        <v>7883.2499999999991</v>
      </c>
      <c r="N42" s="186">
        <v>2.63E-3</v>
      </c>
      <c r="O42" s="186">
        <f>ROUND(E42*N42,2)</f>
        <v>0.04</v>
      </c>
      <c r="P42" s="186">
        <v>0</v>
      </c>
      <c r="Q42" s="186">
        <f>ROUND(E42*P42,2)</f>
        <v>0</v>
      </c>
      <c r="R42" s="186" t="s">
        <v>190</v>
      </c>
      <c r="S42" s="186" t="s">
        <v>134</v>
      </c>
      <c r="T42" s="187" t="s">
        <v>135</v>
      </c>
      <c r="U42" s="164">
        <v>0.38500000000000001</v>
      </c>
      <c r="V42" s="164">
        <f>ROUND(E42*U42,2)</f>
        <v>5.78</v>
      </c>
      <c r="W42" s="164"/>
      <c r="X42" s="164" t="s">
        <v>136</v>
      </c>
      <c r="Y42" s="154"/>
      <c r="Z42" s="154"/>
      <c r="AA42" s="154"/>
      <c r="AB42" s="154"/>
      <c r="AC42" s="154"/>
      <c r="AD42" s="154"/>
      <c r="AE42" s="154"/>
      <c r="AF42" s="154"/>
      <c r="AG42" s="154" t="s">
        <v>137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x14ac:dyDescent="0.2">
      <c r="A43" s="167" t="s">
        <v>128</v>
      </c>
      <c r="B43" s="168" t="s">
        <v>77</v>
      </c>
      <c r="C43" s="190" t="s">
        <v>78</v>
      </c>
      <c r="D43" s="169"/>
      <c r="E43" s="170"/>
      <c r="F43" s="171"/>
      <c r="G43" s="171">
        <f>SUMIF(AG44:AG50,"&lt;&gt;NOR",G44:G50)</f>
        <v>3346</v>
      </c>
      <c r="H43" s="171"/>
      <c r="I43" s="171">
        <f>SUM(I44:I50)</f>
        <v>0</v>
      </c>
      <c r="J43" s="171"/>
      <c r="K43" s="171">
        <f>SUM(K44:K50)</f>
        <v>0</v>
      </c>
      <c r="L43" s="171"/>
      <c r="M43" s="171">
        <f>SUM(M44:M50)</f>
        <v>3847.8999999999992</v>
      </c>
      <c r="N43" s="171"/>
      <c r="O43" s="171">
        <f>SUM(O44:O50)</f>
        <v>0</v>
      </c>
      <c r="P43" s="171"/>
      <c r="Q43" s="171">
        <f>SUM(Q44:Q50)</f>
        <v>0.01</v>
      </c>
      <c r="R43" s="171"/>
      <c r="S43" s="171"/>
      <c r="T43" s="172"/>
      <c r="U43" s="166"/>
      <c r="V43" s="166">
        <f>SUM(V44:V50)</f>
        <v>4.03</v>
      </c>
      <c r="W43" s="166"/>
      <c r="X43" s="166"/>
      <c r="AG43" t="s">
        <v>129</v>
      </c>
    </row>
    <row r="44" spans="1:60" outlineLevel="1" x14ac:dyDescent="0.2">
      <c r="A44" s="181">
        <v>18</v>
      </c>
      <c r="B44" s="182" t="s">
        <v>191</v>
      </c>
      <c r="C44" s="192" t="s">
        <v>192</v>
      </c>
      <c r="D44" s="183" t="s">
        <v>193</v>
      </c>
      <c r="E44" s="184">
        <v>2</v>
      </c>
      <c r="F44" s="185">
        <v>262</v>
      </c>
      <c r="G44" s="186">
        <f>ROUND(E44*F44,2)</f>
        <v>524</v>
      </c>
      <c r="H44" s="185"/>
      <c r="I44" s="186">
        <f>ROUND(E44*H44,2)</f>
        <v>0</v>
      </c>
      <c r="J44" s="185"/>
      <c r="K44" s="186">
        <f>ROUND(E44*J44,2)</f>
        <v>0</v>
      </c>
      <c r="L44" s="186">
        <v>15</v>
      </c>
      <c r="M44" s="186">
        <f>G44*(1+L44/100)</f>
        <v>602.59999999999991</v>
      </c>
      <c r="N44" s="186">
        <v>4.6999999999999999E-4</v>
      </c>
      <c r="O44" s="186">
        <f>ROUND(E44*N44,2)</f>
        <v>0</v>
      </c>
      <c r="P44" s="186">
        <v>0</v>
      </c>
      <c r="Q44" s="186">
        <f>ROUND(E44*P44,2)</f>
        <v>0</v>
      </c>
      <c r="R44" s="186" t="s">
        <v>194</v>
      </c>
      <c r="S44" s="186" t="s">
        <v>134</v>
      </c>
      <c r="T44" s="187" t="s">
        <v>135</v>
      </c>
      <c r="U44" s="164">
        <v>0.35899999999999999</v>
      </c>
      <c r="V44" s="164">
        <f>ROUND(E44*U44,2)</f>
        <v>0.72</v>
      </c>
      <c r="W44" s="164"/>
      <c r="X44" s="164" t="s">
        <v>136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137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1" x14ac:dyDescent="0.2">
      <c r="A45" s="181">
        <v>19</v>
      </c>
      <c r="B45" s="182" t="s">
        <v>195</v>
      </c>
      <c r="C45" s="192" t="s">
        <v>196</v>
      </c>
      <c r="D45" s="183" t="s">
        <v>193</v>
      </c>
      <c r="E45" s="184">
        <v>0.8</v>
      </c>
      <c r="F45" s="185">
        <v>835</v>
      </c>
      <c r="G45" s="186">
        <f>ROUND(E45*F45,2)</f>
        <v>668</v>
      </c>
      <c r="H45" s="185"/>
      <c r="I45" s="186">
        <f>ROUND(E45*H45,2)</f>
        <v>0</v>
      </c>
      <c r="J45" s="185"/>
      <c r="K45" s="186">
        <f>ROUND(E45*J45,2)</f>
        <v>0</v>
      </c>
      <c r="L45" s="186">
        <v>15</v>
      </c>
      <c r="M45" s="186">
        <f>G45*(1+L45/100)</f>
        <v>768.19999999999993</v>
      </c>
      <c r="N45" s="186">
        <v>1.5200000000000001E-3</v>
      </c>
      <c r="O45" s="186">
        <f>ROUND(E45*N45,2)</f>
        <v>0</v>
      </c>
      <c r="P45" s="186">
        <v>0</v>
      </c>
      <c r="Q45" s="186">
        <f>ROUND(E45*P45,2)</f>
        <v>0</v>
      </c>
      <c r="R45" s="186" t="s">
        <v>194</v>
      </c>
      <c r="S45" s="186" t="s">
        <v>134</v>
      </c>
      <c r="T45" s="187" t="s">
        <v>135</v>
      </c>
      <c r="U45" s="164">
        <v>1.173</v>
      </c>
      <c r="V45" s="164">
        <f>ROUND(E45*U45,2)</f>
        <v>0.94</v>
      </c>
      <c r="W45" s="164"/>
      <c r="X45" s="164" t="s">
        <v>136</v>
      </c>
      <c r="Y45" s="154"/>
      <c r="Z45" s="154"/>
      <c r="AA45" s="154"/>
      <c r="AB45" s="154"/>
      <c r="AC45" s="154"/>
      <c r="AD45" s="154"/>
      <c r="AE45" s="154"/>
      <c r="AF45" s="154"/>
      <c r="AG45" s="154" t="s">
        <v>137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81">
        <v>20</v>
      </c>
      <c r="B46" s="182" t="s">
        <v>197</v>
      </c>
      <c r="C46" s="192" t="s">
        <v>198</v>
      </c>
      <c r="D46" s="183" t="s">
        <v>193</v>
      </c>
      <c r="E46" s="184">
        <v>2.5</v>
      </c>
      <c r="F46" s="185">
        <v>607</v>
      </c>
      <c r="G46" s="186">
        <f>ROUND(E46*F46,2)</f>
        <v>1517.5</v>
      </c>
      <c r="H46" s="185"/>
      <c r="I46" s="186">
        <f>ROUND(E46*H46,2)</f>
        <v>0</v>
      </c>
      <c r="J46" s="185"/>
      <c r="K46" s="186">
        <f>ROUND(E46*J46,2)</f>
        <v>0</v>
      </c>
      <c r="L46" s="186">
        <v>15</v>
      </c>
      <c r="M46" s="186">
        <f>G46*(1+L46/100)</f>
        <v>1745.1249999999998</v>
      </c>
      <c r="N46" s="186">
        <v>7.7999999999999999E-4</v>
      </c>
      <c r="O46" s="186">
        <f>ROUND(E46*N46,2)</f>
        <v>0</v>
      </c>
      <c r="P46" s="186">
        <v>0</v>
      </c>
      <c r="Q46" s="186">
        <f>ROUND(E46*P46,2)</f>
        <v>0</v>
      </c>
      <c r="R46" s="186" t="s">
        <v>194</v>
      </c>
      <c r="S46" s="186" t="s">
        <v>134</v>
      </c>
      <c r="T46" s="187" t="s">
        <v>135</v>
      </c>
      <c r="U46" s="164">
        <v>0.81899999999999995</v>
      </c>
      <c r="V46" s="164">
        <f>ROUND(E46*U46,2)</f>
        <v>2.0499999999999998</v>
      </c>
      <c r="W46" s="164"/>
      <c r="X46" s="164" t="s">
        <v>136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137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73">
        <v>21</v>
      </c>
      <c r="B47" s="174" t="s">
        <v>199</v>
      </c>
      <c r="C47" s="191" t="s">
        <v>200</v>
      </c>
      <c r="D47" s="175" t="s">
        <v>193</v>
      </c>
      <c r="E47" s="176">
        <v>3.9</v>
      </c>
      <c r="F47" s="177">
        <v>35</v>
      </c>
      <c r="G47" s="178">
        <f>ROUND(E47*F47,2)</f>
        <v>136.5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156.97499999999999</v>
      </c>
      <c r="N47" s="178">
        <v>0</v>
      </c>
      <c r="O47" s="178">
        <f>ROUND(E47*N47,2)</f>
        <v>0</v>
      </c>
      <c r="P47" s="178">
        <v>1.98E-3</v>
      </c>
      <c r="Q47" s="178">
        <f>ROUND(E47*P47,2)</f>
        <v>0.01</v>
      </c>
      <c r="R47" s="178" t="s">
        <v>194</v>
      </c>
      <c r="S47" s="178" t="s">
        <v>134</v>
      </c>
      <c r="T47" s="179" t="s">
        <v>135</v>
      </c>
      <c r="U47" s="164">
        <v>8.3000000000000004E-2</v>
      </c>
      <c r="V47" s="164">
        <f>ROUND(E47*U47,2)</f>
        <v>0.32</v>
      </c>
      <c r="W47" s="164"/>
      <c r="X47" s="164" t="s">
        <v>136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137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253" t="s">
        <v>201</v>
      </c>
      <c r="D48" s="254"/>
      <c r="E48" s="254"/>
      <c r="F48" s="254"/>
      <c r="G48" s="25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54"/>
      <c r="Z48" s="154"/>
      <c r="AA48" s="154"/>
      <c r="AB48" s="154"/>
      <c r="AC48" s="154"/>
      <c r="AD48" s="154"/>
      <c r="AE48" s="154"/>
      <c r="AF48" s="154"/>
      <c r="AG48" s="154" t="s">
        <v>139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>
        <v>22</v>
      </c>
      <c r="B49" s="162" t="s">
        <v>202</v>
      </c>
      <c r="C49" s="193" t="s">
        <v>203</v>
      </c>
      <c r="D49" s="163" t="s">
        <v>0</v>
      </c>
      <c r="E49" s="188">
        <v>1</v>
      </c>
      <c r="F49" s="165">
        <v>500</v>
      </c>
      <c r="G49" s="164">
        <f>ROUND(E49*F49,2)</f>
        <v>500</v>
      </c>
      <c r="H49" s="165"/>
      <c r="I49" s="164">
        <f>ROUND(E49*H49,2)</f>
        <v>0</v>
      </c>
      <c r="J49" s="165"/>
      <c r="K49" s="164">
        <f>ROUND(E49*J49,2)</f>
        <v>0</v>
      </c>
      <c r="L49" s="164">
        <v>15</v>
      </c>
      <c r="M49" s="164">
        <f>G49*(1+L49/100)</f>
        <v>575</v>
      </c>
      <c r="N49" s="164">
        <v>0</v>
      </c>
      <c r="O49" s="164">
        <f>ROUND(E49*N49,2)</f>
        <v>0</v>
      </c>
      <c r="P49" s="164">
        <v>0</v>
      </c>
      <c r="Q49" s="164">
        <f>ROUND(E49*P49,2)</f>
        <v>0</v>
      </c>
      <c r="R49" s="164" t="s">
        <v>194</v>
      </c>
      <c r="S49" s="164" t="s">
        <v>134</v>
      </c>
      <c r="T49" s="164" t="s">
        <v>135</v>
      </c>
      <c r="U49" s="164">
        <v>0</v>
      </c>
      <c r="V49" s="164">
        <f>ROUND(E49*U49,2)</f>
        <v>0</v>
      </c>
      <c r="W49" s="164"/>
      <c r="X49" s="164" t="s">
        <v>185</v>
      </c>
      <c r="Y49" s="154"/>
      <c r="Z49" s="154"/>
      <c r="AA49" s="154"/>
      <c r="AB49" s="154"/>
      <c r="AC49" s="154"/>
      <c r="AD49" s="154"/>
      <c r="AE49" s="154"/>
      <c r="AF49" s="154"/>
      <c r="AG49" s="154" t="s">
        <v>186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262" t="s">
        <v>204</v>
      </c>
      <c r="D50" s="263"/>
      <c r="E50" s="263"/>
      <c r="F50" s="263"/>
      <c r="G50" s="263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54"/>
      <c r="Z50" s="154"/>
      <c r="AA50" s="154"/>
      <c r="AB50" s="154"/>
      <c r="AC50" s="154"/>
      <c r="AD50" s="154"/>
      <c r="AE50" s="154"/>
      <c r="AF50" s="154"/>
      <c r="AG50" s="154" t="s">
        <v>139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x14ac:dyDescent="0.2">
      <c r="A51" s="167" t="s">
        <v>128</v>
      </c>
      <c r="B51" s="168" t="s">
        <v>79</v>
      </c>
      <c r="C51" s="190" t="s">
        <v>80</v>
      </c>
      <c r="D51" s="169"/>
      <c r="E51" s="170"/>
      <c r="F51" s="171"/>
      <c r="G51" s="171">
        <f>SUMIF(AG52:AG56,"&lt;&gt;NOR",G52:G56)</f>
        <v>2354</v>
      </c>
      <c r="H51" s="171"/>
      <c r="I51" s="171">
        <f>SUM(I52:I56)</f>
        <v>0</v>
      </c>
      <c r="J51" s="171"/>
      <c r="K51" s="171">
        <f>SUM(K52:K56)</f>
        <v>0</v>
      </c>
      <c r="L51" s="171"/>
      <c r="M51" s="171">
        <f>SUM(M52:M56)</f>
        <v>2707.1</v>
      </c>
      <c r="N51" s="171"/>
      <c r="O51" s="171">
        <f>SUM(O52:O56)</f>
        <v>0.02</v>
      </c>
      <c r="P51" s="171"/>
      <c r="Q51" s="171">
        <f>SUM(Q52:Q56)</f>
        <v>0</v>
      </c>
      <c r="R51" s="171"/>
      <c r="S51" s="171"/>
      <c r="T51" s="172"/>
      <c r="U51" s="166"/>
      <c r="V51" s="166">
        <f>SUM(V52:V56)</f>
        <v>2.62</v>
      </c>
      <c r="W51" s="166"/>
      <c r="X51" s="166"/>
      <c r="AG51" t="s">
        <v>129</v>
      </c>
    </row>
    <row r="52" spans="1:60" ht="22.5" outlineLevel="1" x14ac:dyDescent="0.2">
      <c r="A52" s="181">
        <v>23</v>
      </c>
      <c r="B52" s="182" t="s">
        <v>205</v>
      </c>
      <c r="C52" s="192" t="s">
        <v>206</v>
      </c>
      <c r="D52" s="183" t="s">
        <v>193</v>
      </c>
      <c r="E52" s="184">
        <v>3.5</v>
      </c>
      <c r="F52" s="185">
        <v>212</v>
      </c>
      <c r="G52" s="186">
        <f>ROUND(E52*F52,2)</f>
        <v>742</v>
      </c>
      <c r="H52" s="185"/>
      <c r="I52" s="186">
        <f>ROUND(E52*H52,2)</f>
        <v>0</v>
      </c>
      <c r="J52" s="185"/>
      <c r="K52" s="186">
        <f>ROUND(E52*J52,2)</f>
        <v>0</v>
      </c>
      <c r="L52" s="186">
        <v>15</v>
      </c>
      <c r="M52" s="186">
        <f>G52*(1+L52/100)</f>
        <v>853.3</v>
      </c>
      <c r="N52" s="186">
        <v>3.9899999999999996E-3</v>
      </c>
      <c r="O52" s="186">
        <f>ROUND(E52*N52,2)</f>
        <v>0.01</v>
      </c>
      <c r="P52" s="186">
        <v>0</v>
      </c>
      <c r="Q52" s="186">
        <f>ROUND(E52*P52,2)</f>
        <v>0</v>
      </c>
      <c r="R52" s="186" t="s">
        <v>194</v>
      </c>
      <c r="S52" s="186" t="s">
        <v>134</v>
      </c>
      <c r="T52" s="187" t="s">
        <v>135</v>
      </c>
      <c r="U52" s="164">
        <v>0.27889999999999998</v>
      </c>
      <c r="V52" s="164">
        <f>ROUND(E52*U52,2)</f>
        <v>0.98</v>
      </c>
      <c r="W52" s="164"/>
      <c r="X52" s="164" t="s">
        <v>136</v>
      </c>
      <c r="Y52" s="154"/>
      <c r="Z52" s="154"/>
      <c r="AA52" s="154"/>
      <c r="AB52" s="154"/>
      <c r="AC52" s="154"/>
      <c r="AD52" s="154"/>
      <c r="AE52" s="154"/>
      <c r="AF52" s="154"/>
      <c r="AG52" s="154" t="s">
        <v>137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22.5" outlineLevel="1" x14ac:dyDescent="0.2">
      <c r="A53" s="181">
        <v>24</v>
      </c>
      <c r="B53" s="182" t="s">
        <v>207</v>
      </c>
      <c r="C53" s="192" t="s">
        <v>208</v>
      </c>
      <c r="D53" s="183" t="s">
        <v>193</v>
      </c>
      <c r="E53" s="184">
        <v>3.5</v>
      </c>
      <c r="F53" s="185">
        <v>218</v>
      </c>
      <c r="G53" s="186">
        <f>ROUND(E53*F53,2)</f>
        <v>763</v>
      </c>
      <c r="H53" s="185"/>
      <c r="I53" s="186">
        <f>ROUND(E53*H53,2)</f>
        <v>0</v>
      </c>
      <c r="J53" s="185"/>
      <c r="K53" s="186">
        <f>ROUND(E53*J53,2)</f>
        <v>0</v>
      </c>
      <c r="L53" s="186">
        <v>15</v>
      </c>
      <c r="M53" s="186">
        <f>G53*(1+L53/100)</f>
        <v>877.44999999999993</v>
      </c>
      <c r="N53" s="186">
        <v>4.0099999999999997E-3</v>
      </c>
      <c r="O53" s="186">
        <f>ROUND(E53*N53,2)</f>
        <v>0.01</v>
      </c>
      <c r="P53" s="186">
        <v>0</v>
      </c>
      <c r="Q53" s="186">
        <f>ROUND(E53*P53,2)</f>
        <v>0</v>
      </c>
      <c r="R53" s="186" t="s">
        <v>194</v>
      </c>
      <c r="S53" s="186" t="s">
        <v>134</v>
      </c>
      <c r="T53" s="187" t="s">
        <v>135</v>
      </c>
      <c r="U53" s="164">
        <v>0.27889999999999998</v>
      </c>
      <c r="V53" s="164">
        <f>ROUND(E53*U53,2)</f>
        <v>0.98</v>
      </c>
      <c r="W53" s="164"/>
      <c r="X53" s="164" t="s">
        <v>136</v>
      </c>
      <c r="Y53" s="154"/>
      <c r="Z53" s="154"/>
      <c r="AA53" s="154"/>
      <c r="AB53" s="154"/>
      <c r="AC53" s="154"/>
      <c r="AD53" s="154"/>
      <c r="AE53" s="154"/>
      <c r="AF53" s="154"/>
      <c r="AG53" s="154" t="s">
        <v>137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73">
        <v>25</v>
      </c>
      <c r="B54" s="174" t="s">
        <v>209</v>
      </c>
      <c r="C54" s="191" t="s">
        <v>210</v>
      </c>
      <c r="D54" s="175" t="s">
        <v>211</v>
      </c>
      <c r="E54" s="176">
        <v>1</v>
      </c>
      <c r="F54" s="177">
        <v>349</v>
      </c>
      <c r="G54" s="178">
        <f>ROUND(E54*F54,2)</f>
        <v>349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401.34999999999997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 t="s">
        <v>194</v>
      </c>
      <c r="S54" s="178" t="s">
        <v>134</v>
      </c>
      <c r="T54" s="179" t="s">
        <v>135</v>
      </c>
      <c r="U54" s="164">
        <v>0.65566000000000002</v>
      </c>
      <c r="V54" s="164">
        <f>ROUND(E54*U54,2)</f>
        <v>0.66</v>
      </c>
      <c r="W54" s="164"/>
      <c r="X54" s="164" t="s">
        <v>136</v>
      </c>
      <c r="Y54" s="154"/>
      <c r="Z54" s="154"/>
      <c r="AA54" s="154"/>
      <c r="AB54" s="154"/>
      <c r="AC54" s="154"/>
      <c r="AD54" s="154"/>
      <c r="AE54" s="154"/>
      <c r="AF54" s="154"/>
      <c r="AG54" s="154" t="s">
        <v>137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>
        <v>26</v>
      </c>
      <c r="B55" s="162" t="s">
        <v>212</v>
      </c>
      <c r="C55" s="193" t="s">
        <v>213</v>
      </c>
      <c r="D55" s="163" t="s">
        <v>0</v>
      </c>
      <c r="E55" s="188">
        <v>1</v>
      </c>
      <c r="F55" s="165">
        <v>500</v>
      </c>
      <c r="G55" s="164">
        <f>ROUND(E55*F55,2)</f>
        <v>500</v>
      </c>
      <c r="H55" s="165"/>
      <c r="I55" s="164">
        <f>ROUND(E55*H55,2)</f>
        <v>0</v>
      </c>
      <c r="J55" s="165"/>
      <c r="K55" s="164">
        <f>ROUND(E55*J55,2)</f>
        <v>0</v>
      </c>
      <c r="L55" s="164">
        <v>15</v>
      </c>
      <c r="M55" s="164">
        <f>G55*(1+L55/100)</f>
        <v>575</v>
      </c>
      <c r="N55" s="164">
        <v>0</v>
      </c>
      <c r="O55" s="164">
        <f>ROUND(E55*N55,2)</f>
        <v>0</v>
      </c>
      <c r="P55" s="164">
        <v>0</v>
      </c>
      <c r="Q55" s="164">
        <f>ROUND(E55*P55,2)</f>
        <v>0</v>
      </c>
      <c r="R55" s="164" t="s">
        <v>194</v>
      </c>
      <c r="S55" s="164" t="s">
        <v>134</v>
      </c>
      <c r="T55" s="164" t="s">
        <v>135</v>
      </c>
      <c r="U55" s="164">
        <v>0</v>
      </c>
      <c r="V55" s="164">
        <f>ROUND(E55*U55,2)</f>
        <v>0</v>
      </c>
      <c r="W55" s="164"/>
      <c r="X55" s="164" t="s">
        <v>185</v>
      </c>
      <c r="Y55" s="154"/>
      <c r="Z55" s="154"/>
      <c r="AA55" s="154"/>
      <c r="AB55" s="154"/>
      <c r="AC55" s="154"/>
      <c r="AD55" s="154"/>
      <c r="AE55" s="154"/>
      <c r="AF55" s="154"/>
      <c r="AG55" s="154" t="s">
        <v>186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262" t="s">
        <v>214</v>
      </c>
      <c r="D56" s="263"/>
      <c r="E56" s="263"/>
      <c r="F56" s="263"/>
      <c r="G56" s="263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54"/>
      <c r="Z56" s="154"/>
      <c r="AA56" s="154"/>
      <c r="AB56" s="154"/>
      <c r="AC56" s="154"/>
      <c r="AD56" s="154"/>
      <c r="AE56" s="154"/>
      <c r="AF56" s="154"/>
      <c r="AG56" s="154" t="s">
        <v>139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x14ac:dyDescent="0.2">
      <c r="A57" s="167" t="s">
        <v>128</v>
      </c>
      <c r="B57" s="168" t="s">
        <v>81</v>
      </c>
      <c r="C57" s="190" t="s">
        <v>82</v>
      </c>
      <c r="D57" s="169"/>
      <c r="E57" s="170"/>
      <c r="F57" s="171"/>
      <c r="G57" s="171">
        <f>SUMIF(AG58:AG77,"&lt;&gt;NOR",G58:G77)</f>
        <v>27340</v>
      </c>
      <c r="H57" s="171"/>
      <c r="I57" s="171">
        <f>SUM(I58:I77)</f>
        <v>0</v>
      </c>
      <c r="J57" s="171"/>
      <c r="K57" s="171">
        <f>SUM(K58:K77)</f>
        <v>0</v>
      </c>
      <c r="L57" s="171"/>
      <c r="M57" s="171">
        <f>SUM(M58:M77)</f>
        <v>31441</v>
      </c>
      <c r="N57" s="171"/>
      <c r="O57" s="171">
        <f>SUM(O58:O77)</f>
        <v>0.06</v>
      </c>
      <c r="P57" s="171"/>
      <c r="Q57" s="171">
        <f>SUM(Q58:Q77)</f>
        <v>0.04</v>
      </c>
      <c r="R57" s="171"/>
      <c r="S57" s="171"/>
      <c r="T57" s="172"/>
      <c r="U57" s="166"/>
      <c r="V57" s="166">
        <f>SUM(V58:V77)</f>
        <v>14.2</v>
      </c>
      <c r="W57" s="166"/>
      <c r="X57" s="166"/>
      <c r="AG57" t="s">
        <v>129</v>
      </c>
    </row>
    <row r="58" spans="1:60" outlineLevel="1" x14ac:dyDescent="0.2">
      <c r="A58" s="181">
        <v>27</v>
      </c>
      <c r="B58" s="182" t="s">
        <v>215</v>
      </c>
      <c r="C58" s="192" t="s">
        <v>216</v>
      </c>
      <c r="D58" s="183" t="s">
        <v>211</v>
      </c>
      <c r="E58" s="184">
        <v>1</v>
      </c>
      <c r="F58" s="185">
        <v>227</v>
      </c>
      <c r="G58" s="186">
        <f t="shared" ref="G58:G77" si="0">ROUND(E58*F58,2)</f>
        <v>227</v>
      </c>
      <c r="H58" s="185"/>
      <c r="I58" s="186">
        <f t="shared" ref="I58:I77" si="1">ROUND(E58*H58,2)</f>
        <v>0</v>
      </c>
      <c r="J58" s="185"/>
      <c r="K58" s="186">
        <f t="shared" ref="K58:K77" si="2">ROUND(E58*J58,2)</f>
        <v>0</v>
      </c>
      <c r="L58" s="186">
        <v>15</v>
      </c>
      <c r="M58" s="186">
        <f t="shared" ref="M58:M77" si="3">G58*(1+L58/100)</f>
        <v>261.04999999999995</v>
      </c>
      <c r="N58" s="186">
        <v>0</v>
      </c>
      <c r="O58" s="186">
        <f t="shared" ref="O58:O77" si="4">ROUND(E58*N58,2)</f>
        <v>0</v>
      </c>
      <c r="P58" s="186">
        <v>1.933E-2</v>
      </c>
      <c r="Q58" s="186">
        <f t="shared" ref="Q58:Q77" si="5">ROUND(E58*P58,2)</f>
        <v>0.02</v>
      </c>
      <c r="R58" s="186" t="s">
        <v>194</v>
      </c>
      <c r="S58" s="186" t="s">
        <v>134</v>
      </c>
      <c r="T58" s="187" t="s">
        <v>135</v>
      </c>
      <c r="U58" s="164">
        <v>0.59</v>
      </c>
      <c r="V58" s="164">
        <f t="shared" ref="V58:V77" si="6">ROUND(E58*U58,2)</f>
        <v>0.59</v>
      </c>
      <c r="W58" s="164"/>
      <c r="X58" s="164" t="s">
        <v>136</v>
      </c>
      <c r="Y58" s="154"/>
      <c r="Z58" s="154"/>
      <c r="AA58" s="154"/>
      <c r="AB58" s="154"/>
      <c r="AC58" s="154"/>
      <c r="AD58" s="154"/>
      <c r="AE58" s="154"/>
      <c r="AF58" s="154"/>
      <c r="AG58" s="154" t="s">
        <v>137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81">
        <v>28</v>
      </c>
      <c r="B59" s="182" t="s">
        <v>217</v>
      </c>
      <c r="C59" s="192" t="s">
        <v>218</v>
      </c>
      <c r="D59" s="183" t="s">
        <v>211</v>
      </c>
      <c r="E59" s="184">
        <v>1</v>
      </c>
      <c r="F59" s="185">
        <v>1169</v>
      </c>
      <c r="G59" s="186">
        <f t="shared" si="0"/>
        <v>1169</v>
      </c>
      <c r="H59" s="185"/>
      <c r="I59" s="186">
        <f t="shared" si="1"/>
        <v>0</v>
      </c>
      <c r="J59" s="185"/>
      <c r="K59" s="186">
        <f t="shared" si="2"/>
        <v>0</v>
      </c>
      <c r="L59" s="186">
        <v>15</v>
      </c>
      <c r="M59" s="186">
        <f t="shared" si="3"/>
        <v>1344.35</v>
      </c>
      <c r="N59" s="186">
        <v>1.8600000000000001E-3</v>
      </c>
      <c r="O59" s="186">
        <f t="shared" si="4"/>
        <v>0</v>
      </c>
      <c r="P59" s="186">
        <v>0</v>
      </c>
      <c r="Q59" s="186">
        <f t="shared" si="5"/>
        <v>0</v>
      </c>
      <c r="R59" s="186" t="s">
        <v>194</v>
      </c>
      <c r="S59" s="186" t="s">
        <v>134</v>
      </c>
      <c r="T59" s="187" t="s">
        <v>135</v>
      </c>
      <c r="U59" s="164">
        <v>1.3340000000000001</v>
      </c>
      <c r="V59" s="164">
        <f t="shared" si="6"/>
        <v>1.33</v>
      </c>
      <c r="W59" s="164"/>
      <c r="X59" s="164" t="s">
        <v>136</v>
      </c>
      <c r="Y59" s="154"/>
      <c r="Z59" s="154"/>
      <c r="AA59" s="154"/>
      <c r="AB59" s="154"/>
      <c r="AC59" s="154"/>
      <c r="AD59" s="154"/>
      <c r="AE59" s="154"/>
      <c r="AF59" s="154"/>
      <c r="AG59" s="154" t="s">
        <v>137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81">
        <v>29</v>
      </c>
      <c r="B60" s="182" t="s">
        <v>219</v>
      </c>
      <c r="C60" s="192" t="s">
        <v>220</v>
      </c>
      <c r="D60" s="183" t="s">
        <v>211</v>
      </c>
      <c r="E60" s="184">
        <v>1</v>
      </c>
      <c r="F60" s="185">
        <v>147</v>
      </c>
      <c r="G60" s="186">
        <f t="shared" si="0"/>
        <v>147</v>
      </c>
      <c r="H60" s="185"/>
      <c r="I60" s="186">
        <f t="shared" si="1"/>
        <v>0</v>
      </c>
      <c r="J60" s="185"/>
      <c r="K60" s="186">
        <f t="shared" si="2"/>
        <v>0</v>
      </c>
      <c r="L60" s="186">
        <v>15</v>
      </c>
      <c r="M60" s="186">
        <f t="shared" si="3"/>
        <v>169.04999999999998</v>
      </c>
      <c r="N60" s="186">
        <v>0</v>
      </c>
      <c r="O60" s="186">
        <f t="shared" si="4"/>
        <v>0</v>
      </c>
      <c r="P60" s="186">
        <v>1.9460000000000002E-2</v>
      </c>
      <c r="Q60" s="186">
        <f t="shared" si="5"/>
        <v>0.02</v>
      </c>
      <c r="R60" s="186" t="s">
        <v>194</v>
      </c>
      <c r="S60" s="186" t="s">
        <v>134</v>
      </c>
      <c r="T60" s="187" t="s">
        <v>135</v>
      </c>
      <c r="U60" s="164">
        <v>0.38200000000000001</v>
      </c>
      <c r="V60" s="164">
        <f t="shared" si="6"/>
        <v>0.38</v>
      </c>
      <c r="W60" s="164"/>
      <c r="X60" s="164" t="s">
        <v>136</v>
      </c>
      <c r="Y60" s="154"/>
      <c r="Z60" s="154"/>
      <c r="AA60" s="154"/>
      <c r="AB60" s="154"/>
      <c r="AC60" s="154"/>
      <c r="AD60" s="154"/>
      <c r="AE60" s="154"/>
      <c r="AF60" s="154"/>
      <c r="AG60" s="154" t="s">
        <v>137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81">
        <v>30</v>
      </c>
      <c r="B61" s="182" t="s">
        <v>221</v>
      </c>
      <c r="C61" s="192" t="s">
        <v>222</v>
      </c>
      <c r="D61" s="183" t="s">
        <v>211</v>
      </c>
      <c r="E61" s="184">
        <v>1</v>
      </c>
      <c r="F61" s="185">
        <v>833</v>
      </c>
      <c r="G61" s="186">
        <f t="shared" si="0"/>
        <v>833</v>
      </c>
      <c r="H61" s="185"/>
      <c r="I61" s="186">
        <f t="shared" si="1"/>
        <v>0</v>
      </c>
      <c r="J61" s="185"/>
      <c r="K61" s="186">
        <f t="shared" si="2"/>
        <v>0</v>
      </c>
      <c r="L61" s="186">
        <v>15</v>
      </c>
      <c r="M61" s="186">
        <f t="shared" si="3"/>
        <v>957.94999999999993</v>
      </c>
      <c r="N61" s="186">
        <v>1.41E-3</v>
      </c>
      <c r="O61" s="186">
        <f t="shared" si="4"/>
        <v>0</v>
      </c>
      <c r="P61" s="186">
        <v>0</v>
      </c>
      <c r="Q61" s="186">
        <f t="shared" si="5"/>
        <v>0</v>
      </c>
      <c r="R61" s="186" t="s">
        <v>194</v>
      </c>
      <c r="S61" s="186" t="s">
        <v>134</v>
      </c>
      <c r="T61" s="187" t="s">
        <v>135</v>
      </c>
      <c r="U61" s="164">
        <v>1.575</v>
      </c>
      <c r="V61" s="164">
        <f t="shared" si="6"/>
        <v>1.58</v>
      </c>
      <c r="W61" s="164"/>
      <c r="X61" s="164" t="s">
        <v>136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137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81">
        <v>31</v>
      </c>
      <c r="B62" s="182" t="s">
        <v>223</v>
      </c>
      <c r="C62" s="192" t="s">
        <v>224</v>
      </c>
      <c r="D62" s="183" t="s">
        <v>211</v>
      </c>
      <c r="E62" s="184">
        <v>3</v>
      </c>
      <c r="F62" s="185">
        <v>84</v>
      </c>
      <c r="G62" s="186">
        <f t="shared" si="0"/>
        <v>252</v>
      </c>
      <c r="H62" s="185"/>
      <c r="I62" s="186">
        <f t="shared" si="1"/>
        <v>0</v>
      </c>
      <c r="J62" s="185"/>
      <c r="K62" s="186">
        <f t="shared" si="2"/>
        <v>0</v>
      </c>
      <c r="L62" s="186">
        <v>15</v>
      </c>
      <c r="M62" s="186">
        <f t="shared" si="3"/>
        <v>289.79999999999995</v>
      </c>
      <c r="N62" s="186">
        <v>0</v>
      </c>
      <c r="O62" s="186">
        <f t="shared" si="4"/>
        <v>0</v>
      </c>
      <c r="P62" s="186">
        <v>1.56E-3</v>
      </c>
      <c r="Q62" s="186">
        <f t="shared" si="5"/>
        <v>0</v>
      </c>
      <c r="R62" s="186" t="s">
        <v>194</v>
      </c>
      <c r="S62" s="186" t="s">
        <v>134</v>
      </c>
      <c r="T62" s="187" t="s">
        <v>135</v>
      </c>
      <c r="U62" s="164">
        <v>0.217</v>
      </c>
      <c r="V62" s="164">
        <f t="shared" si="6"/>
        <v>0.65</v>
      </c>
      <c r="W62" s="164"/>
      <c r="X62" s="164" t="s">
        <v>136</v>
      </c>
      <c r="Y62" s="154"/>
      <c r="Z62" s="154"/>
      <c r="AA62" s="154"/>
      <c r="AB62" s="154"/>
      <c r="AC62" s="154"/>
      <c r="AD62" s="154"/>
      <c r="AE62" s="154"/>
      <c r="AF62" s="154"/>
      <c r="AG62" s="154" t="s">
        <v>137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81">
        <v>32</v>
      </c>
      <c r="B63" s="182" t="s">
        <v>225</v>
      </c>
      <c r="C63" s="192" t="s">
        <v>226</v>
      </c>
      <c r="D63" s="183" t="s">
        <v>167</v>
      </c>
      <c r="E63" s="184">
        <v>2</v>
      </c>
      <c r="F63" s="185">
        <v>301</v>
      </c>
      <c r="G63" s="186">
        <f t="shared" si="0"/>
        <v>602</v>
      </c>
      <c r="H63" s="185"/>
      <c r="I63" s="186">
        <f t="shared" si="1"/>
        <v>0</v>
      </c>
      <c r="J63" s="185"/>
      <c r="K63" s="186">
        <f t="shared" si="2"/>
        <v>0</v>
      </c>
      <c r="L63" s="186">
        <v>15</v>
      </c>
      <c r="M63" s="186">
        <f t="shared" si="3"/>
        <v>692.3</v>
      </c>
      <c r="N63" s="186">
        <v>1.2E-4</v>
      </c>
      <c r="O63" s="186">
        <f t="shared" si="4"/>
        <v>0</v>
      </c>
      <c r="P63" s="186">
        <v>0</v>
      </c>
      <c r="Q63" s="186">
        <f t="shared" si="5"/>
        <v>0</v>
      </c>
      <c r="R63" s="186" t="s">
        <v>194</v>
      </c>
      <c r="S63" s="186" t="s">
        <v>134</v>
      </c>
      <c r="T63" s="187" t="s">
        <v>135</v>
      </c>
      <c r="U63" s="164">
        <v>0.47599999999999998</v>
      </c>
      <c r="V63" s="164">
        <f t="shared" si="6"/>
        <v>0.95</v>
      </c>
      <c r="W63" s="164"/>
      <c r="X63" s="164" t="s">
        <v>136</v>
      </c>
      <c r="Y63" s="154"/>
      <c r="Z63" s="154"/>
      <c r="AA63" s="154"/>
      <c r="AB63" s="154"/>
      <c r="AC63" s="154"/>
      <c r="AD63" s="154"/>
      <c r="AE63" s="154"/>
      <c r="AF63" s="154"/>
      <c r="AG63" s="154" t="s">
        <v>137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81">
        <v>33</v>
      </c>
      <c r="B64" s="182" t="s">
        <v>227</v>
      </c>
      <c r="C64" s="192" t="s">
        <v>228</v>
      </c>
      <c r="D64" s="183" t="s">
        <v>167</v>
      </c>
      <c r="E64" s="184">
        <v>1</v>
      </c>
      <c r="F64" s="185">
        <v>152</v>
      </c>
      <c r="G64" s="186">
        <f t="shared" si="0"/>
        <v>152</v>
      </c>
      <c r="H64" s="185"/>
      <c r="I64" s="186">
        <f t="shared" si="1"/>
        <v>0</v>
      </c>
      <c r="J64" s="185"/>
      <c r="K64" s="186">
        <f t="shared" si="2"/>
        <v>0</v>
      </c>
      <c r="L64" s="186">
        <v>15</v>
      </c>
      <c r="M64" s="186">
        <f t="shared" si="3"/>
        <v>174.79999999999998</v>
      </c>
      <c r="N64" s="186">
        <v>1E-4</v>
      </c>
      <c r="O64" s="186">
        <f t="shared" si="4"/>
        <v>0</v>
      </c>
      <c r="P64" s="186">
        <v>0</v>
      </c>
      <c r="Q64" s="186">
        <f t="shared" si="5"/>
        <v>0</v>
      </c>
      <c r="R64" s="186" t="s">
        <v>194</v>
      </c>
      <c r="S64" s="186" t="s">
        <v>134</v>
      </c>
      <c r="T64" s="187" t="s">
        <v>135</v>
      </c>
      <c r="U64" s="164">
        <v>0.246</v>
      </c>
      <c r="V64" s="164">
        <f t="shared" si="6"/>
        <v>0.25</v>
      </c>
      <c r="W64" s="164"/>
      <c r="X64" s="164" t="s">
        <v>136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137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81">
        <v>34</v>
      </c>
      <c r="B65" s="182" t="s">
        <v>229</v>
      </c>
      <c r="C65" s="192" t="s">
        <v>230</v>
      </c>
      <c r="D65" s="183" t="s">
        <v>167</v>
      </c>
      <c r="E65" s="184">
        <v>1</v>
      </c>
      <c r="F65" s="185">
        <v>152</v>
      </c>
      <c r="G65" s="186">
        <f t="shared" si="0"/>
        <v>152</v>
      </c>
      <c r="H65" s="185"/>
      <c r="I65" s="186">
        <f t="shared" si="1"/>
        <v>0</v>
      </c>
      <c r="J65" s="185"/>
      <c r="K65" s="186">
        <f t="shared" si="2"/>
        <v>0</v>
      </c>
      <c r="L65" s="186">
        <v>15</v>
      </c>
      <c r="M65" s="186">
        <f t="shared" si="3"/>
        <v>174.79999999999998</v>
      </c>
      <c r="N65" s="186">
        <v>1.4999999999999999E-4</v>
      </c>
      <c r="O65" s="186">
        <f t="shared" si="4"/>
        <v>0</v>
      </c>
      <c r="P65" s="186">
        <v>0</v>
      </c>
      <c r="Q65" s="186">
        <f t="shared" si="5"/>
        <v>0</v>
      </c>
      <c r="R65" s="186" t="s">
        <v>194</v>
      </c>
      <c r="S65" s="186" t="s">
        <v>134</v>
      </c>
      <c r="T65" s="187" t="s">
        <v>135</v>
      </c>
      <c r="U65" s="164">
        <v>0.25</v>
      </c>
      <c r="V65" s="164">
        <f t="shared" si="6"/>
        <v>0.25</v>
      </c>
      <c r="W65" s="164"/>
      <c r="X65" s="164" t="s">
        <v>136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137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2.5" outlineLevel="1" x14ac:dyDescent="0.2">
      <c r="A66" s="181">
        <v>35</v>
      </c>
      <c r="B66" s="182" t="s">
        <v>231</v>
      </c>
      <c r="C66" s="192" t="s">
        <v>232</v>
      </c>
      <c r="D66" s="183" t="s">
        <v>167</v>
      </c>
      <c r="E66" s="184">
        <v>5</v>
      </c>
      <c r="F66" s="185">
        <v>178</v>
      </c>
      <c r="G66" s="186">
        <f t="shared" si="0"/>
        <v>890</v>
      </c>
      <c r="H66" s="185"/>
      <c r="I66" s="186">
        <f t="shared" si="1"/>
        <v>0</v>
      </c>
      <c r="J66" s="185"/>
      <c r="K66" s="186">
        <f t="shared" si="2"/>
        <v>0</v>
      </c>
      <c r="L66" s="186">
        <v>15</v>
      </c>
      <c r="M66" s="186">
        <f t="shared" si="3"/>
        <v>1023.4999999999999</v>
      </c>
      <c r="N66" s="186">
        <v>2.0000000000000001E-4</v>
      </c>
      <c r="O66" s="186">
        <f t="shared" si="4"/>
        <v>0</v>
      </c>
      <c r="P66" s="186">
        <v>0</v>
      </c>
      <c r="Q66" s="186">
        <f t="shared" si="5"/>
        <v>0</v>
      </c>
      <c r="R66" s="186" t="s">
        <v>168</v>
      </c>
      <c r="S66" s="186" t="s">
        <v>134</v>
      </c>
      <c r="T66" s="187" t="s">
        <v>135</v>
      </c>
      <c r="U66" s="164">
        <v>0</v>
      </c>
      <c r="V66" s="164">
        <f t="shared" si="6"/>
        <v>0</v>
      </c>
      <c r="W66" s="164"/>
      <c r="X66" s="164" t="s">
        <v>169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170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81">
        <v>36</v>
      </c>
      <c r="B67" s="182" t="s">
        <v>233</v>
      </c>
      <c r="C67" s="192" t="s">
        <v>234</v>
      </c>
      <c r="D67" s="183" t="s">
        <v>167</v>
      </c>
      <c r="E67" s="184">
        <v>1</v>
      </c>
      <c r="F67" s="185">
        <v>1250</v>
      </c>
      <c r="G67" s="186">
        <f t="shared" si="0"/>
        <v>1250</v>
      </c>
      <c r="H67" s="185"/>
      <c r="I67" s="186">
        <f t="shared" si="1"/>
        <v>0</v>
      </c>
      <c r="J67" s="185"/>
      <c r="K67" s="186">
        <f t="shared" si="2"/>
        <v>0</v>
      </c>
      <c r="L67" s="186">
        <v>15</v>
      </c>
      <c r="M67" s="186">
        <f t="shared" si="3"/>
        <v>1437.5</v>
      </c>
      <c r="N67" s="186">
        <v>0</v>
      </c>
      <c r="O67" s="186">
        <f t="shared" si="4"/>
        <v>0</v>
      </c>
      <c r="P67" s="186">
        <v>0</v>
      </c>
      <c r="Q67" s="186">
        <f t="shared" si="5"/>
        <v>0</v>
      </c>
      <c r="R67" s="186" t="s">
        <v>168</v>
      </c>
      <c r="S67" s="186" t="s">
        <v>235</v>
      </c>
      <c r="T67" s="187" t="s">
        <v>236</v>
      </c>
      <c r="U67" s="164">
        <v>0</v>
      </c>
      <c r="V67" s="164">
        <f t="shared" si="6"/>
        <v>0</v>
      </c>
      <c r="W67" s="164"/>
      <c r="X67" s="164" t="s">
        <v>169</v>
      </c>
      <c r="Y67" s="154"/>
      <c r="Z67" s="154"/>
      <c r="AA67" s="154"/>
      <c r="AB67" s="154"/>
      <c r="AC67" s="154"/>
      <c r="AD67" s="154"/>
      <c r="AE67" s="154"/>
      <c r="AF67" s="154"/>
      <c r="AG67" s="154" t="s">
        <v>170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ht="22.5" outlineLevel="1" x14ac:dyDescent="0.2">
      <c r="A68" s="181">
        <v>37</v>
      </c>
      <c r="B68" s="182" t="s">
        <v>237</v>
      </c>
      <c r="C68" s="192" t="s">
        <v>238</v>
      </c>
      <c r="D68" s="183" t="s">
        <v>167</v>
      </c>
      <c r="E68" s="184">
        <v>1</v>
      </c>
      <c r="F68" s="185">
        <v>1050</v>
      </c>
      <c r="G68" s="186">
        <f t="shared" si="0"/>
        <v>1050</v>
      </c>
      <c r="H68" s="185"/>
      <c r="I68" s="186">
        <f t="shared" si="1"/>
        <v>0</v>
      </c>
      <c r="J68" s="185"/>
      <c r="K68" s="186">
        <f t="shared" si="2"/>
        <v>0</v>
      </c>
      <c r="L68" s="186">
        <v>15</v>
      </c>
      <c r="M68" s="186">
        <f t="shared" si="3"/>
        <v>1207.5</v>
      </c>
      <c r="N68" s="186">
        <v>0</v>
      </c>
      <c r="O68" s="186">
        <f t="shared" si="4"/>
        <v>0</v>
      </c>
      <c r="P68" s="186">
        <v>0</v>
      </c>
      <c r="Q68" s="186">
        <f t="shared" si="5"/>
        <v>0</v>
      </c>
      <c r="R68" s="186" t="s">
        <v>168</v>
      </c>
      <c r="S68" s="186" t="s">
        <v>134</v>
      </c>
      <c r="T68" s="187" t="s">
        <v>135</v>
      </c>
      <c r="U68" s="164">
        <v>0</v>
      </c>
      <c r="V68" s="164">
        <f t="shared" si="6"/>
        <v>0</v>
      </c>
      <c r="W68" s="164"/>
      <c r="X68" s="164" t="s">
        <v>169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170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81">
        <v>38</v>
      </c>
      <c r="B69" s="182" t="s">
        <v>239</v>
      </c>
      <c r="C69" s="192" t="s">
        <v>240</v>
      </c>
      <c r="D69" s="183" t="s">
        <v>167</v>
      </c>
      <c r="E69" s="184">
        <v>1</v>
      </c>
      <c r="F69" s="185">
        <v>305</v>
      </c>
      <c r="G69" s="186">
        <f t="shared" si="0"/>
        <v>305</v>
      </c>
      <c r="H69" s="185"/>
      <c r="I69" s="186">
        <f t="shared" si="1"/>
        <v>0</v>
      </c>
      <c r="J69" s="185"/>
      <c r="K69" s="186">
        <f t="shared" si="2"/>
        <v>0</v>
      </c>
      <c r="L69" s="186">
        <v>15</v>
      </c>
      <c r="M69" s="186">
        <f t="shared" si="3"/>
        <v>350.75</v>
      </c>
      <c r="N69" s="186">
        <v>3.1E-4</v>
      </c>
      <c r="O69" s="186">
        <f t="shared" si="4"/>
        <v>0</v>
      </c>
      <c r="P69" s="186">
        <v>0</v>
      </c>
      <c r="Q69" s="186">
        <f t="shared" si="5"/>
        <v>0</v>
      </c>
      <c r="R69" s="186" t="s">
        <v>168</v>
      </c>
      <c r="S69" s="186" t="s">
        <v>134</v>
      </c>
      <c r="T69" s="187" t="s">
        <v>135</v>
      </c>
      <c r="U69" s="164">
        <v>0</v>
      </c>
      <c r="V69" s="164">
        <f t="shared" si="6"/>
        <v>0</v>
      </c>
      <c r="W69" s="164"/>
      <c r="X69" s="164" t="s">
        <v>169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170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81">
        <v>39</v>
      </c>
      <c r="B70" s="182" t="s">
        <v>241</v>
      </c>
      <c r="C70" s="192" t="s">
        <v>242</v>
      </c>
      <c r="D70" s="183" t="s">
        <v>211</v>
      </c>
      <c r="E70" s="184">
        <v>1</v>
      </c>
      <c r="F70" s="185">
        <v>1845</v>
      </c>
      <c r="G70" s="186">
        <f t="shared" si="0"/>
        <v>1845</v>
      </c>
      <c r="H70" s="185"/>
      <c r="I70" s="186">
        <f t="shared" si="1"/>
        <v>0</v>
      </c>
      <c r="J70" s="185"/>
      <c r="K70" s="186">
        <f t="shared" si="2"/>
        <v>0</v>
      </c>
      <c r="L70" s="186">
        <v>15</v>
      </c>
      <c r="M70" s="186">
        <f t="shared" si="3"/>
        <v>2121.75</v>
      </c>
      <c r="N70" s="186">
        <v>6.2E-4</v>
      </c>
      <c r="O70" s="186">
        <f t="shared" si="4"/>
        <v>0</v>
      </c>
      <c r="P70" s="186">
        <v>0</v>
      </c>
      <c r="Q70" s="186">
        <f t="shared" si="5"/>
        <v>0</v>
      </c>
      <c r="R70" s="186" t="s">
        <v>194</v>
      </c>
      <c r="S70" s="186" t="s">
        <v>134</v>
      </c>
      <c r="T70" s="187" t="s">
        <v>135</v>
      </c>
      <c r="U70" s="164">
        <v>2.6</v>
      </c>
      <c r="V70" s="164">
        <f t="shared" si="6"/>
        <v>2.6</v>
      </c>
      <c r="W70" s="164"/>
      <c r="X70" s="164" t="s">
        <v>136</v>
      </c>
      <c r="Y70" s="154"/>
      <c r="Z70" s="154"/>
      <c r="AA70" s="154"/>
      <c r="AB70" s="154"/>
      <c r="AC70" s="154"/>
      <c r="AD70" s="154"/>
      <c r="AE70" s="154"/>
      <c r="AF70" s="154"/>
      <c r="AG70" s="154" t="s">
        <v>137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81">
        <v>40</v>
      </c>
      <c r="B71" s="182" t="s">
        <v>243</v>
      </c>
      <c r="C71" s="192" t="s">
        <v>244</v>
      </c>
      <c r="D71" s="183" t="s">
        <v>211</v>
      </c>
      <c r="E71" s="184">
        <v>1</v>
      </c>
      <c r="F71" s="185">
        <v>2625</v>
      </c>
      <c r="G71" s="186">
        <f t="shared" si="0"/>
        <v>2625</v>
      </c>
      <c r="H71" s="185"/>
      <c r="I71" s="186">
        <f t="shared" si="1"/>
        <v>0</v>
      </c>
      <c r="J71" s="185"/>
      <c r="K71" s="186">
        <f t="shared" si="2"/>
        <v>0</v>
      </c>
      <c r="L71" s="186">
        <v>15</v>
      </c>
      <c r="M71" s="186">
        <f t="shared" si="3"/>
        <v>3018.7499999999995</v>
      </c>
      <c r="N71" s="186">
        <v>4.4999999999999999E-4</v>
      </c>
      <c r="O71" s="186">
        <f t="shared" si="4"/>
        <v>0</v>
      </c>
      <c r="P71" s="186">
        <v>0</v>
      </c>
      <c r="Q71" s="186">
        <f t="shared" si="5"/>
        <v>0</v>
      </c>
      <c r="R71" s="186" t="s">
        <v>194</v>
      </c>
      <c r="S71" s="186" t="s">
        <v>134</v>
      </c>
      <c r="T71" s="187" t="s">
        <v>135</v>
      </c>
      <c r="U71" s="164">
        <v>5</v>
      </c>
      <c r="V71" s="164">
        <f t="shared" si="6"/>
        <v>5</v>
      </c>
      <c r="W71" s="164"/>
      <c r="X71" s="164" t="s">
        <v>136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137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81">
        <v>41</v>
      </c>
      <c r="B72" s="182" t="s">
        <v>245</v>
      </c>
      <c r="C72" s="192" t="s">
        <v>246</v>
      </c>
      <c r="D72" s="183" t="s">
        <v>167</v>
      </c>
      <c r="E72" s="184">
        <v>1</v>
      </c>
      <c r="F72" s="185">
        <v>381</v>
      </c>
      <c r="G72" s="186">
        <f t="shared" si="0"/>
        <v>381</v>
      </c>
      <c r="H72" s="185"/>
      <c r="I72" s="186">
        <f t="shared" si="1"/>
        <v>0</v>
      </c>
      <c r="J72" s="185"/>
      <c r="K72" s="186">
        <f t="shared" si="2"/>
        <v>0</v>
      </c>
      <c r="L72" s="186">
        <v>15</v>
      </c>
      <c r="M72" s="186">
        <f t="shared" si="3"/>
        <v>438.15</v>
      </c>
      <c r="N72" s="186">
        <v>1.2999999999999999E-4</v>
      </c>
      <c r="O72" s="186">
        <f t="shared" si="4"/>
        <v>0</v>
      </c>
      <c r="P72" s="186">
        <v>0</v>
      </c>
      <c r="Q72" s="186">
        <f t="shared" si="5"/>
        <v>0</v>
      </c>
      <c r="R72" s="186" t="s">
        <v>194</v>
      </c>
      <c r="S72" s="186" t="s">
        <v>134</v>
      </c>
      <c r="T72" s="187" t="s">
        <v>135</v>
      </c>
      <c r="U72" s="164">
        <v>0.624</v>
      </c>
      <c r="V72" s="164">
        <f t="shared" si="6"/>
        <v>0.62</v>
      </c>
      <c r="W72" s="164"/>
      <c r="X72" s="164" t="s">
        <v>136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137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ht="22.5" outlineLevel="1" x14ac:dyDescent="0.2">
      <c r="A73" s="181">
        <v>42</v>
      </c>
      <c r="B73" s="182" t="s">
        <v>247</v>
      </c>
      <c r="C73" s="192" t="s">
        <v>248</v>
      </c>
      <c r="D73" s="183" t="s">
        <v>167</v>
      </c>
      <c r="E73" s="184">
        <v>1</v>
      </c>
      <c r="F73" s="185">
        <v>3705</v>
      </c>
      <c r="G73" s="186">
        <f t="shared" si="0"/>
        <v>3705</v>
      </c>
      <c r="H73" s="185"/>
      <c r="I73" s="186">
        <f t="shared" si="1"/>
        <v>0</v>
      </c>
      <c r="J73" s="185"/>
      <c r="K73" s="186">
        <f t="shared" si="2"/>
        <v>0</v>
      </c>
      <c r="L73" s="186">
        <v>15</v>
      </c>
      <c r="M73" s="186">
        <f t="shared" si="3"/>
        <v>4260.75</v>
      </c>
      <c r="N73" s="186">
        <v>1.2999999999999999E-2</v>
      </c>
      <c r="O73" s="186">
        <f t="shared" si="4"/>
        <v>0.01</v>
      </c>
      <c r="P73" s="186">
        <v>0</v>
      </c>
      <c r="Q73" s="186">
        <f t="shared" si="5"/>
        <v>0</v>
      </c>
      <c r="R73" s="186" t="s">
        <v>168</v>
      </c>
      <c r="S73" s="186" t="s">
        <v>134</v>
      </c>
      <c r="T73" s="187" t="s">
        <v>135</v>
      </c>
      <c r="U73" s="164">
        <v>0</v>
      </c>
      <c r="V73" s="164">
        <f t="shared" si="6"/>
        <v>0</v>
      </c>
      <c r="W73" s="164"/>
      <c r="X73" s="164" t="s">
        <v>169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170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ht="22.5" outlineLevel="1" x14ac:dyDescent="0.2">
      <c r="A74" s="181">
        <v>43</v>
      </c>
      <c r="B74" s="182" t="s">
        <v>249</v>
      </c>
      <c r="C74" s="192" t="s">
        <v>250</v>
      </c>
      <c r="D74" s="183" t="s">
        <v>167</v>
      </c>
      <c r="E74" s="184">
        <v>1</v>
      </c>
      <c r="F74" s="185">
        <v>7500</v>
      </c>
      <c r="G74" s="186">
        <f t="shared" si="0"/>
        <v>7500</v>
      </c>
      <c r="H74" s="185"/>
      <c r="I74" s="186">
        <f t="shared" si="1"/>
        <v>0</v>
      </c>
      <c r="J74" s="185"/>
      <c r="K74" s="186">
        <f t="shared" si="2"/>
        <v>0</v>
      </c>
      <c r="L74" s="186">
        <v>15</v>
      </c>
      <c r="M74" s="186">
        <f t="shared" si="3"/>
        <v>8625</v>
      </c>
      <c r="N74" s="186">
        <v>1.0999999999999999E-2</v>
      </c>
      <c r="O74" s="186">
        <f t="shared" si="4"/>
        <v>0.01</v>
      </c>
      <c r="P74" s="186">
        <v>0</v>
      </c>
      <c r="Q74" s="186">
        <f t="shared" si="5"/>
        <v>0</v>
      </c>
      <c r="R74" s="186" t="s">
        <v>168</v>
      </c>
      <c r="S74" s="186" t="s">
        <v>134</v>
      </c>
      <c r="T74" s="187" t="s">
        <v>135</v>
      </c>
      <c r="U74" s="164">
        <v>0</v>
      </c>
      <c r="V74" s="164">
        <f t="shared" si="6"/>
        <v>0</v>
      </c>
      <c r="W74" s="164"/>
      <c r="X74" s="164" t="s">
        <v>169</v>
      </c>
      <c r="Y74" s="154"/>
      <c r="Z74" s="154"/>
      <c r="AA74" s="154"/>
      <c r="AB74" s="154"/>
      <c r="AC74" s="154"/>
      <c r="AD74" s="154"/>
      <c r="AE74" s="154"/>
      <c r="AF74" s="154"/>
      <c r="AG74" s="154" t="s">
        <v>170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81">
        <v>44</v>
      </c>
      <c r="B75" s="182" t="s">
        <v>251</v>
      </c>
      <c r="C75" s="192" t="s">
        <v>252</v>
      </c>
      <c r="D75" s="183" t="s">
        <v>167</v>
      </c>
      <c r="E75" s="184">
        <v>1</v>
      </c>
      <c r="F75" s="185">
        <v>1250</v>
      </c>
      <c r="G75" s="186">
        <f t="shared" si="0"/>
        <v>1250</v>
      </c>
      <c r="H75" s="185"/>
      <c r="I75" s="186">
        <f t="shared" si="1"/>
        <v>0</v>
      </c>
      <c r="J75" s="185"/>
      <c r="K75" s="186">
        <f t="shared" si="2"/>
        <v>0</v>
      </c>
      <c r="L75" s="186">
        <v>15</v>
      </c>
      <c r="M75" s="186">
        <f t="shared" si="3"/>
        <v>1437.5</v>
      </c>
      <c r="N75" s="186">
        <v>1.2999999999999999E-3</v>
      </c>
      <c r="O75" s="186">
        <f t="shared" si="4"/>
        <v>0</v>
      </c>
      <c r="P75" s="186">
        <v>0</v>
      </c>
      <c r="Q75" s="186">
        <f t="shared" si="5"/>
        <v>0</v>
      </c>
      <c r="R75" s="186" t="s">
        <v>168</v>
      </c>
      <c r="S75" s="186" t="s">
        <v>134</v>
      </c>
      <c r="T75" s="187" t="s">
        <v>135</v>
      </c>
      <c r="U75" s="164">
        <v>0</v>
      </c>
      <c r="V75" s="164">
        <f t="shared" si="6"/>
        <v>0</v>
      </c>
      <c r="W75" s="164"/>
      <c r="X75" s="164" t="s">
        <v>169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170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81">
        <v>45</v>
      </c>
      <c r="B76" s="182" t="s">
        <v>253</v>
      </c>
      <c r="C76" s="192" t="s">
        <v>254</v>
      </c>
      <c r="D76" s="183" t="s">
        <v>167</v>
      </c>
      <c r="E76" s="184">
        <v>1</v>
      </c>
      <c r="F76" s="185">
        <v>855</v>
      </c>
      <c r="G76" s="186">
        <f t="shared" si="0"/>
        <v>855</v>
      </c>
      <c r="H76" s="185"/>
      <c r="I76" s="186">
        <f t="shared" si="1"/>
        <v>0</v>
      </c>
      <c r="J76" s="185"/>
      <c r="K76" s="186">
        <f t="shared" si="2"/>
        <v>0</v>
      </c>
      <c r="L76" s="186">
        <v>15</v>
      </c>
      <c r="M76" s="186">
        <f t="shared" si="3"/>
        <v>983.24999999999989</v>
      </c>
      <c r="N76" s="186">
        <v>1.2999999999999999E-2</v>
      </c>
      <c r="O76" s="186">
        <f t="shared" si="4"/>
        <v>0.01</v>
      </c>
      <c r="P76" s="186">
        <v>0</v>
      </c>
      <c r="Q76" s="186">
        <f t="shared" si="5"/>
        <v>0</v>
      </c>
      <c r="R76" s="186" t="s">
        <v>168</v>
      </c>
      <c r="S76" s="186" t="s">
        <v>255</v>
      </c>
      <c r="T76" s="187" t="s">
        <v>236</v>
      </c>
      <c r="U76" s="164">
        <v>0</v>
      </c>
      <c r="V76" s="164">
        <f t="shared" si="6"/>
        <v>0</v>
      </c>
      <c r="W76" s="164"/>
      <c r="X76" s="164" t="s">
        <v>169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170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33.75" outlineLevel="1" x14ac:dyDescent="0.2">
      <c r="A77" s="181">
        <v>46</v>
      </c>
      <c r="B77" s="182" t="s">
        <v>256</v>
      </c>
      <c r="C77" s="192" t="s">
        <v>257</v>
      </c>
      <c r="D77" s="183" t="s">
        <v>167</v>
      </c>
      <c r="E77" s="184">
        <v>1</v>
      </c>
      <c r="F77" s="185">
        <v>2150</v>
      </c>
      <c r="G77" s="186">
        <f t="shared" si="0"/>
        <v>2150</v>
      </c>
      <c r="H77" s="185"/>
      <c r="I77" s="186">
        <f t="shared" si="1"/>
        <v>0</v>
      </c>
      <c r="J77" s="185"/>
      <c r="K77" s="186">
        <f t="shared" si="2"/>
        <v>0</v>
      </c>
      <c r="L77" s="186">
        <v>15</v>
      </c>
      <c r="M77" s="186">
        <f t="shared" si="3"/>
        <v>2472.5</v>
      </c>
      <c r="N77" s="186">
        <v>2.5000000000000001E-2</v>
      </c>
      <c r="O77" s="186">
        <f t="shared" si="4"/>
        <v>0.03</v>
      </c>
      <c r="P77" s="186">
        <v>0</v>
      </c>
      <c r="Q77" s="186">
        <f t="shared" si="5"/>
        <v>0</v>
      </c>
      <c r="R77" s="186" t="s">
        <v>168</v>
      </c>
      <c r="S77" s="186" t="s">
        <v>134</v>
      </c>
      <c r="T77" s="187" t="s">
        <v>135</v>
      </c>
      <c r="U77" s="164">
        <v>0</v>
      </c>
      <c r="V77" s="164">
        <f t="shared" si="6"/>
        <v>0</v>
      </c>
      <c r="W77" s="164"/>
      <c r="X77" s="164" t="s">
        <v>169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170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167" t="s">
        <v>128</v>
      </c>
      <c r="B78" s="168" t="s">
        <v>83</v>
      </c>
      <c r="C78" s="190" t="s">
        <v>84</v>
      </c>
      <c r="D78" s="169"/>
      <c r="E78" s="170"/>
      <c r="F78" s="171"/>
      <c r="G78" s="171">
        <f>SUMIF(AG79:AG92,"&lt;&gt;NOR",G79:G92)</f>
        <v>59911.79</v>
      </c>
      <c r="H78" s="171"/>
      <c r="I78" s="171">
        <f>SUM(I79:I92)</f>
        <v>0</v>
      </c>
      <c r="J78" s="171"/>
      <c r="K78" s="171">
        <f>SUM(K79:K92)</f>
        <v>0</v>
      </c>
      <c r="L78" s="171"/>
      <c r="M78" s="171">
        <f>SUM(M79:M92)</f>
        <v>68898.558499999999</v>
      </c>
      <c r="N78" s="171"/>
      <c r="O78" s="171">
        <f>SUM(O79:O92)</f>
        <v>0.31</v>
      </c>
      <c r="P78" s="171"/>
      <c r="Q78" s="171">
        <f>SUM(Q79:Q92)</f>
        <v>1.5899999999999999</v>
      </c>
      <c r="R78" s="171"/>
      <c r="S78" s="171"/>
      <c r="T78" s="172"/>
      <c r="U78" s="166"/>
      <c r="V78" s="166">
        <f>SUM(V79:V92)</f>
        <v>11.68</v>
      </c>
      <c r="W78" s="166"/>
      <c r="X78" s="166"/>
      <c r="AG78" t="s">
        <v>129</v>
      </c>
    </row>
    <row r="79" spans="1:60" outlineLevel="1" x14ac:dyDescent="0.2">
      <c r="A79" s="181">
        <v>47</v>
      </c>
      <c r="B79" s="182" t="s">
        <v>258</v>
      </c>
      <c r="C79" s="192" t="s">
        <v>259</v>
      </c>
      <c r="D79" s="183" t="s">
        <v>167</v>
      </c>
      <c r="E79" s="184">
        <v>1</v>
      </c>
      <c r="F79" s="185">
        <v>4820</v>
      </c>
      <c r="G79" s="186">
        <f t="shared" ref="G79:G91" si="7">ROUND(E79*F79,2)</f>
        <v>4820</v>
      </c>
      <c r="H79" s="185"/>
      <c r="I79" s="186">
        <f t="shared" ref="I79:I91" si="8">ROUND(E79*H79,2)</f>
        <v>0</v>
      </c>
      <c r="J79" s="185"/>
      <c r="K79" s="186">
        <f t="shared" ref="K79:K91" si="9">ROUND(E79*J79,2)</f>
        <v>0</v>
      </c>
      <c r="L79" s="186">
        <v>15</v>
      </c>
      <c r="M79" s="186">
        <f t="shared" ref="M79:M91" si="10">G79*(1+L79/100)</f>
        <v>5543</v>
      </c>
      <c r="N79" s="186">
        <v>0</v>
      </c>
      <c r="O79" s="186">
        <f t="shared" ref="O79:O91" si="11">ROUND(E79*N79,2)</f>
        <v>0</v>
      </c>
      <c r="P79" s="186">
        <v>0</v>
      </c>
      <c r="Q79" s="186">
        <f t="shared" ref="Q79:Q91" si="12">ROUND(E79*P79,2)</f>
        <v>0</v>
      </c>
      <c r="R79" s="186" t="s">
        <v>260</v>
      </c>
      <c r="S79" s="186" t="s">
        <v>134</v>
      </c>
      <c r="T79" s="187" t="s">
        <v>135</v>
      </c>
      <c r="U79" s="164">
        <v>10.728</v>
      </c>
      <c r="V79" s="164">
        <f t="shared" ref="V79:V91" si="13">ROUND(E79*U79,2)</f>
        <v>10.73</v>
      </c>
      <c r="W79" s="164"/>
      <c r="X79" s="164" t="s">
        <v>136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137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81">
        <v>48</v>
      </c>
      <c r="B80" s="182" t="s">
        <v>261</v>
      </c>
      <c r="C80" s="192" t="s">
        <v>262</v>
      </c>
      <c r="D80" s="183" t="s">
        <v>167</v>
      </c>
      <c r="E80" s="184">
        <v>1</v>
      </c>
      <c r="F80" s="185">
        <v>1500</v>
      </c>
      <c r="G80" s="186">
        <f t="shared" si="7"/>
        <v>1500</v>
      </c>
      <c r="H80" s="185"/>
      <c r="I80" s="186">
        <f t="shared" si="8"/>
        <v>0</v>
      </c>
      <c r="J80" s="185"/>
      <c r="K80" s="186">
        <f t="shared" si="9"/>
        <v>0</v>
      </c>
      <c r="L80" s="186">
        <v>15</v>
      </c>
      <c r="M80" s="186">
        <f t="shared" si="10"/>
        <v>1724.9999999999998</v>
      </c>
      <c r="N80" s="186">
        <v>0</v>
      </c>
      <c r="O80" s="186">
        <f t="shared" si="11"/>
        <v>0</v>
      </c>
      <c r="P80" s="186">
        <v>0.17399999999999999</v>
      </c>
      <c r="Q80" s="186">
        <f t="shared" si="12"/>
        <v>0.17</v>
      </c>
      <c r="R80" s="186" t="s">
        <v>260</v>
      </c>
      <c r="S80" s="186" t="s">
        <v>134</v>
      </c>
      <c r="T80" s="187" t="s">
        <v>135</v>
      </c>
      <c r="U80" s="164">
        <v>0.95</v>
      </c>
      <c r="V80" s="164">
        <f t="shared" si="13"/>
        <v>0.95</v>
      </c>
      <c r="W80" s="164"/>
      <c r="X80" s="164" t="s">
        <v>136</v>
      </c>
      <c r="Y80" s="154"/>
      <c r="Z80" s="154"/>
      <c r="AA80" s="154"/>
      <c r="AB80" s="154"/>
      <c r="AC80" s="154"/>
      <c r="AD80" s="154"/>
      <c r="AE80" s="154"/>
      <c r="AF80" s="154"/>
      <c r="AG80" s="154" t="s">
        <v>137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81">
        <v>49</v>
      </c>
      <c r="B81" s="182" t="s">
        <v>263</v>
      </c>
      <c r="C81" s="192" t="s">
        <v>264</v>
      </c>
      <c r="D81" s="183" t="s">
        <v>132</v>
      </c>
      <c r="E81" s="184">
        <v>64.554000000000002</v>
      </c>
      <c r="F81" s="185">
        <v>255</v>
      </c>
      <c r="G81" s="186">
        <f t="shared" si="7"/>
        <v>16461.27</v>
      </c>
      <c r="H81" s="185"/>
      <c r="I81" s="186">
        <f t="shared" si="8"/>
        <v>0</v>
      </c>
      <c r="J81" s="185"/>
      <c r="K81" s="186">
        <f t="shared" si="9"/>
        <v>0</v>
      </c>
      <c r="L81" s="186">
        <v>15</v>
      </c>
      <c r="M81" s="186">
        <f t="shared" si="10"/>
        <v>18930.460499999997</v>
      </c>
      <c r="N81" s="186">
        <v>1.6000000000000001E-4</v>
      </c>
      <c r="O81" s="186">
        <f t="shared" si="11"/>
        <v>0.01</v>
      </c>
      <c r="P81" s="186">
        <v>2.1999999999999999E-2</v>
      </c>
      <c r="Q81" s="186">
        <f t="shared" si="12"/>
        <v>1.42</v>
      </c>
      <c r="R81" s="186"/>
      <c r="S81" s="186" t="s">
        <v>164</v>
      </c>
      <c r="T81" s="187" t="s">
        <v>236</v>
      </c>
      <c r="U81" s="164">
        <v>0</v>
      </c>
      <c r="V81" s="164">
        <f t="shared" si="13"/>
        <v>0</v>
      </c>
      <c r="W81" s="164"/>
      <c r="X81" s="164" t="s">
        <v>136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137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ht="22.5" outlineLevel="1" x14ac:dyDescent="0.2">
      <c r="A82" s="181">
        <v>50</v>
      </c>
      <c r="B82" s="182" t="s">
        <v>265</v>
      </c>
      <c r="C82" s="192" t="s">
        <v>266</v>
      </c>
      <c r="D82" s="183" t="s">
        <v>167</v>
      </c>
      <c r="E82" s="184">
        <v>1</v>
      </c>
      <c r="F82" s="185">
        <v>1250</v>
      </c>
      <c r="G82" s="186">
        <f t="shared" si="7"/>
        <v>1250</v>
      </c>
      <c r="H82" s="185"/>
      <c r="I82" s="186">
        <f t="shared" si="8"/>
        <v>0</v>
      </c>
      <c r="J82" s="185"/>
      <c r="K82" s="186">
        <f t="shared" si="9"/>
        <v>0</v>
      </c>
      <c r="L82" s="186">
        <v>15</v>
      </c>
      <c r="M82" s="186">
        <f t="shared" si="10"/>
        <v>1437.5</v>
      </c>
      <c r="N82" s="186">
        <v>7.5000000000000002E-4</v>
      </c>
      <c r="O82" s="186">
        <f t="shared" si="11"/>
        <v>0</v>
      </c>
      <c r="P82" s="186">
        <v>0</v>
      </c>
      <c r="Q82" s="186">
        <f t="shared" si="12"/>
        <v>0</v>
      </c>
      <c r="R82" s="186" t="s">
        <v>168</v>
      </c>
      <c r="S82" s="186" t="s">
        <v>134</v>
      </c>
      <c r="T82" s="187" t="s">
        <v>135</v>
      </c>
      <c r="U82" s="164">
        <v>0</v>
      </c>
      <c r="V82" s="164">
        <f t="shared" si="13"/>
        <v>0</v>
      </c>
      <c r="W82" s="164"/>
      <c r="X82" s="164" t="s">
        <v>169</v>
      </c>
      <c r="Y82" s="154"/>
      <c r="Z82" s="154"/>
      <c r="AA82" s="154"/>
      <c r="AB82" s="154"/>
      <c r="AC82" s="154"/>
      <c r="AD82" s="154"/>
      <c r="AE82" s="154"/>
      <c r="AF82" s="154"/>
      <c r="AG82" s="154" t="s">
        <v>170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ht="22.5" outlineLevel="1" x14ac:dyDescent="0.2">
      <c r="A83" s="181">
        <v>51</v>
      </c>
      <c r="B83" s="182" t="s">
        <v>267</v>
      </c>
      <c r="C83" s="192" t="s">
        <v>268</v>
      </c>
      <c r="D83" s="183" t="s">
        <v>167</v>
      </c>
      <c r="E83" s="184">
        <v>4</v>
      </c>
      <c r="F83" s="185">
        <v>305</v>
      </c>
      <c r="G83" s="186">
        <f t="shared" si="7"/>
        <v>1220</v>
      </c>
      <c r="H83" s="185"/>
      <c r="I83" s="186">
        <f t="shared" si="8"/>
        <v>0</v>
      </c>
      <c r="J83" s="185"/>
      <c r="K83" s="186">
        <f t="shared" si="9"/>
        <v>0</v>
      </c>
      <c r="L83" s="186">
        <v>15</v>
      </c>
      <c r="M83" s="186">
        <f t="shared" si="10"/>
        <v>1403</v>
      </c>
      <c r="N83" s="186">
        <v>8.0000000000000004E-4</v>
      </c>
      <c r="O83" s="186">
        <f t="shared" si="11"/>
        <v>0</v>
      </c>
      <c r="P83" s="186">
        <v>0</v>
      </c>
      <c r="Q83" s="186">
        <f t="shared" si="12"/>
        <v>0</v>
      </c>
      <c r="R83" s="186" t="s">
        <v>168</v>
      </c>
      <c r="S83" s="186" t="s">
        <v>255</v>
      </c>
      <c r="T83" s="187" t="s">
        <v>236</v>
      </c>
      <c r="U83" s="164">
        <v>0</v>
      </c>
      <c r="V83" s="164">
        <f t="shared" si="13"/>
        <v>0</v>
      </c>
      <c r="W83" s="164"/>
      <c r="X83" s="164" t="s">
        <v>169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170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ht="22.5" outlineLevel="1" x14ac:dyDescent="0.2">
      <c r="A84" s="181">
        <v>52</v>
      </c>
      <c r="B84" s="182" t="s">
        <v>269</v>
      </c>
      <c r="C84" s="192" t="s">
        <v>270</v>
      </c>
      <c r="D84" s="183" t="s">
        <v>167</v>
      </c>
      <c r="E84" s="184">
        <v>2</v>
      </c>
      <c r="F84" s="185">
        <v>1450</v>
      </c>
      <c r="G84" s="186">
        <f t="shared" si="7"/>
        <v>2900</v>
      </c>
      <c r="H84" s="185"/>
      <c r="I84" s="186">
        <f t="shared" si="8"/>
        <v>0</v>
      </c>
      <c r="J84" s="185"/>
      <c r="K84" s="186">
        <f t="shared" si="9"/>
        <v>0</v>
      </c>
      <c r="L84" s="186">
        <v>15</v>
      </c>
      <c r="M84" s="186">
        <f t="shared" si="10"/>
        <v>3334.9999999999995</v>
      </c>
      <c r="N84" s="186">
        <v>1.2999999999999999E-2</v>
      </c>
      <c r="O84" s="186">
        <f t="shared" si="11"/>
        <v>0.03</v>
      </c>
      <c r="P84" s="186">
        <v>0</v>
      </c>
      <c r="Q84" s="186">
        <f t="shared" si="12"/>
        <v>0</v>
      </c>
      <c r="R84" s="186" t="s">
        <v>168</v>
      </c>
      <c r="S84" s="186" t="s">
        <v>134</v>
      </c>
      <c r="T84" s="187" t="s">
        <v>135</v>
      </c>
      <c r="U84" s="164">
        <v>0</v>
      </c>
      <c r="V84" s="164">
        <f t="shared" si="13"/>
        <v>0</v>
      </c>
      <c r="W84" s="164"/>
      <c r="X84" s="164" t="s">
        <v>169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170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22.5" outlineLevel="1" x14ac:dyDescent="0.2">
      <c r="A85" s="181">
        <v>53</v>
      </c>
      <c r="B85" s="182" t="s">
        <v>271</v>
      </c>
      <c r="C85" s="192" t="s">
        <v>272</v>
      </c>
      <c r="D85" s="183" t="s">
        <v>167</v>
      </c>
      <c r="E85" s="184">
        <v>2</v>
      </c>
      <c r="F85" s="185">
        <v>1850</v>
      </c>
      <c r="G85" s="186">
        <f t="shared" si="7"/>
        <v>3700</v>
      </c>
      <c r="H85" s="185"/>
      <c r="I85" s="186">
        <f t="shared" si="8"/>
        <v>0</v>
      </c>
      <c r="J85" s="185"/>
      <c r="K85" s="186">
        <f t="shared" si="9"/>
        <v>0</v>
      </c>
      <c r="L85" s="186">
        <v>15</v>
      </c>
      <c r="M85" s="186">
        <f t="shared" si="10"/>
        <v>4255</v>
      </c>
      <c r="N85" s="186">
        <v>0.02</v>
      </c>
      <c r="O85" s="186">
        <f t="shared" si="11"/>
        <v>0.04</v>
      </c>
      <c r="P85" s="186">
        <v>0</v>
      </c>
      <c r="Q85" s="186">
        <f t="shared" si="12"/>
        <v>0</v>
      </c>
      <c r="R85" s="186" t="s">
        <v>168</v>
      </c>
      <c r="S85" s="186" t="s">
        <v>134</v>
      </c>
      <c r="T85" s="187" t="s">
        <v>135</v>
      </c>
      <c r="U85" s="164">
        <v>0</v>
      </c>
      <c r="V85" s="164">
        <f t="shared" si="13"/>
        <v>0</v>
      </c>
      <c r="W85" s="164"/>
      <c r="X85" s="164" t="s">
        <v>169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170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ht="22.5" outlineLevel="1" x14ac:dyDescent="0.2">
      <c r="A86" s="181">
        <v>54</v>
      </c>
      <c r="B86" s="182" t="s">
        <v>273</v>
      </c>
      <c r="C86" s="192" t="s">
        <v>274</v>
      </c>
      <c r="D86" s="183" t="s">
        <v>167</v>
      </c>
      <c r="E86" s="184">
        <v>1</v>
      </c>
      <c r="F86" s="185">
        <v>4500</v>
      </c>
      <c r="G86" s="186">
        <f t="shared" si="7"/>
        <v>4500</v>
      </c>
      <c r="H86" s="185"/>
      <c r="I86" s="186">
        <f t="shared" si="8"/>
        <v>0</v>
      </c>
      <c r="J86" s="185"/>
      <c r="K86" s="186">
        <f t="shared" si="9"/>
        <v>0</v>
      </c>
      <c r="L86" s="186">
        <v>15</v>
      </c>
      <c r="M86" s="186">
        <f t="shared" si="10"/>
        <v>5175</v>
      </c>
      <c r="N86" s="186">
        <v>2.5000000000000001E-2</v>
      </c>
      <c r="O86" s="186">
        <f t="shared" si="11"/>
        <v>0.03</v>
      </c>
      <c r="P86" s="186">
        <v>0</v>
      </c>
      <c r="Q86" s="186">
        <f t="shared" si="12"/>
        <v>0</v>
      </c>
      <c r="R86" s="186" t="s">
        <v>168</v>
      </c>
      <c r="S86" s="186" t="s">
        <v>134</v>
      </c>
      <c r="T86" s="187" t="s">
        <v>135</v>
      </c>
      <c r="U86" s="164">
        <v>0</v>
      </c>
      <c r="V86" s="164">
        <f t="shared" si="13"/>
        <v>0</v>
      </c>
      <c r="W86" s="164"/>
      <c r="X86" s="164" t="s">
        <v>169</v>
      </c>
      <c r="Y86" s="154"/>
      <c r="Z86" s="154"/>
      <c r="AA86" s="154"/>
      <c r="AB86" s="154"/>
      <c r="AC86" s="154"/>
      <c r="AD86" s="154"/>
      <c r="AE86" s="154"/>
      <c r="AF86" s="154"/>
      <c r="AG86" s="154" t="s">
        <v>170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81">
        <v>55</v>
      </c>
      <c r="B87" s="182" t="s">
        <v>275</v>
      </c>
      <c r="C87" s="192" t="s">
        <v>276</v>
      </c>
      <c r="D87" s="183" t="s">
        <v>277</v>
      </c>
      <c r="E87" s="184">
        <v>1</v>
      </c>
      <c r="F87" s="185">
        <v>4500</v>
      </c>
      <c r="G87" s="186">
        <f t="shared" si="7"/>
        <v>4500</v>
      </c>
      <c r="H87" s="185"/>
      <c r="I87" s="186">
        <f t="shared" si="8"/>
        <v>0</v>
      </c>
      <c r="J87" s="185"/>
      <c r="K87" s="186">
        <f t="shared" si="9"/>
        <v>0</v>
      </c>
      <c r="L87" s="186">
        <v>15</v>
      </c>
      <c r="M87" s="186">
        <f t="shared" si="10"/>
        <v>5175</v>
      </c>
      <c r="N87" s="186">
        <v>0</v>
      </c>
      <c r="O87" s="186">
        <f t="shared" si="11"/>
        <v>0</v>
      </c>
      <c r="P87" s="186">
        <v>0</v>
      </c>
      <c r="Q87" s="186">
        <f t="shared" si="12"/>
        <v>0</v>
      </c>
      <c r="R87" s="186"/>
      <c r="S87" s="186" t="s">
        <v>164</v>
      </c>
      <c r="T87" s="187" t="s">
        <v>236</v>
      </c>
      <c r="U87" s="164">
        <v>0</v>
      </c>
      <c r="V87" s="164">
        <f t="shared" si="13"/>
        <v>0</v>
      </c>
      <c r="W87" s="164"/>
      <c r="X87" s="164" t="s">
        <v>136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137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ht="33.75" outlineLevel="1" x14ac:dyDescent="0.2">
      <c r="A88" s="181">
        <v>56</v>
      </c>
      <c r="B88" s="182" t="s">
        <v>278</v>
      </c>
      <c r="C88" s="192" t="s">
        <v>279</v>
      </c>
      <c r="D88" s="183" t="s">
        <v>167</v>
      </c>
      <c r="E88" s="184">
        <v>1</v>
      </c>
      <c r="F88" s="185">
        <v>1050</v>
      </c>
      <c r="G88" s="186">
        <f t="shared" si="7"/>
        <v>1050</v>
      </c>
      <c r="H88" s="185"/>
      <c r="I88" s="186">
        <f t="shared" si="8"/>
        <v>0</v>
      </c>
      <c r="J88" s="185"/>
      <c r="K88" s="186">
        <f t="shared" si="9"/>
        <v>0</v>
      </c>
      <c r="L88" s="186">
        <v>15</v>
      </c>
      <c r="M88" s="186">
        <f t="shared" si="10"/>
        <v>1207.5</v>
      </c>
      <c r="N88" s="186">
        <v>2.4E-2</v>
      </c>
      <c r="O88" s="186">
        <f t="shared" si="11"/>
        <v>0.02</v>
      </c>
      <c r="P88" s="186">
        <v>0</v>
      </c>
      <c r="Q88" s="186">
        <f t="shared" si="12"/>
        <v>0</v>
      </c>
      <c r="R88" s="186" t="s">
        <v>168</v>
      </c>
      <c r="S88" s="186" t="s">
        <v>134</v>
      </c>
      <c r="T88" s="187" t="s">
        <v>135</v>
      </c>
      <c r="U88" s="164">
        <v>0</v>
      </c>
      <c r="V88" s="164">
        <f t="shared" si="13"/>
        <v>0</v>
      </c>
      <c r="W88" s="164"/>
      <c r="X88" s="164" t="s">
        <v>169</v>
      </c>
      <c r="Y88" s="154"/>
      <c r="Z88" s="154"/>
      <c r="AA88" s="154"/>
      <c r="AB88" s="154"/>
      <c r="AC88" s="154"/>
      <c r="AD88" s="154"/>
      <c r="AE88" s="154"/>
      <c r="AF88" s="154"/>
      <c r="AG88" s="154" t="s">
        <v>170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81">
        <v>57</v>
      </c>
      <c r="B89" s="182" t="s">
        <v>280</v>
      </c>
      <c r="C89" s="192" t="s">
        <v>281</v>
      </c>
      <c r="D89" s="183" t="s">
        <v>211</v>
      </c>
      <c r="E89" s="184">
        <v>1</v>
      </c>
      <c r="F89" s="185">
        <v>15000</v>
      </c>
      <c r="G89" s="186">
        <f t="shared" si="7"/>
        <v>15000</v>
      </c>
      <c r="H89" s="185"/>
      <c r="I89" s="186">
        <f t="shared" si="8"/>
        <v>0</v>
      </c>
      <c r="J89" s="185"/>
      <c r="K89" s="186">
        <f t="shared" si="9"/>
        <v>0</v>
      </c>
      <c r="L89" s="186">
        <v>15</v>
      </c>
      <c r="M89" s="186">
        <f t="shared" si="10"/>
        <v>17250</v>
      </c>
      <c r="N89" s="186">
        <v>0.184</v>
      </c>
      <c r="O89" s="186">
        <f t="shared" si="11"/>
        <v>0.18</v>
      </c>
      <c r="P89" s="186">
        <v>0</v>
      </c>
      <c r="Q89" s="186">
        <f t="shared" si="12"/>
        <v>0</v>
      </c>
      <c r="R89" s="186" t="s">
        <v>168</v>
      </c>
      <c r="S89" s="186" t="s">
        <v>134</v>
      </c>
      <c r="T89" s="187" t="s">
        <v>135</v>
      </c>
      <c r="U89" s="164">
        <v>0</v>
      </c>
      <c r="V89" s="164">
        <f t="shared" si="13"/>
        <v>0</v>
      </c>
      <c r="W89" s="164"/>
      <c r="X89" s="164" t="s">
        <v>169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170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73">
        <v>58</v>
      </c>
      <c r="B90" s="174" t="s">
        <v>282</v>
      </c>
      <c r="C90" s="191" t="s">
        <v>283</v>
      </c>
      <c r="D90" s="175" t="s">
        <v>277</v>
      </c>
      <c r="E90" s="176">
        <v>1</v>
      </c>
      <c r="F90" s="177">
        <v>2500</v>
      </c>
      <c r="G90" s="178">
        <f t="shared" si="7"/>
        <v>2500</v>
      </c>
      <c r="H90" s="177"/>
      <c r="I90" s="178">
        <f t="shared" si="8"/>
        <v>0</v>
      </c>
      <c r="J90" s="177"/>
      <c r="K90" s="178">
        <f t="shared" si="9"/>
        <v>0</v>
      </c>
      <c r="L90" s="178">
        <v>15</v>
      </c>
      <c r="M90" s="178">
        <f t="shared" si="10"/>
        <v>2875</v>
      </c>
      <c r="N90" s="178">
        <v>0</v>
      </c>
      <c r="O90" s="178">
        <f t="shared" si="11"/>
        <v>0</v>
      </c>
      <c r="P90" s="178">
        <v>0</v>
      </c>
      <c r="Q90" s="178">
        <f t="shared" si="12"/>
        <v>0</v>
      </c>
      <c r="R90" s="178"/>
      <c r="S90" s="178" t="s">
        <v>164</v>
      </c>
      <c r="T90" s="179" t="s">
        <v>236</v>
      </c>
      <c r="U90" s="164">
        <v>0</v>
      </c>
      <c r="V90" s="164">
        <f t="shared" si="13"/>
        <v>0</v>
      </c>
      <c r="W90" s="164"/>
      <c r="X90" s="164" t="s">
        <v>169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170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61">
        <v>59</v>
      </c>
      <c r="B91" s="162" t="s">
        <v>284</v>
      </c>
      <c r="C91" s="193" t="s">
        <v>285</v>
      </c>
      <c r="D91" s="163" t="s">
        <v>0</v>
      </c>
      <c r="E91" s="188">
        <v>1</v>
      </c>
      <c r="F91" s="165">
        <v>510.52</v>
      </c>
      <c r="G91" s="164">
        <f t="shared" si="7"/>
        <v>510.52</v>
      </c>
      <c r="H91" s="165"/>
      <c r="I91" s="164">
        <f t="shared" si="8"/>
        <v>0</v>
      </c>
      <c r="J91" s="165"/>
      <c r="K91" s="164">
        <f t="shared" si="9"/>
        <v>0</v>
      </c>
      <c r="L91" s="164">
        <v>15</v>
      </c>
      <c r="M91" s="164">
        <f t="shared" si="10"/>
        <v>587.09799999999996</v>
      </c>
      <c r="N91" s="164">
        <v>0</v>
      </c>
      <c r="O91" s="164">
        <f t="shared" si="11"/>
        <v>0</v>
      </c>
      <c r="P91" s="164">
        <v>0</v>
      </c>
      <c r="Q91" s="164">
        <f t="shared" si="12"/>
        <v>0</v>
      </c>
      <c r="R91" s="164" t="s">
        <v>260</v>
      </c>
      <c r="S91" s="164" t="s">
        <v>134</v>
      </c>
      <c r="T91" s="164" t="s">
        <v>135</v>
      </c>
      <c r="U91" s="164">
        <v>0</v>
      </c>
      <c r="V91" s="164">
        <f t="shared" si="13"/>
        <v>0</v>
      </c>
      <c r="W91" s="164"/>
      <c r="X91" s="164" t="s">
        <v>185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186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61"/>
      <c r="B92" s="162"/>
      <c r="C92" s="262" t="s">
        <v>286</v>
      </c>
      <c r="D92" s="263"/>
      <c r="E92" s="263"/>
      <c r="F92" s="263"/>
      <c r="G92" s="263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54"/>
      <c r="Z92" s="154"/>
      <c r="AA92" s="154"/>
      <c r="AB92" s="154"/>
      <c r="AC92" s="154"/>
      <c r="AD92" s="154"/>
      <c r="AE92" s="154"/>
      <c r="AF92" s="154"/>
      <c r="AG92" s="154" t="s">
        <v>139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x14ac:dyDescent="0.2">
      <c r="A93" s="167" t="s">
        <v>128</v>
      </c>
      <c r="B93" s="168" t="s">
        <v>85</v>
      </c>
      <c r="C93" s="190" t="s">
        <v>86</v>
      </c>
      <c r="D93" s="169"/>
      <c r="E93" s="170"/>
      <c r="F93" s="171"/>
      <c r="G93" s="171">
        <f>SUMIF(AG94:AG101,"&lt;&gt;NOR",G94:G101)</f>
        <v>4845.07</v>
      </c>
      <c r="H93" s="171"/>
      <c r="I93" s="171">
        <f>SUM(I94:I101)</f>
        <v>0</v>
      </c>
      <c r="J93" s="171"/>
      <c r="K93" s="171">
        <f>SUM(K94:K101)</f>
        <v>0</v>
      </c>
      <c r="L93" s="171"/>
      <c r="M93" s="171">
        <f>SUM(M94:M101)</f>
        <v>5571.8305</v>
      </c>
      <c r="N93" s="171"/>
      <c r="O93" s="171">
        <f>SUM(O94:O101)</f>
        <v>9.0000000000000011E-2</v>
      </c>
      <c r="P93" s="171"/>
      <c r="Q93" s="171">
        <f>SUM(Q94:Q101)</f>
        <v>0</v>
      </c>
      <c r="R93" s="171"/>
      <c r="S93" s="171"/>
      <c r="T93" s="172"/>
      <c r="U93" s="166"/>
      <c r="V93" s="166">
        <f>SUM(V94:V101)</f>
        <v>5.82</v>
      </c>
      <c r="W93" s="166"/>
      <c r="X93" s="166"/>
      <c r="AG93" t="s">
        <v>129</v>
      </c>
    </row>
    <row r="94" spans="1:60" outlineLevel="1" x14ac:dyDescent="0.2">
      <c r="A94" s="181">
        <v>60</v>
      </c>
      <c r="B94" s="182" t="s">
        <v>287</v>
      </c>
      <c r="C94" s="192" t="s">
        <v>288</v>
      </c>
      <c r="D94" s="183" t="s">
        <v>132</v>
      </c>
      <c r="E94" s="184">
        <v>3.52</v>
      </c>
      <c r="F94" s="185">
        <v>48</v>
      </c>
      <c r="G94" s="186">
        <f t="shared" ref="G94:G100" si="14">ROUND(E94*F94,2)</f>
        <v>168.96</v>
      </c>
      <c r="H94" s="185"/>
      <c r="I94" s="186">
        <f t="shared" ref="I94:I100" si="15">ROUND(E94*H94,2)</f>
        <v>0</v>
      </c>
      <c r="J94" s="185"/>
      <c r="K94" s="186">
        <f t="shared" ref="K94:K100" si="16">ROUND(E94*J94,2)</f>
        <v>0</v>
      </c>
      <c r="L94" s="186">
        <v>15</v>
      </c>
      <c r="M94" s="186">
        <f t="shared" ref="M94:M100" si="17">G94*(1+L94/100)</f>
        <v>194.304</v>
      </c>
      <c r="N94" s="186">
        <v>2.1000000000000001E-4</v>
      </c>
      <c r="O94" s="186">
        <f t="shared" ref="O94:O100" si="18">ROUND(E94*N94,2)</f>
        <v>0</v>
      </c>
      <c r="P94" s="186">
        <v>0</v>
      </c>
      <c r="Q94" s="186">
        <f t="shared" ref="Q94:Q100" si="19">ROUND(E94*P94,2)</f>
        <v>0</v>
      </c>
      <c r="R94" s="186" t="s">
        <v>289</v>
      </c>
      <c r="S94" s="186" t="s">
        <v>134</v>
      </c>
      <c r="T94" s="187" t="s">
        <v>135</v>
      </c>
      <c r="U94" s="164">
        <v>0.05</v>
      </c>
      <c r="V94" s="164">
        <f t="shared" ref="V94:V100" si="20">ROUND(E94*U94,2)</f>
        <v>0.18</v>
      </c>
      <c r="W94" s="164"/>
      <c r="X94" s="164" t="s">
        <v>136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137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2.5" outlineLevel="1" x14ac:dyDescent="0.2">
      <c r="A95" s="181">
        <v>61</v>
      </c>
      <c r="B95" s="182" t="s">
        <v>290</v>
      </c>
      <c r="C95" s="192" t="s">
        <v>291</v>
      </c>
      <c r="D95" s="183" t="s">
        <v>193</v>
      </c>
      <c r="E95" s="184">
        <v>3.45</v>
      </c>
      <c r="F95" s="185">
        <v>127</v>
      </c>
      <c r="G95" s="186">
        <f t="shared" si="14"/>
        <v>438.15</v>
      </c>
      <c r="H95" s="185"/>
      <c r="I95" s="186">
        <f t="shared" si="15"/>
        <v>0</v>
      </c>
      <c r="J95" s="185"/>
      <c r="K95" s="186">
        <f t="shared" si="16"/>
        <v>0</v>
      </c>
      <c r="L95" s="186">
        <v>15</v>
      </c>
      <c r="M95" s="186">
        <f t="shared" si="17"/>
        <v>503.87249999999995</v>
      </c>
      <c r="N95" s="186">
        <v>5.1000000000000004E-4</v>
      </c>
      <c r="O95" s="186">
        <f t="shared" si="18"/>
        <v>0</v>
      </c>
      <c r="P95" s="186">
        <v>0</v>
      </c>
      <c r="Q95" s="186">
        <f t="shared" si="19"/>
        <v>0</v>
      </c>
      <c r="R95" s="186" t="s">
        <v>289</v>
      </c>
      <c r="S95" s="186" t="s">
        <v>134</v>
      </c>
      <c r="T95" s="187" t="s">
        <v>135</v>
      </c>
      <c r="U95" s="164">
        <v>0.23599999999999999</v>
      </c>
      <c r="V95" s="164">
        <f t="shared" si="20"/>
        <v>0.81</v>
      </c>
      <c r="W95" s="164"/>
      <c r="X95" s="164" t="s">
        <v>136</v>
      </c>
      <c r="Y95" s="154"/>
      <c r="Z95" s="154"/>
      <c r="AA95" s="154"/>
      <c r="AB95" s="154"/>
      <c r="AC95" s="154"/>
      <c r="AD95" s="154"/>
      <c r="AE95" s="154"/>
      <c r="AF95" s="154"/>
      <c r="AG95" s="154" t="s">
        <v>137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81">
        <v>62</v>
      </c>
      <c r="B96" s="182" t="s">
        <v>292</v>
      </c>
      <c r="C96" s="192" t="s">
        <v>293</v>
      </c>
      <c r="D96" s="183" t="s">
        <v>193</v>
      </c>
      <c r="E96" s="184">
        <v>3.45</v>
      </c>
      <c r="F96" s="185">
        <v>92</v>
      </c>
      <c r="G96" s="186">
        <f t="shared" si="14"/>
        <v>317.39999999999998</v>
      </c>
      <c r="H96" s="185"/>
      <c r="I96" s="186">
        <f t="shared" si="15"/>
        <v>0</v>
      </c>
      <c r="J96" s="185"/>
      <c r="K96" s="186">
        <f t="shared" si="16"/>
        <v>0</v>
      </c>
      <c r="L96" s="186">
        <v>15</v>
      </c>
      <c r="M96" s="186">
        <f t="shared" si="17"/>
        <v>365.00999999999993</v>
      </c>
      <c r="N96" s="186">
        <v>0</v>
      </c>
      <c r="O96" s="186">
        <f t="shared" si="18"/>
        <v>0</v>
      </c>
      <c r="P96" s="186">
        <v>0</v>
      </c>
      <c r="Q96" s="186">
        <f t="shared" si="19"/>
        <v>0</v>
      </c>
      <c r="R96" s="186" t="s">
        <v>289</v>
      </c>
      <c r="S96" s="186" t="s">
        <v>134</v>
      </c>
      <c r="T96" s="187" t="s">
        <v>135</v>
      </c>
      <c r="U96" s="164">
        <v>0.154</v>
      </c>
      <c r="V96" s="164">
        <f t="shared" si="20"/>
        <v>0.53</v>
      </c>
      <c r="W96" s="164"/>
      <c r="X96" s="164" t="s">
        <v>136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137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ht="22.5" outlineLevel="1" x14ac:dyDescent="0.2">
      <c r="A97" s="181">
        <v>63</v>
      </c>
      <c r="B97" s="182" t="s">
        <v>294</v>
      </c>
      <c r="C97" s="192" t="s">
        <v>295</v>
      </c>
      <c r="D97" s="183" t="s">
        <v>132</v>
      </c>
      <c r="E97" s="184">
        <v>3.52</v>
      </c>
      <c r="F97" s="185">
        <v>120</v>
      </c>
      <c r="G97" s="186">
        <f t="shared" si="14"/>
        <v>422.4</v>
      </c>
      <c r="H97" s="185"/>
      <c r="I97" s="186">
        <f t="shared" si="15"/>
        <v>0</v>
      </c>
      <c r="J97" s="185"/>
      <c r="K97" s="186">
        <f t="shared" si="16"/>
        <v>0</v>
      </c>
      <c r="L97" s="186">
        <v>15</v>
      </c>
      <c r="M97" s="186">
        <f t="shared" si="17"/>
        <v>485.75999999999993</v>
      </c>
      <c r="N97" s="186">
        <v>0</v>
      </c>
      <c r="O97" s="186">
        <f t="shared" si="18"/>
        <v>0</v>
      </c>
      <c r="P97" s="186">
        <v>0</v>
      </c>
      <c r="Q97" s="186">
        <f t="shared" si="19"/>
        <v>0</v>
      </c>
      <c r="R97" s="186" t="s">
        <v>289</v>
      </c>
      <c r="S97" s="186" t="s">
        <v>134</v>
      </c>
      <c r="T97" s="187" t="s">
        <v>135</v>
      </c>
      <c r="U97" s="164">
        <v>0.24399999999999999</v>
      </c>
      <c r="V97" s="164">
        <f t="shared" si="20"/>
        <v>0.86</v>
      </c>
      <c r="W97" s="164"/>
      <c r="X97" s="164" t="s">
        <v>136</v>
      </c>
      <c r="Y97" s="154"/>
      <c r="Z97" s="154"/>
      <c r="AA97" s="154"/>
      <c r="AB97" s="154"/>
      <c r="AC97" s="154"/>
      <c r="AD97" s="154"/>
      <c r="AE97" s="154"/>
      <c r="AF97" s="154"/>
      <c r="AG97" s="154" t="s">
        <v>137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2.5" outlineLevel="1" x14ac:dyDescent="0.2">
      <c r="A98" s="181">
        <v>64</v>
      </c>
      <c r="B98" s="182" t="s">
        <v>296</v>
      </c>
      <c r="C98" s="192" t="s">
        <v>297</v>
      </c>
      <c r="D98" s="183" t="s">
        <v>132</v>
      </c>
      <c r="E98" s="184">
        <v>3.52</v>
      </c>
      <c r="F98" s="185">
        <v>593</v>
      </c>
      <c r="G98" s="186">
        <f t="shared" si="14"/>
        <v>2087.36</v>
      </c>
      <c r="H98" s="185"/>
      <c r="I98" s="186">
        <f t="shared" si="15"/>
        <v>0</v>
      </c>
      <c r="J98" s="185"/>
      <c r="K98" s="186">
        <f t="shared" si="16"/>
        <v>0</v>
      </c>
      <c r="L98" s="186">
        <v>15</v>
      </c>
      <c r="M98" s="186">
        <f t="shared" si="17"/>
        <v>2400.4639999999999</v>
      </c>
      <c r="N98" s="186">
        <v>4.7499999999999999E-3</v>
      </c>
      <c r="O98" s="186">
        <f t="shared" si="18"/>
        <v>0.02</v>
      </c>
      <c r="P98" s="186">
        <v>0</v>
      </c>
      <c r="Q98" s="186">
        <f t="shared" si="19"/>
        <v>0</v>
      </c>
      <c r="R98" s="186" t="s">
        <v>289</v>
      </c>
      <c r="S98" s="186" t="s">
        <v>134</v>
      </c>
      <c r="T98" s="187" t="s">
        <v>135</v>
      </c>
      <c r="U98" s="164">
        <v>0.97799999999999998</v>
      </c>
      <c r="V98" s="164">
        <f t="shared" si="20"/>
        <v>3.44</v>
      </c>
      <c r="W98" s="164"/>
      <c r="X98" s="164" t="s">
        <v>136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137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73">
        <v>65</v>
      </c>
      <c r="B99" s="174" t="s">
        <v>298</v>
      </c>
      <c r="C99" s="191" t="s">
        <v>299</v>
      </c>
      <c r="D99" s="175" t="s">
        <v>132</v>
      </c>
      <c r="E99" s="176">
        <v>4.048</v>
      </c>
      <c r="F99" s="177">
        <v>225</v>
      </c>
      <c r="G99" s="178">
        <f t="shared" si="14"/>
        <v>910.8</v>
      </c>
      <c r="H99" s="177"/>
      <c r="I99" s="178">
        <f t="shared" si="15"/>
        <v>0</v>
      </c>
      <c r="J99" s="177"/>
      <c r="K99" s="178">
        <f t="shared" si="16"/>
        <v>0</v>
      </c>
      <c r="L99" s="178">
        <v>15</v>
      </c>
      <c r="M99" s="178">
        <f t="shared" si="17"/>
        <v>1047.4199999999998</v>
      </c>
      <c r="N99" s="178">
        <v>1.8120000000000001E-2</v>
      </c>
      <c r="O99" s="178">
        <f t="shared" si="18"/>
        <v>7.0000000000000007E-2</v>
      </c>
      <c r="P99" s="178">
        <v>0</v>
      </c>
      <c r="Q99" s="178">
        <f t="shared" si="19"/>
        <v>0</v>
      </c>
      <c r="R99" s="178" t="s">
        <v>168</v>
      </c>
      <c r="S99" s="178" t="s">
        <v>134</v>
      </c>
      <c r="T99" s="179" t="s">
        <v>135</v>
      </c>
      <c r="U99" s="164">
        <v>0</v>
      </c>
      <c r="V99" s="164">
        <f t="shared" si="20"/>
        <v>0</v>
      </c>
      <c r="W99" s="164"/>
      <c r="X99" s="164" t="s">
        <v>169</v>
      </c>
      <c r="Y99" s="154"/>
      <c r="Z99" s="154"/>
      <c r="AA99" s="154"/>
      <c r="AB99" s="154"/>
      <c r="AC99" s="154"/>
      <c r="AD99" s="154"/>
      <c r="AE99" s="154"/>
      <c r="AF99" s="154"/>
      <c r="AG99" s="154" t="s">
        <v>170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1">
        <v>66</v>
      </c>
      <c r="B100" s="162" t="s">
        <v>300</v>
      </c>
      <c r="C100" s="193" t="s">
        <v>301</v>
      </c>
      <c r="D100" s="163" t="s">
        <v>0</v>
      </c>
      <c r="E100" s="188">
        <v>1</v>
      </c>
      <c r="F100" s="165">
        <v>500</v>
      </c>
      <c r="G100" s="164">
        <f t="shared" si="14"/>
        <v>500</v>
      </c>
      <c r="H100" s="165"/>
      <c r="I100" s="164">
        <f t="shared" si="15"/>
        <v>0</v>
      </c>
      <c r="J100" s="165"/>
      <c r="K100" s="164">
        <f t="shared" si="16"/>
        <v>0</v>
      </c>
      <c r="L100" s="164">
        <v>15</v>
      </c>
      <c r="M100" s="164">
        <f t="shared" si="17"/>
        <v>575</v>
      </c>
      <c r="N100" s="164">
        <v>0</v>
      </c>
      <c r="O100" s="164">
        <f t="shared" si="18"/>
        <v>0</v>
      </c>
      <c r="P100" s="164">
        <v>0</v>
      </c>
      <c r="Q100" s="164">
        <f t="shared" si="19"/>
        <v>0</v>
      </c>
      <c r="R100" s="164" t="s">
        <v>289</v>
      </c>
      <c r="S100" s="164" t="s">
        <v>134</v>
      </c>
      <c r="T100" s="164" t="s">
        <v>135</v>
      </c>
      <c r="U100" s="164">
        <v>0</v>
      </c>
      <c r="V100" s="164">
        <f t="shared" si="20"/>
        <v>0</v>
      </c>
      <c r="W100" s="164"/>
      <c r="X100" s="164" t="s">
        <v>185</v>
      </c>
      <c r="Y100" s="154"/>
      <c r="Z100" s="154"/>
      <c r="AA100" s="154"/>
      <c r="AB100" s="154"/>
      <c r="AC100" s="154"/>
      <c r="AD100" s="154"/>
      <c r="AE100" s="154"/>
      <c r="AF100" s="154"/>
      <c r="AG100" s="154" t="s">
        <v>186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1"/>
      <c r="B101" s="162"/>
      <c r="C101" s="262" t="s">
        <v>286</v>
      </c>
      <c r="D101" s="263"/>
      <c r="E101" s="263"/>
      <c r="F101" s="263"/>
      <c r="G101" s="263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139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x14ac:dyDescent="0.2">
      <c r="A102" s="167" t="s">
        <v>128</v>
      </c>
      <c r="B102" s="168" t="s">
        <v>87</v>
      </c>
      <c r="C102" s="190" t="s">
        <v>88</v>
      </c>
      <c r="D102" s="169"/>
      <c r="E102" s="170"/>
      <c r="F102" s="171"/>
      <c r="G102" s="171">
        <f>SUMIF(AG103:AG109,"&lt;&gt;NOR",G103:G109)</f>
        <v>31046.21</v>
      </c>
      <c r="H102" s="171"/>
      <c r="I102" s="171">
        <f>SUM(I103:I109)</f>
        <v>0</v>
      </c>
      <c r="J102" s="171"/>
      <c r="K102" s="171">
        <f>SUM(K103:K109)</f>
        <v>0</v>
      </c>
      <c r="L102" s="171"/>
      <c r="M102" s="171">
        <f>SUM(M103:M109)</f>
        <v>35703.141499999998</v>
      </c>
      <c r="N102" s="171"/>
      <c r="O102" s="171">
        <f>SUM(O103:O109)</f>
        <v>0.16</v>
      </c>
      <c r="P102" s="171"/>
      <c r="Q102" s="171">
        <f>SUM(Q103:Q109)</f>
        <v>0.04</v>
      </c>
      <c r="R102" s="171"/>
      <c r="S102" s="171"/>
      <c r="T102" s="172"/>
      <c r="U102" s="166"/>
      <c r="V102" s="166">
        <f>SUM(V103:V109)</f>
        <v>27.14</v>
      </c>
      <c r="W102" s="166"/>
      <c r="X102" s="166"/>
      <c r="AG102" t="s">
        <v>129</v>
      </c>
    </row>
    <row r="103" spans="1:60" outlineLevel="1" x14ac:dyDescent="0.2">
      <c r="A103" s="173">
        <v>67</v>
      </c>
      <c r="B103" s="174" t="s">
        <v>302</v>
      </c>
      <c r="C103" s="191" t="s">
        <v>303</v>
      </c>
      <c r="D103" s="175" t="s">
        <v>132</v>
      </c>
      <c r="E103" s="176">
        <v>37.590000000000003</v>
      </c>
      <c r="F103" s="177">
        <v>23</v>
      </c>
      <c r="G103" s="178">
        <f>ROUND(E103*F103,2)</f>
        <v>864.57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15</v>
      </c>
      <c r="M103" s="178">
        <f>G103*(1+L103/100)</f>
        <v>994.25549999999998</v>
      </c>
      <c r="N103" s="178">
        <v>0</v>
      </c>
      <c r="O103" s="178">
        <f>ROUND(E103*N103,2)</f>
        <v>0</v>
      </c>
      <c r="P103" s="178">
        <v>0</v>
      </c>
      <c r="Q103" s="178">
        <f>ROUND(E103*P103,2)</f>
        <v>0</v>
      </c>
      <c r="R103" s="178" t="s">
        <v>304</v>
      </c>
      <c r="S103" s="178" t="s">
        <v>134</v>
      </c>
      <c r="T103" s="179" t="s">
        <v>135</v>
      </c>
      <c r="U103" s="164">
        <v>4.5999999999999999E-2</v>
      </c>
      <c r="V103" s="164">
        <f>ROUND(E103*U103,2)</f>
        <v>1.73</v>
      </c>
      <c r="W103" s="164"/>
      <c r="X103" s="164" t="s">
        <v>136</v>
      </c>
      <c r="Y103" s="154"/>
      <c r="Z103" s="154"/>
      <c r="AA103" s="154"/>
      <c r="AB103" s="154"/>
      <c r="AC103" s="154"/>
      <c r="AD103" s="154"/>
      <c r="AE103" s="154"/>
      <c r="AF103" s="154"/>
      <c r="AG103" s="154" t="s">
        <v>137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61"/>
      <c r="B104" s="162"/>
      <c r="C104" s="253" t="s">
        <v>305</v>
      </c>
      <c r="D104" s="254"/>
      <c r="E104" s="254"/>
      <c r="F104" s="254"/>
      <c r="G104" s="25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139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22.5" outlineLevel="1" x14ac:dyDescent="0.2">
      <c r="A105" s="181">
        <v>68</v>
      </c>
      <c r="B105" s="182" t="s">
        <v>306</v>
      </c>
      <c r="C105" s="192" t="s">
        <v>307</v>
      </c>
      <c r="D105" s="183" t="s">
        <v>193</v>
      </c>
      <c r="E105" s="184">
        <v>42.774999999999999</v>
      </c>
      <c r="F105" s="185">
        <v>98</v>
      </c>
      <c r="G105" s="186">
        <f>ROUND(E105*F105,2)</f>
        <v>4191.95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15</v>
      </c>
      <c r="M105" s="186">
        <f>G105*(1+L105/100)</f>
        <v>4820.7424999999994</v>
      </c>
      <c r="N105" s="186">
        <v>5.9000000000000003E-4</v>
      </c>
      <c r="O105" s="186">
        <f>ROUND(E105*N105,2)</f>
        <v>0.03</v>
      </c>
      <c r="P105" s="186">
        <v>0</v>
      </c>
      <c r="Q105" s="186">
        <f>ROUND(E105*P105,2)</f>
        <v>0</v>
      </c>
      <c r="R105" s="186" t="s">
        <v>304</v>
      </c>
      <c r="S105" s="186" t="s">
        <v>134</v>
      </c>
      <c r="T105" s="187" t="s">
        <v>135</v>
      </c>
      <c r="U105" s="164">
        <v>0.13719999999999999</v>
      </c>
      <c r="V105" s="164">
        <f>ROUND(E105*U105,2)</f>
        <v>5.87</v>
      </c>
      <c r="W105" s="164"/>
      <c r="X105" s="164" t="s">
        <v>136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137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ht="22.5" outlineLevel="1" x14ac:dyDescent="0.2">
      <c r="A106" s="181">
        <v>69</v>
      </c>
      <c r="B106" s="182" t="s">
        <v>308</v>
      </c>
      <c r="C106" s="192" t="s">
        <v>309</v>
      </c>
      <c r="D106" s="183" t="s">
        <v>132</v>
      </c>
      <c r="E106" s="184">
        <v>41.11</v>
      </c>
      <c r="F106" s="185">
        <v>48</v>
      </c>
      <c r="G106" s="186">
        <f>ROUND(E106*F106,2)</f>
        <v>1973.28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15</v>
      </c>
      <c r="M106" s="186">
        <f>G106*(1+L106/100)</f>
        <v>2269.2719999999999</v>
      </c>
      <c r="N106" s="186">
        <v>0</v>
      </c>
      <c r="O106" s="186">
        <f>ROUND(E106*N106,2)</f>
        <v>0</v>
      </c>
      <c r="P106" s="186">
        <v>1E-3</v>
      </c>
      <c r="Q106" s="186">
        <f>ROUND(E106*P106,2)</f>
        <v>0.04</v>
      </c>
      <c r="R106" s="186" t="s">
        <v>304</v>
      </c>
      <c r="S106" s="186" t="s">
        <v>134</v>
      </c>
      <c r="T106" s="187" t="s">
        <v>135</v>
      </c>
      <c r="U106" s="164">
        <v>0.128</v>
      </c>
      <c r="V106" s="164">
        <f>ROUND(E106*U106,2)</f>
        <v>5.26</v>
      </c>
      <c r="W106" s="164"/>
      <c r="X106" s="164" t="s">
        <v>136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137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ht="22.5" outlineLevel="1" x14ac:dyDescent="0.2">
      <c r="A107" s="173">
        <v>70</v>
      </c>
      <c r="B107" s="174" t="s">
        <v>310</v>
      </c>
      <c r="C107" s="191" t="s">
        <v>311</v>
      </c>
      <c r="D107" s="175" t="s">
        <v>132</v>
      </c>
      <c r="E107" s="176">
        <v>37.590000000000003</v>
      </c>
      <c r="F107" s="177">
        <v>599</v>
      </c>
      <c r="G107" s="178">
        <f>ROUND(E107*F107,2)</f>
        <v>22516.41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15</v>
      </c>
      <c r="M107" s="178">
        <f>G107*(1+L107/100)</f>
        <v>25893.871499999997</v>
      </c>
      <c r="N107" s="178">
        <v>3.47E-3</v>
      </c>
      <c r="O107" s="178">
        <f>ROUND(E107*N107,2)</f>
        <v>0.13</v>
      </c>
      <c r="P107" s="178">
        <v>0</v>
      </c>
      <c r="Q107" s="178">
        <f>ROUND(E107*P107,2)</f>
        <v>0</v>
      </c>
      <c r="R107" s="178" t="s">
        <v>304</v>
      </c>
      <c r="S107" s="178" t="s">
        <v>134</v>
      </c>
      <c r="T107" s="179" t="s">
        <v>135</v>
      </c>
      <c r="U107" s="164">
        <v>0.38</v>
      </c>
      <c r="V107" s="164">
        <f>ROUND(E107*U107,2)</f>
        <v>14.28</v>
      </c>
      <c r="W107" s="164"/>
      <c r="X107" s="164" t="s">
        <v>136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137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1">
        <v>71</v>
      </c>
      <c r="B108" s="162" t="s">
        <v>312</v>
      </c>
      <c r="C108" s="193" t="s">
        <v>313</v>
      </c>
      <c r="D108" s="163" t="s">
        <v>0</v>
      </c>
      <c r="E108" s="188">
        <v>1</v>
      </c>
      <c r="F108" s="165">
        <v>1500</v>
      </c>
      <c r="G108" s="164">
        <f>ROUND(E108*F108,2)</f>
        <v>1500</v>
      </c>
      <c r="H108" s="165"/>
      <c r="I108" s="164">
        <f>ROUND(E108*H108,2)</f>
        <v>0</v>
      </c>
      <c r="J108" s="165"/>
      <c r="K108" s="164">
        <f>ROUND(E108*J108,2)</f>
        <v>0</v>
      </c>
      <c r="L108" s="164">
        <v>15</v>
      </c>
      <c r="M108" s="164">
        <f>G108*(1+L108/100)</f>
        <v>1724.9999999999998</v>
      </c>
      <c r="N108" s="164">
        <v>0</v>
      </c>
      <c r="O108" s="164">
        <f>ROUND(E108*N108,2)</f>
        <v>0</v>
      </c>
      <c r="P108" s="164">
        <v>0</v>
      </c>
      <c r="Q108" s="164">
        <f>ROUND(E108*P108,2)</f>
        <v>0</v>
      </c>
      <c r="R108" s="164" t="s">
        <v>304</v>
      </c>
      <c r="S108" s="164" t="s">
        <v>134</v>
      </c>
      <c r="T108" s="164" t="s">
        <v>135</v>
      </c>
      <c r="U108" s="164">
        <v>0</v>
      </c>
      <c r="V108" s="164">
        <f>ROUND(E108*U108,2)</f>
        <v>0</v>
      </c>
      <c r="W108" s="164"/>
      <c r="X108" s="164" t="s">
        <v>185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186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61"/>
      <c r="B109" s="162"/>
      <c r="C109" s="262" t="s">
        <v>214</v>
      </c>
      <c r="D109" s="263"/>
      <c r="E109" s="263"/>
      <c r="F109" s="263"/>
      <c r="G109" s="263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139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x14ac:dyDescent="0.2">
      <c r="A110" s="167" t="s">
        <v>128</v>
      </c>
      <c r="B110" s="168" t="s">
        <v>89</v>
      </c>
      <c r="C110" s="190" t="s">
        <v>90</v>
      </c>
      <c r="D110" s="169"/>
      <c r="E110" s="170"/>
      <c r="F110" s="171"/>
      <c r="G110" s="171">
        <f>SUMIF(AG111:AG118,"&lt;&gt;NOR",G111:G118)</f>
        <v>27314.739999999998</v>
      </c>
      <c r="H110" s="171"/>
      <c r="I110" s="171">
        <f>SUM(I111:I118)</f>
        <v>0</v>
      </c>
      <c r="J110" s="171"/>
      <c r="K110" s="171">
        <f>SUM(K111:K118)</f>
        <v>0</v>
      </c>
      <c r="L110" s="171"/>
      <c r="M110" s="171">
        <f>SUM(M111:M118)</f>
        <v>31411.950999999997</v>
      </c>
      <c r="N110" s="171"/>
      <c r="O110" s="171">
        <f>SUM(O111:O118)</f>
        <v>0.73</v>
      </c>
      <c r="P110" s="171"/>
      <c r="Q110" s="171">
        <f>SUM(Q111:Q118)</f>
        <v>0</v>
      </c>
      <c r="R110" s="171"/>
      <c r="S110" s="171"/>
      <c r="T110" s="172"/>
      <c r="U110" s="166"/>
      <c r="V110" s="166">
        <f>SUM(V111:V118)</f>
        <v>22.46</v>
      </c>
      <c r="W110" s="166"/>
      <c r="X110" s="166"/>
      <c r="AG110" t="s">
        <v>129</v>
      </c>
    </row>
    <row r="111" spans="1:60" outlineLevel="1" x14ac:dyDescent="0.2">
      <c r="A111" s="181">
        <v>72</v>
      </c>
      <c r="B111" s="182" t="s">
        <v>314</v>
      </c>
      <c r="C111" s="192" t="s">
        <v>315</v>
      </c>
      <c r="D111" s="183" t="s">
        <v>132</v>
      </c>
      <c r="E111" s="184">
        <v>16.565000000000001</v>
      </c>
      <c r="F111" s="185">
        <v>28</v>
      </c>
      <c r="G111" s="186">
        <f>ROUND(E111*F111,2)</f>
        <v>463.82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15</v>
      </c>
      <c r="M111" s="186">
        <f>G111*(1+L111/100)</f>
        <v>533.39299999999992</v>
      </c>
      <c r="N111" s="186">
        <v>3.0000000000000001E-5</v>
      </c>
      <c r="O111" s="186">
        <f>ROUND(E111*N111,2)</f>
        <v>0</v>
      </c>
      <c r="P111" s="186">
        <v>0</v>
      </c>
      <c r="Q111" s="186">
        <f>ROUND(E111*P111,2)</f>
        <v>0</v>
      </c>
      <c r="R111" s="186" t="s">
        <v>289</v>
      </c>
      <c r="S111" s="186" t="s">
        <v>134</v>
      </c>
      <c r="T111" s="187" t="s">
        <v>135</v>
      </c>
      <c r="U111" s="164">
        <v>0.05</v>
      </c>
      <c r="V111" s="164">
        <f>ROUND(E111*U111,2)</f>
        <v>0.83</v>
      </c>
      <c r="W111" s="164"/>
      <c r="X111" s="164" t="s">
        <v>136</v>
      </c>
      <c r="Y111" s="154"/>
      <c r="Z111" s="154"/>
      <c r="AA111" s="154"/>
      <c r="AB111" s="154"/>
      <c r="AC111" s="154"/>
      <c r="AD111" s="154"/>
      <c r="AE111" s="154"/>
      <c r="AF111" s="154"/>
      <c r="AG111" s="154" t="s">
        <v>137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81">
        <v>73</v>
      </c>
      <c r="B112" s="182" t="s">
        <v>316</v>
      </c>
      <c r="C112" s="192" t="s">
        <v>317</v>
      </c>
      <c r="D112" s="183" t="s">
        <v>193</v>
      </c>
      <c r="E112" s="184">
        <v>21.12</v>
      </c>
      <c r="F112" s="185">
        <v>64</v>
      </c>
      <c r="G112" s="186">
        <f>ROUND(E112*F112,2)</f>
        <v>1351.68</v>
      </c>
      <c r="H112" s="185"/>
      <c r="I112" s="186">
        <f>ROUND(E112*H112,2)</f>
        <v>0</v>
      </c>
      <c r="J112" s="185"/>
      <c r="K112" s="186">
        <f>ROUND(E112*J112,2)</f>
        <v>0</v>
      </c>
      <c r="L112" s="186">
        <v>15</v>
      </c>
      <c r="M112" s="186">
        <f>G112*(1+L112/100)</f>
        <v>1554.432</v>
      </c>
      <c r="N112" s="186">
        <v>0</v>
      </c>
      <c r="O112" s="186">
        <f>ROUND(E112*N112,2)</f>
        <v>0</v>
      </c>
      <c r="P112" s="186">
        <v>0</v>
      </c>
      <c r="Q112" s="186">
        <f>ROUND(E112*P112,2)</f>
        <v>0</v>
      </c>
      <c r="R112" s="186" t="s">
        <v>289</v>
      </c>
      <c r="S112" s="186" t="s">
        <v>134</v>
      </c>
      <c r="T112" s="187" t="s">
        <v>135</v>
      </c>
      <c r="U112" s="164">
        <v>0.13</v>
      </c>
      <c r="V112" s="164">
        <f>ROUND(E112*U112,2)</f>
        <v>2.75</v>
      </c>
      <c r="W112" s="164"/>
      <c r="X112" s="164" t="s">
        <v>136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137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ht="22.5" outlineLevel="1" x14ac:dyDescent="0.2">
      <c r="A113" s="173">
        <v>74</v>
      </c>
      <c r="B113" s="174" t="s">
        <v>318</v>
      </c>
      <c r="C113" s="191" t="s">
        <v>319</v>
      </c>
      <c r="D113" s="175" t="s">
        <v>132</v>
      </c>
      <c r="E113" s="176">
        <v>16.565000000000001</v>
      </c>
      <c r="F113" s="177">
        <v>565</v>
      </c>
      <c r="G113" s="178">
        <f>ROUND(E113*F113,2)</f>
        <v>9359.23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15</v>
      </c>
      <c r="M113" s="178">
        <f>G113*(1+L113/100)</f>
        <v>10763.114499999998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 t="s">
        <v>289</v>
      </c>
      <c r="S113" s="178" t="s">
        <v>134</v>
      </c>
      <c r="T113" s="179" t="s">
        <v>135</v>
      </c>
      <c r="U113" s="164">
        <v>1.1399999999999999</v>
      </c>
      <c r="V113" s="164">
        <f>ROUND(E113*U113,2)</f>
        <v>18.88</v>
      </c>
      <c r="W113" s="164"/>
      <c r="X113" s="164" t="s">
        <v>136</v>
      </c>
      <c r="Y113" s="154"/>
      <c r="Z113" s="154"/>
      <c r="AA113" s="154"/>
      <c r="AB113" s="154"/>
      <c r="AC113" s="154"/>
      <c r="AD113" s="154"/>
      <c r="AE113" s="154"/>
      <c r="AF113" s="154"/>
      <c r="AG113" s="154" t="s">
        <v>137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61"/>
      <c r="B114" s="162"/>
      <c r="C114" s="253" t="s">
        <v>320</v>
      </c>
      <c r="D114" s="254"/>
      <c r="E114" s="254"/>
      <c r="F114" s="254"/>
      <c r="G114" s="25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139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33.75" outlineLevel="1" x14ac:dyDescent="0.2">
      <c r="A115" s="181">
        <v>75</v>
      </c>
      <c r="B115" s="182" t="s">
        <v>321</v>
      </c>
      <c r="C115" s="192" t="s">
        <v>322</v>
      </c>
      <c r="D115" s="183" t="s">
        <v>167</v>
      </c>
      <c r="E115" s="184">
        <v>14.0595</v>
      </c>
      <c r="F115" s="185">
        <v>165</v>
      </c>
      <c r="G115" s="186">
        <f>ROUND(E115*F115,2)</f>
        <v>2319.8200000000002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15</v>
      </c>
      <c r="M115" s="186">
        <f>G115*(1+L115/100)</f>
        <v>2667.7930000000001</v>
      </c>
      <c r="N115" s="186">
        <v>2E-3</v>
      </c>
      <c r="O115" s="186">
        <f>ROUND(E115*N115,2)</f>
        <v>0.03</v>
      </c>
      <c r="P115" s="186">
        <v>0</v>
      </c>
      <c r="Q115" s="186">
        <f>ROUND(E115*P115,2)</f>
        <v>0</v>
      </c>
      <c r="R115" s="186" t="s">
        <v>168</v>
      </c>
      <c r="S115" s="186" t="s">
        <v>134</v>
      </c>
      <c r="T115" s="187" t="s">
        <v>135</v>
      </c>
      <c r="U115" s="164">
        <v>0</v>
      </c>
      <c r="V115" s="164">
        <f>ROUND(E115*U115,2)</f>
        <v>0</v>
      </c>
      <c r="W115" s="164"/>
      <c r="X115" s="164" t="s">
        <v>169</v>
      </c>
      <c r="Y115" s="154"/>
      <c r="Z115" s="154"/>
      <c r="AA115" s="154"/>
      <c r="AB115" s="154"/>
      <c r="AC115" s="154"/>
      <c r="AD115" s="154"/>
      <c r="AE115" s="154"/>
      <c r="AF115" s="154"/>
      <c r="AG115" s="154" t="s">
        <v>170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ht="22.5" outlineLevel="1" x14ac:dyDescent="0.2">
      <c r="A116" s="181">
        <v>76</v>
      </c>
      <c r="B116" s="182" t="s">
        <v>323</v>
      </c>
      <c r="C116" s="192" t="s">
        <v>324</v>
      </c>
      <c r="D116" s="183" t="s">
        <v>325</v>
      </c>
      <c r="E116" s="184">
        <v>502.125</v>
      </c>
      <c r="F116" s="185">
        <v>16</v>
      </c>
      <c r="G116" s="186">
        <f>ROUND(E116*F116,2)</f>
        <v>8034</v>
      </c>
      <c r="H116" s="185"/>
      <c r="I116" s="186">
        <f>ROUND(E116*H116,2)</f>
        <v>0</v>
      </c>
      <c r="J116" s="185"/>
      <c r="K116" s="186">
        <f>ROUND(E116*J116,2)</f>
        <v>0</v>
      </c>
      <c r="L116" s="186">
        <v>15</v>
      </c>
      <c r="M116" s="186">
        <f>G116*(1+L116/100)</f>
        <v>9239.0999999999985</v>
      </c>
      <c r="N116" s="186">
        <v>1E-3</v>
      </c>
      <c r="O116" s="186">
        <f>ROUND(E116*N116,2)</f>
        <v>0.5</v>
      </c>
      <c r="P116" s="186">
        <v>0</v>
      </c>
      <c r="Q116" s="186">
        <f>ROUND(E116*P116,2)</f>
        <v>0</v>
      </c>
      <c r="R116" s="186" t="s">
        <v>168</v>
      </c>
      <c r="S116" s="186" t="s">
        <v>134</v>
      </c>
      <c r="T116" s="187" t="s">
        <v>135</v>
      </c>
      <c r="U116" s="164">
        <v>0</v>
      </c>
      <c r="V116" s="164">
        <f>ROUND(E116*U116,2)</f>
        <v>0</v>
      </c>
      <c r="W116" s="164"/>
      <c r="X116" s="164" t="s">
        <v>169</v>
      </c>
      <c r="Y116" s="154"/>
      <c r="Z116" s="154"/>
      <c r="AA116" s="154"/>
      <c r="AB116" s="154"/>
      <c r="AC116" s="154"/>
      <c r="AD116" s="154"/>
      <c r="AE116" s="154"/>
      <c r="AF116" s="154"/>
      <c r="AG116" s="154" t="s">
        <v>170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73">
        <v>77</v>
      </c>
      <c r="B117" s="174" t="s">
        <v>326</v>
      </c>
      <c r="C117" s="191" t="s">
        <v>327</v>
      </c>
      <c r="D117" s="175" t="s">
        <v>132</v>
      </c>
      <c r="E117" s="176">
        <v>19.04975</v>
      </c>
      <c r="F117" s="177">
        <v>225</v>
      </c>
      <c r="G117" s="178">
        <f>ROUND(E117*F117,2)</f>
        <v>4286.1899999999996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15</v>
      </c>
      <c r="M117" s="178">
        <f>G117*(1+L117/100)</f>
        <v>4929.1184999999996</v>
      </c>
      <c r="N117" s="178">
        <v>1.0500000000000001E-2</v>
      </c>
      <c r="O117" s="178">
        <f>ROUND(E117*N117,2)</f>
        <v>0.2</v>
      </c>
      <c r="P117" s="178">
        <v>0</v>
      </c>
      <c r="Q117" s="178">
        <f>ROUND(E117*P117,2)</f>
        <v>0</v>
      </c>
      <c r="R117" s="178" t="s">
        <v>168</v>
      </c>
      <c r="S117" s="178" t="s">
        <v>134</v>
      </c>
      <c r="T117" s="179" t="s">
        <v>135</v>
      </c>
      <c r="U117" s="164">
        <v>0</v>
      </c>
      <c r="V117" s="164">
        <f>ROUND(E117*U117,2)</f>
        <v>0</v>
      </c>
      <c r="W117" s="164"/>
      <c r="X117" s="164" t="s">
        <v>169</v>
      </c>
      <c r="Y117" s="154"/>
      <c r="Z117" s="154"/>
      <c r="AA117" s="154"/>
      <c r="AB117" s="154"/>
      <c r="AC117" s="154"/>
      <c r="AD117" s="154"/>
      <c r="AE117" s="154"/>
      <c r="AF117" s="154"/>
      <c r="AG117" s="154" t="s">
        <v>170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1">
        <v>78</v>
      </c>
      <c r="B118" s="162" t="s">
        <v>328</v>
      </c>
      <c r="C118" s="193" t="s">
        <v>329</v>
      </c>
      <c r="D118" s="163" t="s">
        <v>0</v>
      </c>
      <c r="E118" s="188">
        <v>1</v>
      </c>
      <c r="F118" s="165">
        <v>1500</v>
      </c>
      <c r="G118" s="164">
        <f>ROUND(E118*F118,2)</f>
        <v>1500</v>
      </c>
      <c r="H118" s="165"/>
      <c r="I118" s="164">
        <f>ROUND(E118*H118,2)</f>
        <v>0</v>
      </c>
      <c r="J118" s="165"/>
      <c r="K118" s="164">
        <f>ROUND(E118*J118,2)</f>
        <v>0</v>
      </c>
      <c r="L118" s="164">
        <v>15</v>
      </c>
      <c r="M118" s="164">
        <f>G118*(1+L118/100)</f>
        <v>1724.9999999999998</v>
      </c>
      <c r="N118" s="164">
        <v>0</v>
      </c>
      <c r="O118" s="164">
        <f>ROUND(E118*N118,2)</f>
        <v>0</v>
      </c>
      <c r="P118" s="164">
        <v>0</v>
      </c>
      <c r="Q118" s="164">
        <f>ROUND(E118*P118,2)</f>
        <v>0</v>
      </c>
      <c r="R118" s="164" t="s">
        <v>289</v>
      </c>
      <c r="S118" s="164" t="s">
        <v>134</v>
      </c>
      <c r="T118" s="164" t="s">
        <v>135</v>
      </c>
      <c r="U118" s="164">
        <v>0</v>
      </c>
      <c r="V118" s="164">
        <f>ROUND(E118*U118,2)</f>
        <v>0</v>
      </c>
      <c r="W118" s="164"/>
      <c r="X118" s="164" t="s">
        <v>185</v>
      </c>
      <c r="Y118" s="154"/>
      <c r="Z118" s="154"/>
      <c r="AA118" s="154"/>
      <c r="AB118" s="154"/>
      <c r="AC118" s="154"/>
      <c r="AD118" s="154"/>
      <c r="AE118" s="154"/>
      <c r="AF118" s="154"/>
      <c r="AG118" s="154" t="s">
        <v>186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x14ac:dyDescent="0.2">
      <c r="A119" s="167" t="s">
        <v>128</v>
      </c>
      <c r="B119" s="168" t="s">
        <v>91</v>
      </c>
      <c r="C119" s="190" t="s">
        <v>92</v>
      </c>
      <c r="D119" s="169"/>
      <c r="E119" s="170"/>
      <c r="F119" s="171"/>
      <c r="G119" s="171">
        <f>SUMIF(AG120:AG123,"&lt;&gt;NOR",G120:G123)</f>
        <v>6597.68</v>
      </c>
      <c r="H119" s="171"/>
      <c r="I119" s="171">
        <f>SUM(I120:I123)</f>
        <v>0</v>
      </c>
      <c r="J119" s="171"/>
      <c r="K119" s="171">
        <f>SUM(K120:K123)</f>
        <v>0</v>
      </c>
      <c r="L119" s="171"/>
      <c r="M119" s="171">
        <f>SUM(M120:M123)</f>
        <v>7587.3319999999985</v>
      </c>
      <c r="N119" s="171"/>
      <c r="O119" s="171">
        <f>SUM(O120:O123)</f>
        <v>0</v>
      </c>
      <c r="P119" s="171"/>
      <c r="Q119" s="171">
        <f>SUM(Q120:Q123)</f>
        <v>0</v>
      </c>
      <c r="R119" s="171"/>
      <c r="S119" s="171"/>
      <c r="T119" s="172"/>
      <c r="U119" s="166"/>
      <c r="V119" s="166">
        <f>SUM(V120:V123)</f>
        <v>14.8</v>
      </c>
      <c r="W119" s="166"/>
      <c r="X119" s="166"/>
      <c r="AG119" t="s">
        <v>129</v>
      </c>
    </row>
    <row r="120" spans="1:60" outlineLevel="1" x14ac:dyDescent="0.2">
      <c r="A120" s="181">
        <v>79</v>
      </c>
      <c r="B120" s="182" t="s">
        <v>330</v>
      </c>
      <c r="C120" s="192" t="s">
        <v>331</v>
      </c>
      <c r="D120" s="183" t="s">
        <v>132</v>
      </c>
      <c r="E120" s="184">
        <v>5.0759999999999996</v>
      </c>
      <c r="F120" s="185">
        <v>230</v>
      </c>
      <c r="G120" s="186">
        <f>ROUND(E120*F120,2)</f>
        <v>1167.48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15</v>
      </c>
      <c r="M120" s="186">
        <f>G120*(1+L120/100)</f>
        <v>1342.6019999999999</v>
      </c>
      <c r="N120" s="186">
        <v>3.1E-4</v>
      </c>
      <c r="O120" s="186">
        <f>ROUND(E120*N120,2)</f>
        <v>0</v>
      </c>
      <c r="P120" s="186">
        <v>0</v>
      </c>
      <c r="Q120" s="186">
        <f>ROUND(E120*P120,2)</f>
        <v>0</v>
      </c>
      <c r="R120" s="186" t="s">
        <v>332</v>
      </c>
      <c r="S120" s="186" t="s">
        <v>134</v>
      </c>
      <c r="T120" s="187" t="s">
        <v>135</v>
      </c>
      <c r="U120" s="164">
        <v>0.40300000000000002</v>
      </c>
      <c r="V120" s="164">
        <f>ROUND(E120*U120,2)</f>
        <v>2.0499999999999998</v>
      </c>
      <c r="W120" s="164"/>
      <c r="X120" s="164" t="s">
        <v>136</v>
      </c>
      <c r="Y120" s="154"/>
      <c r="Z120" s="154"/>
      <c r="AA120" s="154"/>
      <c r="AB120" s="154"/>
      <c r="AC120" s="154"/>
      <c r="AD120" s="154"/>
      <c r="AE120" s="154"/>
      <c r="AF120" s="154"/>
      <c r="AG120" s="154" t="s">
        <v>137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ht="22.5" outlineLevel="1" x14ac:dyDescent="0.2">
      <c r="A121" s="181">
        <v>80</v>
      </c>
      <c r="B121" s="182" t="s">
        <v>333</v>
      </c>
      <c r="C121" s="192" t="s">
        <v>334</v>
      </c>
      <c r="D121" s="183" t="s">
        <v>132</v>
      </c>
      <c r="E121" s="184">
        <v>4.2</v>
      </c>
      <c r="F121" s="185">
        <v>132</v>
      </c>
      <c r="G121" s="186">
        <f>ROUND(E121*F121,2)</f>
        <v>554.4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15</v>
      </c>
      <c r="M121" s="186">
        <f>G121*(1+L121/100)</f>
        <v>637.55999999999995</v>
      </c>
      <c r="N121" s="186">
        <v>2.4000000000000001E-4</v>
      </c>
      <c r="O121" s="186">
        <f>ROUND(E121*N121,2)</f>
        <v>0</v>
      </c>
      <c r="P121" s="186">
        <v>0</v>
      </c>
      <c r="Q121" s="186">
        <f>ROUND(E121*P121,2)</f>
        <v>0</v>
      </c>
      <c r="R121" s="186" t="s">
        <v>332</v>
      </c>
      <c r="S121" s="186" t="s">
        <v>134</v>
      </c>
      <c r="T121" s="187" t="s">
        <v>135</v>
      </c>
      <c r="U121" s="164">
        <v>0.17</v>
      </c>
      <c r="V121" s="164">
        <f>ROUND(E121*U121,2)</f>
        <v>0.71</v>
      </c>
      <c r="W121" s="164"/>
      <c r="X121" s="164" t="s">
        <v>136</v>
      </c>
      <c r="Y121" s="154"/>
      <c r="Z121" s="154"/>
      <c r="AA121" s="154"/>
      <c r="AB121" s="154"/>
      <c r="AC121" s="154"/>
      <c r="AD121" s="154"/>
      <c r="AE121" s="154"/>
      <c r="AF121" s="154"/>
      <c r="AG121" s="154" t="s">
        <v>137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81">
        <v>81</v>
      </c>
      <c r="B122" s="182" t="s">
        <v>335</v>
      </c>
      <c r="C122" s="192" t="s">
        <v>336</v>
      </c>
      <c r="D122" s="183" t="s">
        <v>132</v>
      </c>
      <c r="E122" s="184">
        <v>37.736400000000003</v>
      </c>
      <c r="F122" s="185">
        <v>48</v>
      </c>
      <c r="G122" s="186">
        <f>ROUND(E122*F122,2)</f>
        <v>1811.35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15</v>
      </c>
      <c r="M122" s="186">
        <f>G122*(1+L122/100)</f>
        <v>2083.0524999999998</v>
      </c>
      <c r="N122" s="186">
        <v>1.0000000000000001E-5</v>
      </c>
      <c r="O122" s="186">
        <f>ROUND(E122*N122,2)</f>
        <v>0</v>
      </c>
      <c r="P122" s="186">
        <v>0</v>
      </c>
      <c r="Q122" s="186">
        <f>ROUND(E122*P122,2)</f>
        <v>0</v>
      </c>
      <c r="R122" s="186" t="s">
        <v>332</v>
      </c>
      <c r="S122" s="186" t="s">
        <v>134</v>
      </c>
      <c r="T122" s="187" t="s">
        <v>135</v>
      </c>
      <c r="U122" s="164">
        <v>0.122</v>
      </c>
      <c r="V122" s="164">
        <f>ROUND(E122*U122,2)</f>
        <v>4.5999999999999996</v>
      </c>
      <c r="W122" s="164"/>
      <c r="X122" s="164" t="s">
        <v>136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137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81">
        <v>82</v>
      </c>
      <c r="B123" s="182" t="s">
        <v>337</v>
      </c>
      <c r="C123" s="192" t="s">
        <v>338</v>
      </c>
      <c r="D123" s="183" t="s">
        <v>132</v>
      </c>
      <c r="E123" s="184">
        <v>109.44450000000001</v>
      </c>
      <c r="F123" s="185">
        <v>28</v>
      </c>
      <c r="G123" s="186">
        <f>ROUND(E123*F123,2)</f>
        <v>3064.45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15</v>
      </c>
      <c r="M123" s="186">
        <f>G123*(1+L123/100)</f>
        <v>3524.1174999999994</v>
      </c>
      <c r="N123" s="186">
        <v>1.0000000000000001E-5</v>
      </c>
      <c r="O123" s="186">
        <f>ROUND(E123*N123,2)</f>
        <v>0</v>
      </c>
      <c r="P123" s="186">
        <v>0</v>
      </c>
      <c r="Q123" s="186">
        <f>ROUND(E123*P123,2)</f>
        <v>0</v>
      </c>
      <c r="R123" s="186" t="s">
        <v>332</v>
      </c>
      <c r="S123" s="186" t="s">
        <v>134</v>
      </c>
      <c r="T123" s="187" t="s">
        <v>135</v>
      </c>
      <c r="U123" s="164">
        <v>6.8000000000000005E-2</v>
      </c>
      <c r="V123" s="164">
        <f>ROUND(E123*U123,2)</f>
        <v>7.44</v>
      </c>
      <c r="W123" s="164"/>
      <c r="X123" s="164" t="s">
        <v>136</v>
      </c>
      <c r="Y123" s="154"/>
      <c r="Z123" s="154"/>
      <c r="AA123" s="154"/>
      <c r="AB123" s="154"/>
      <c r="AC123" s="154"/>
      <c r="AD123" s="154"/>
      <c r="AE123" s="154"/>
      <c r="AF123" s="154"/>
      <c r="AG123" s="154" t="s">
        <v>137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x14ac:dyDescent="0.2">
      <c r="A124" s="167" t="s">
        <v>128</v>
      </c>
      <c r="B124" s="168" t="s">
        <v>93</v>
      </c>
      <c r="C124" s="190" t="s">
        <v>94</v>
      </c>
      <c r="D124" s="169"/>
      <c r="E124" s="170"/>
      <c r="F124" s="171"/>
      <c r="G124" s="171">
        <f>SUMIF(AG125:AG126,"&lt;&gt;NOR",G125:G126)</f>
        <v>3989.22</v>
      </c>
      <c r="H124" s="171"/>
      <c r="I124" s="171">
        <f>SUM(I125:I126)</f>
        <v>0</v>
      </c>
      <c r="J124" s="171"/>
      <c r="K124" s="171">
        <f>SUM(K125:K126)</f>
        <v>0</v>
      </c>
      <c r="L124" s="171"/>
      <c r="M124" s="171">
        <f>SUM(M125:M126)</f>
        <v>4587.6029999999992</v>
      </c>
      <c r="N124" s="171"/>
      <c r="O124" s="171">
        <f>SUM(O125:O126)</f>
        <v>0.03</v>
      </c>
      <c r="P124" s="171"/>
      <c r="Q124" s="171">
        <f>SUM(Q125:Q126)</f>
        <v>0</v>
      </c>
      <c r="R124" s="171"/>
      <c r="S124" s="171"/>
      <c r="T124" s="172"/>
      <c r="U124" s="166"/>
      <c r="V124" s="166">
        <f>SUM(V125:V126)</f>
        <v>18.55</v>
      </c>
      <c r="W124" s="166"/>
      <c r="X124" s="166"/>
      <c r="AG124" t="s">
        <v>129</v>
      </c>
    </row>
    <row r="125" spans="1:60" outlineLevel="1" x14ac:dyDescent="0.2">
      <c r="A125" s="181">
        <v>83</v>
      </c>
      <c r="B125" s="182" t="s">
        <v>339</v>
      </c>
      <c r="C125" s="192" t="s">
        <v>340</v>
      </c>
      <c r="D125" s="183" t="s">
        <v>132</v>
      </c>
      <c r="E125" s="184">
        <v>138.03540000000001</v>
      </c>
      <c r="F125" s="185">
        <v>10</v>
      </c>
      <c r="G125" s="186">
        <f>ROUND(E125*F125,2)</f>
        <v>1380.35</v>
      </c>
      <c r="H125" s="185"/>
      <c r="I125" s="186">
        <f>ROUND(E125*H125,2)</f>
        <v>0</v>
      </c>
      <c r="J125" s="185"/>
      <c r="K125" s="186">
        <f>ROUND(E125*J125,2)</f>
        <v>0</v>
      </c>
      <c r="L125" s="186">
        <v>15</v>
      </c>
      <c r="M125" s="186">
        <f>G125*(1+L125/100)</f>
        <v>1587.4024999999997</v>
      </c>
      <c r="N125" s="186">
        <v>6.9999999999999994E-5</v>
      </c>
      <c r="O125" s="186">
        <f>ROUND(E125*N125,2)</f>
        <v>0.01</v>
      </c>
      <c r="P125" s="186">
        <v>0</v>
      </c>
      <c r="Q125" s="186">
        <f>ROUND(E125*P125,2)</f>
        <v>0</v>
      </c>
      <c r="R125" s="186" t="s">
        <v>341</v>
      </c>
      <c r="S125" s="186" t="s">
        <v>134</v>
      </c>
      <c r="T125" s="187" t="s">
        <v>135</v>
      </c>
      <c r="U125" s="164">
        <v>3.2480000000000002E-2</v>
      </c>
      <c r="V125" s="164">
        <f>ROUND(E125*U125,2)</f>
        <v>4.4800000000000004</v>
      </c>
      <c r="W125" s="164"/>
      <c r="X125" s="164" t="s">
        <v>136</v>
      </c>
      <c r="Y125" s="154"/>
      <c r="Z125" s="154"/>
      <c r="AA125" s="154"/>
      <c r="AB125" s="154"/>
      <c r="AC125" s="154"/>
      <c r="AD125" s="154"/>
      <c r="AE125" s="154"/>
      <c r="AF125" s="154"/>
      <c r="AG125" s="154" t="s">
        <v>137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81">
        <v>84</v>
      </c>
      <c r="B126" s="182" t="s">
        <v>342</v>
      </c>
      <c r="C126" s="192" t="s">
        <v>343</v>
      </c>
      <c r="D126" s="183" t="s">
        <v>132</v>
      </c>
      <c r="E126" s="184">
        <v>138.03540000000001</v>
      </c>
      <c r="F126" s="185">
        <v>18.899999999999999</v>
      </c>
      <c r="G126" s="186">
        <f>ROUND(E126*F126,2)</f>
        <v>2608.87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15</v>
      </c>
      <c r="M126" s="186">
        <f>G126*(1+L126/100)</f>
        <v>3000.2004999999995</v>
      </c>
      <c r="N126" s="186">
        <v>1.3999999999999999E-4</v>
      </c>
      <c r="O126" s="186">
        <f>ROUND(E126*N126,2)</f>
        <v>0.02</v>
      </c>
      <c r="P126" s="186">
        <v>0</v>
      </c>
      <c r="Q126" s="186">
        <f>ROUND(E126*P126,2)</f>
        <v>0</v>
      </c>
      <c r="R126" s="186" t="s">
        <v>341</v>
      </c>
      <c r="S126" s="186" t="s">
        <v>134</v>
      </c>
      <c r="T126" s="187" t="s">
        <v>135</v>
      </c>
      <c r="U126" s="164">
        <v>0.10191</v>
      </c>
      <c r="V126" s="164">
        <f>ROUND(E126*U126,2)</f>
        <v>14.07</v>
      </c>
      <c r="W126" s="164"/>
      <c r="X126" s="164" t="s">
        <v>136</v>
      </c>
      <c r="Y126" s="154"/>
      <c r="Z126" s="154"/>
      <c r="AA126" s="154"/>
      <c r="AB126" s="154"/>
      <c r="AC126" s="154"/>
      <c r="AD126" s="154"/>
      <c r="AE126" s="154"/>
      <c r="AF126" s="154"/>
      <c r="AG126" s="154" t="s">
        <v>137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x14ac:dyDescent="0.2">
      <c r="A127" s="167" t="s">
        <v>128</v>
      </c>
      <c r="B127" s="168" t="s">
        <v>95</v>
      </c>
      <c r="C127" s="190" t="s">
        <v>96</v>
      </c>
      <c r="D127" s="169"/>
      <c r="E127" s="170"/>
      <c r="F127" s="171"/>
      <c r="G127" s="171">
        <f>SUMIF(AG128:AG129,"&lt;&gt;NOR",G128:G129)</f>
        <v>79932</v>
      </c>
      <c r="H127" s="171"/>
      <c r="I127" s="171">
        <f>SUM(I128:I129)</f>
        <v>0</v>
      </c>
      <c r="J127" s="171"/>
      <c r="K127" s="171">
        <f>SUM(K128:K129)</f>
        <v>0</v>
      </c>
      <c r="L127" s="171"/>
      <c r="M127" s="171">
        <f>SUM(M128:M129)</f>
        <v>91921.799999999988</v>
      </c>
      <c r="N127" s="171"/>
      <c r="O127" s="171">
        <f>SUM(O128:O129)</f>
        <v>0</v>
      </c>
      <c r="P127" s="171"/>
      <c r="Q127" s="171">
        <f>SUM(Q128:Q129)</f>
        <v>0</v>
      </c>
      <c r="R127" s="171"/>
      <c r="S127" s="171"/>
      <c r="T127" s="172"/>
      <c r="U127" s="166"/>
      <c r="V127" s="166">
        <f>SUM(V128:V129)</f>
        <v>5</v>
      </c>
      <c r="W127" s="166"/>
      <c r="X127" s="166"/>
      <c r="AG127" t="s">
        <v>129</v>
      </c>
    </row>
    <row r="128" spans="1:60" outlineLevel="1" x14ac:dyDescent="0.2">
      <c r="A128" s="181">
        <v>85</v>
      </c>
      <c r="B128" s="182" t="s">
        <v>344</v>
      </c>
      <c r="C128" s="192" t="s">
        <v>345</v>
      </c>
      <c r="D128" s="183" t="s">
        <v>346</v>
      </c>
      <c r="E128" s="184">
        <v>5</v>
      </c>
      <c r="F128" s="185">
        <v>355</v>
      </c>
      <c r="G128" s="186">
        <f>ROUND(E128*F128,2)</f>
        <v>1775</v>
      </c>
      <c r="H128" s="185"/>
      <c r="I128" s="186">
        <f>ROUND(E128*H128,2)</f>
        <v>0</v>
      </c>
      <c r="J128" s="185"/>
      <c r="K128" s="186">
        <f>ROUND(E128*J128,2)</f>
        <v>0</v>
      </c>
      <c r="L128" s="186">
        <v>15</v>
      </c>
      <c r="M128" s="186">
        <f>G128*(1+L128/100)</f>
        <v>2041.2499999999998</v>
      </c>
      <c r="N128" s="186">
        <v>0</v>
      </c>
      <c r="O128" s="186">
        <f>ROUND(E128*N128,2)</f>
        <v>0</v>
      </c>
      <c r="P128" s="186">
        <v>0</v>
      </c>
      <c r="Q128" s="186">
        <f>ROUND(E128*P128,2)</f>
        <v>0</v>
      </c>
      <c r="R128" s="186"/>
      <c r="S128" s="186" t="s">
        <v>134</v>
      </c>
      <c r="T128" s="187" t="s">
        <v>135</v>
      </c>
      <c r="U128" s="164">
        <v>1</v>
      </c>
      <c r="V128" s="164">
        <f>ROUND(E128*U128,2)</f>
        <v>5</v>
      </c>
      <c r="W128" s="164"/>
      <c r="X128" s="164" t="s">
        <v>136</v>
      </c>
      <c r="Y128" s="154"/>
      <c r="Z128" s="154"/>
      <c r="AA128" s="154"/>
      <c r="AB128" s="154"/>
      <c r="AC128" s="154"/>
      <c r="AD128" s="154"/>
      <c r="AE128" s="154"/>
      <c r="AF128" s="154"/>
      <c r="AG128" s="154" t="s">
        <v>137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81">
        <v>86</v>
      </c>
      <c r="B129" s="182" t="s">
        <v>347</v>
      </c>
      <c r="C129" s="192" t="s">
        <v>348</v>
      </c>
      <c r="D129" s="183" t="s">
        <v>211</v>
      </c>
      <c r="E129" s="184">
        <v>1</v>
      </c>
      <c r="F129" s="185">
        <v>78157</v>
      </c>
      <c r="G129" s="186">
        <f>ROUND(E129*F129,2)</f>
        <v>78157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15</v>
      </c>
      <c r="M129" s="186">
        <f>G129*(1+L129/100)</f>
        <v>89880.549999999988</v>
      </c>
      <c r="N129" s="186">
        <v>0</v>
      </c>
      <c r="O129" s="186">
        <f>ROUND(E129*N129,2)</f>
        <v>0</v>
      </c>
      <c r="P129" s="186">
        <v>0</v>
      </c>
      <c r="Q129" s="186">
        <f>ROUND(E129*P129,2)</f>
        <v>0</v>
      </c>
      <c r="R129" s="186"/>
      <c r="S129" s="186" t="s">
        <v>164</v>
      </c>
      <c r="T129" s="187" t="s">
        <v>349</v>
      </c>
      <c r="U129" s="164">
        <v>0</v>
      </c>
      <c r="V129" s="164">
        <f>ROUND(E129*U129,2)</f>
        <v>0</v>
      </c>
      <c r="W129" s="164"/>
      <c r="X129" s="164" t="s">
        <v>136</v>
      </c>
      <c r="Y129" s="154"/>
      <c r="Z129" s="154"/>
      <c r="AA129" s="154"/>
      <c r="AB129" s="154"/>
      <c r="AC129" s="154"/>
      <c r="AD129" s="154"/>
      <c r="AE129" s="154"/>
      <c r="AF129" s="154"/>
      <c r="AG129" s="154" t="s">
        <v>137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x14ac:dyDescent="0.2">
      <c r="A130" s="167" t="s">
        <v>128</v>
      </c>
      <c r="B130" s="168" t="s">
        <v>97</v>
      </c>
      <c r="C130" s="190" t="s">
        <v>98</v>
      </c>
      <c r="D130" s="169"/>
      <c r="E130" s="170"/>
      <c r="F130" s="171"/>
      <c r="G130" s="171">
        <f>SUMIF(AG131:AG138,"&lt;&gt;NOR",G131:G138)</f>
        <v>4260.9799999999996</v>
      </c>
      <c r="H130" s="171"/>
      <c r="I130" s="171">
        <f>SUM(I131:I138)</f>
        <v>0</v>
      </c>
      <c r="J130" s="171"/>
      <c r="K130" s="171">
        <f>SUM(K131:K138)</f>
        <v>0</v>
      </c>
      <c r="L130" s="171"/>
      <c r="M130" s="171">
        <f>SUM(M131:M138)</f>
        <v>4900.1269999999995</v>
      </c>
      <c r="N130" s="171"/>
      <c r="O130" s="171">
        <f>SUM(O131:O138)</f>
        <v>0</v>
      </c>
      <c r="P130" s="171"/>
      <c r="Q130" s="171">
        <f>SUM(Q131:Q138)</f>
        <v>0</v>
      </c>
      <c r="R130" s="171"/>
      <c r="S130" s="171"/>
      <c r="T130" s="172"/>
      <c r="U130" s="166"/>
      <c r="V130" s="166">
        <f>SUM(V131:V138)</f>
        <v>6.16</v>
      </c>
      <c r="W130" s="166"/>
      <c r="X130" s="166"/>
      <c r="AG130" t="s">
        <v>129</v>
      </c>
    </row>
    <row r="131" spans="1:60" outlineLevel="1" x14ac:dyDescent="0.2">
      <c r="A131" s="173">
        <v>87</v>
      </c>
      <c r="B131" s="174" t="s">
        <v>350</v>
      </c>
      <c r="C131" s="191" t="s">
        <v>351</v>
      </c>
      <c r="D131" s="175" t="s">
        <v>184</v>
      </c>
      <c r="E131" s="176">
        <v>1.9359299999999999</v>
      </c>
      <c r="F131" s="177">
        <v>121</v>
      </c>
      <c r="G131" s="178">
        <f>ROUND(E131*F131,2)</f>
        <v>234.25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15</v>
      </c>
      <c r="M131" s="178">
        <f>G131*(1+L131/100)</f>
        <v>269.38749999999999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78" t="s">
        <v>352</v>
      </c>
      <c r="S131" s="178" t="s">
        <v>134</v>
      </c>
      <c r="T131" s="179" t="s">
        <v>135</v>
      </c>
      <c r="U131" s="164">
        <v>0.16400000000000001</v>
      </c>
      <c r="V131" s="164">
        <f>ROUND(E131*U131,2)</f>
        <v>0.32</v>
      </c>
      <c r="W131" s="164"/>
      <c r="X131" s="164" t="s">
        <v>353</v>
      </c>
      <c r="Y131" s="154"/>
      <c r="Z131" s="154"/>
      <c r="AA131" s="154"/>
      <c r="AB131" s="154"/>
      <c r="AC131" s="154"/>
      <c r="AD131" s="154"/>
      <c r="AE131" s="154"/>
      <c r="AF131" s="154"/>
      <c r="AG131" s="154" t="s">
        <v>354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ht="22.5" outlineLevel="1" x14ac:dyDescent="0.2">
      <c r="A132" s="161"/>
      <c r="B132" s="162"/>
      <c r="C132" s="253" t="s">
        <v>355</v>
      </c>
      <c r="D132" s="254"/>
      <c r="E132" s="254"/>
      <c r="F132" s="254"/>
      <c r="G132" s="25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139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80" t="str">
        <f>C132</f>
        <v>se složením a hrubým urovnáním nebo s přeložením na jiný dopravní prostředek kromě lodi, vč. příplatku za každých dalších i započatých 1000 m přes 1000 m,</v>
      </c>
      <c r="BB132" s="154"/>
      <c r="BC132" s="154"/>
      <c r="BD132" s="154"/>
      <c r="BE132" s="154"/>
      <c r="BF132" s="154"/>
      <c r="BG132" s="154"/>
      <c r="BH132" s="154"/>
    </row>
    <row r="133" spans="1:60" ht="22.5" outlineLevel="1" x14ac:dyDescent="0.2">
      <c r="A133" s="181">
        <v>88</v>
      </c>
      <c r="B133" s="182" t="s">
        <v>356</v>
      </c>
      <c r="C133" s="192" t="s">
        <v>357</v>
      </c>
      <c r="D133" s="183" t="s">
        <v>184</v>
      </c>
      <c r="E133" s="184">
        <v>1.9359299999999999</v>
      </c>
      <c r="F133" s="185">
        <v>350</v>
      </c>
      <c r="G133" s="186">
        <f t="shared" ref="G133:G138" si="21">ROUND(E133*F133,2)</f>
        <v>677.58</v>
      </c>
      <c r="H133" s="185"/>
      <c r="I133" s="186">
        <f t="shared" ref="I133:I138" si="22">ROUND(E133*H133,2)</f>
        <v>0</v>
      </c>
      <c r="J133" s="185"/>
      <c r="K133" s="186">
        <f t="shared" ref="K133:K138" si="23">ROUND(E133*J133,2)</f>
        <v>0</v>
      </c>
      <c r="L133" s="186">
        <v>15</v>
      </c>
      <c r="M133" s="186">
        <f t="shared" ref="M133:M138" si="24">G133*(1+L133/100)</f>
        <v>779.21699999999998</v>
      </c>
      <c r="N133" s="186">
        <v>0</v>
      </c>
      <c r="O133" s="186">
        <f t="shared" ref="O133:O138" si="25">ROUND(E133*N133,2)</f>
        <v>0</v>
      </c>
      <c r="P133" s="186">
        <v>0</v>
      </c>
      <c r="Q133" s="186">
        <f t="shared" ref="Q133:Q138" si="26">ROUND(E133*P133,2)</f>
        <v>0</v>
      </c>
      <c r="R133" s="186" t="s">
        <v>175</v>
      </c>
      <c r="S133" s="186" t="s">
        <v>134</v>
      </c>
      <c r="T133" s="187" t="s">
        <v>135</v>
      </c>
      <c r="U133" s="164">
        <v>0.93300000000000005</v>
      </c>
      <c r="V133" s="164">
        <f t="shared" ref="V133:V138" si="27">ROUND(E133*U133,2)</f>
        <v>1.81</v>
      </c>
      <c r="W133" s="164"/>
      <c r="X133" s="164" t="s">
        <v>353</v>
      </c>
      <c r="Y133" s="154"/>
      <c r="Z133" s="154"/>
      <c r="AA133" s="154"/>
      <c r="AB133" s="154"/>
      <c r="AC133" s="154"/>
      <c r="AD133" s="154"/>
      <c r="AE133" s="154"/>
      <c r="AF133" s="154"/>
      <c r="AG133" s="154" t="s">
        <v>354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81">
        <v>89</v>
      </c>
      <c r="B134" s="182" t="s">
        <v>358</v>
      </c>
      <c r="C134" s="192" t="s">
        <v>359</v>
      </c>
      <c r="D134" s="183" t="s">
        <v>184</v>
      </c>
      <c r="E134" s="184">
        <v>1.9359299999999999</v>
      </c>
      <c r="F134" s="185">
        <v>220</v>
      </c>
      <c r="G134" s="186">
        <f t="shared" si="21"/>
        <v>425.9</v>
      </c>
      <c r="H134" s="185"/>
      <c r="I134" s="186">
        <f t="shared" si="22"/>
        <v>0</v>
      </c>
      <c r="J134" s="185"/>
      <c r="K134" s="186">
        <f t="shared" si="23"/>
        <v>0</v>
      </c>
      <c r="L134" s="186">
        <v>15</v>
      </c>
      <c r="M134" s="186">
        <f t="shared" si="24"/>
        <v>489.78499999999991</v>
      </c>
      <c r="N134" s="186">
        <v>0</v>
      </c>
      <c r="O134" s="186">
        <f t="shared" si="25"/>
        <v>0</v>
      </c>
      <c r="P134" s="186">
        <v>0</v>
      </c>
      <c r="Q134" s="186">
        <f t="shared" si="26"/>
        <v>0</v>
      </c>
      <c r="R134" s="186" t="s">
        <v>175</v>
      </c>
      <c r="S134" s="186" t="s">
        <v>134</v>
      </c>
      <c r="T134" s="187" t="s">
        <v>135</v>
      </c>
      <c r="U134" s="164">
        <v>0.65300000000000002</v>
      </c>
      <c r="V134" s="164">
        <f t="shared" si="27"/>
        <v>1.26</v>
      </c>
      <c r="W134" s="164"/>
      <c r="X134" s="164" t="s">
        <v>353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354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81">
        <v>90</v>
      </c>
      <c r="B135" s="182" t="s">
        <v>360</v>
      </c>
      <c r="C135" s="192" t="s">
        <v>361</v>
      </c>
      <c r="D135" s="183" t="s">
        <v>184</v>
      </c>
      <c r="E135" s="184">
        <v>1.9359299999999999</v>
      </c>
      <c r="F135" s="185">
        <v>226</v>
      </c>
      <c r="G135" s="186">
        <f t="shared" si="21"/>
        <v>437.52</v>
      </c>
      <c r="H135" s="185"/>
      <c r="I135" s="186">
        <f t="shared" si="22"/>
        <v>0</v>
      </c>
      <c r="J135" s="185"/>
      <c r="K135" s="186">
        <f t="shared" si="23"/>
        <v>0</v>
      </c>
      <c r="L135" s="186">
        <v>15</v>
      </c>
      <c r="M135" s="186">
        <f t="shared" si="24"/>
        <v>503.14799999999997</v>
      </c>
      <c r="N135" s="186">
        <v>0</v>
      </c>
      <c r="O135" s="186">
        <f t="shared" si="25"/>
        <v>0</v>
      </c>
      <c r="P135" s="186">
        <v>0</v>
      </c>
      <c r="Q135" s="186">
        <f t="shared" si="26"/>
        <v>0</v>
      </c>
      <c r="R135" s="186" t="s">
        <v>175</v>
      </c>
      <c r="S135" s="186" t="s">
        <v>134</v>
      </c>
      <c r="T135" s="187" t="s">
        <v>135</v>
      </c>
      <c r="U135" s="164">
        <v>0.49</v>
      </c>
      <c r="V135" s="164">
        <f t="shared" si="27"/>
        <v>0.95</v>
      </c>
      <c r="W135" s="164"/>
      <c r="X135" s="164" t="s">
        <v>353</v>
      </c>
      <c r="Y135" s="154"/>
      <c r="Z135" s="154"/>
      <c r="AA135" s="154"/>
      <c r="AB135" s="154"/>
      <c r="AC135" s="154"/>
      <c r="AD135" s="154"/>
      <c r="AE135" s="154"/>
      <c r="AF135" s="154"/>
      <c r="AG135" s="154" t="s">
        <v>354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81">
        <v>91</v>
      </c>
      <c r="B136" s="182" t="s">
        <v>362</v>
      </c>
      <c r="C136" s="192" t="s">
        <v>363</v>
      </c>
      <c r="D136" s="183" t="s">
        <v>184</v>
      </c>
      <c r="E136" s="184">
        <v>1.9359299999999999</v>
      </c>
      <c r="F136" s="185">
        <v>16</v>
      </c>
      <c r="G136" s="186">
        <f t="shared" si="21"/>
        <v>30.97</v>
      </c>
      <c r="H136" s="185"/>
      <c r="I136" s="186">
        <f t="shared" si="22"/>
        <v>0</v>
      </c>
      <c r="J136" s="185"/>
      <c r="K136" s="186">
        <f t="shared" si="23"/>
        <v>0</v>
      </c>
      <c r="L136" s="186">
        <v>15</v>
      </c>
      <c r="M136" s="186">
        <f t="shared" si="24"/>
        <v>35.615499999999997</v>
      </c>
      <c r="N136" s="186">
        <v>0</v>
      </c>
      <c r="O136" s="186">
        <f t="shared" si="25"/>
        <v>0</v>
      </c>
      <c r="P136" s="186">
        <v>0</v>
      </c>
      <c r="Q136" s="186">
        <f t="shared" si="26"/>
        <v>0</v>
      </c>
      <c r="R136" s="186" t="s">
        <v>175</v>
      </c>
      <c r="S136" s="186" t="s">
        <v>134</v>
      </c>
      <c r="T136" s="187" t="s">
        <v>135</v>
      </c>
      <c r="U136" s="164">
        <v>0</v>
      </c>
      <c r="V136" s="164">
        <f t="shared" si="27"/>
        <v>0</v>
      </c>
      <c r="W136" s="164"/>
      <c r="X136" s="164" t="s">
        <v>353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354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81">
        <v>92</v>
      </c>
      <c r="B137" s="182" t="s">
        <v>364</v>
      </c>
      <c r="C137" s="192" t="s">
        <v>365</v>
      </c>
      <c r="D137" s="183" t="s">
        <v>184</v>
      </c>
      <c r="E137" s="184">
        <v>1.9359299999999999</v>
      </c>
      <c r="F137" s="185">
        <v>318</v>
      </c>
      <c r="G137" s="186">
        <f t="shared" si="21"/>
        <v>615.63</v>
      </c>
      <c r="H137" s="185"/>
      <c r="I137" s="186">
        <f t="shared" si="22"/>
        <v>0</v>
      </c>
      <c r="J137" s="185"/>
      <c r="K137" s="186">
        <f t="shared" si="23"/>
        <v>0</v>
      </c>
      <c r="L137" s="186">
        <v>15</v>
      </c>
      <c r="M137" s="186">
        <f t="shared" si="24"/>
        <v>707.97449999999992</v>
      </c>
      <c r="N137" s="186">
        <v>0</v>
      </c>
      <c r="O137" s="186">
        <f t="shared" si="25"/>
        <v>0</v>
      </c>
      <c r="P137" s="186">
        <v>0</v>
      </c>
      <c r="Q137" s="186">
        <f t="shared" si="26"/>
        <v>0</v>
      </c>
      <c r="R137" s="186" t="s">
        <v>175</v>
      </c>
      <c r="S137" s="186" t="s">
        <v>134</v>
      </c>
      <c r="T137" s="187" t="s">
        <v>135</v>
      </c>
      <c r="U137" s="164">
        <v>0.94199999999999995</v>
      </c>
      <c r="V137" s="164">
        <f t="shared" si="27"/>
        <v>1.82</v>
      </c>
      <c r="W137" s="164"/>
      <c r="X137" s="164" t="s">
        <v>353</v>
      </c>
      <c r="Y137" s="154"/>
      <c r="Z137" s="154"/>
      <c r="AA137" s="154"/>
      <c r="AB137" s="154"/>
      <c r="AC137" s="154"/>
      <c r="AD137" s="154"/>
      <c r="AE137" s="154"/>
      <c r="AF137" s="154"/>
      <c r="AG137" s="154" t="s">
        <v>354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73">
        <v>93</v>
      </c>
      <c r="B138" s="174" t="s">
        <v>366</v>
      </c>
      <c r="C138" s="191" t="s">
        <v>367</v>
      </c>
      <c r="D138" s="175" t="s">
        <v>184</v>
      </c>
      <c r="E138" s="176">
        <v>1.9359299999999999</v>
      </c>
      <c r="F138" s="177">
        <v>950</v>
      </c>
      <c r="G138" s="178">
        <f t="shared" si="21"/>
        <v>1839.13</v>
      </c>
      <c r="H138" s="177"/>
      <c r="I138" s="178">
        <f t="shared" si="22"/>
        <v>0</v>
      </c>
      <c r="J138" s="177"/>
      <c r="K138" s="178">
        <f t="shared" si="23"/>
        <v>0</v>
      </c>
      <c r="L138" s="178">
        <v>15</v>
      </c>
      <c r="M138" s="178">
        <f t="shared" si="24"/>
        <v>2114.9994999999999</v>
      </c>
      <c r="N138" s="178">
        <v>0</v>
      </c>
      <c r="O138" s="178">
        <f t="shared" si="25"/>
        <v>0</v>
      </c>
      <c r="P138" s="178">
        <v>0</v>
      </c>
      <c r="Q138" s="178">
        <f t="shared" si="26"/>
        <v>0</v>
      </c>
      <c r="R138" s="178" t="s">
        <v>175</v>
      </c>
      <c r="S138" s="178" t="s">
        <v>134</v>
      </c>
      <c r="T138" s="179" t="s">
        <v>349</v>
      </c>
      <c r="U138" s="164">
        <v>0</v>
      </c>
      <c r="V138" s="164">
        <f t="shared" si="27"/>
        <v>0</v>
      </c>
      <c r="W138" s="164"/>
      <c r="X138" s="164" t="s">
        <v>353</v>
      </c>
      <c r="Y138" s="154"/>
      <c r="Z138" s="154"/>
      <c r="AA138" s="154"/>
      <c r="AB138" s="154"/>
      <c r="AC138" s="154"/>
      <c r="AD138" s="154"/>
      <c r="AE138" s="154"/>
      <c r="AF138" s="154"/>
      <c r="AG138" s="154" t="s">
        <v>354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x14ac:dyDescent="0.2">
      <c r="A139" s="3"/>
      <c r="B139" s="4"/>
      <c r="C139" s="194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115</v>
      </c>
    </row>
    <row r="140" spans="1:60" x14ac:dyDescent="0.2">
      <c r="A140" s="157"/>
      <c r="B140" s="158" t="s">
        <v>29</v>
      </c>
      <c r="C140" s="195"/>
      <c r="D140" s="159"/>
      <c r="E140" s="160"/>
      <c r="F140" s="160"/>
      <c r="G140" s="189">
        <f>G8+G13+G27+G29+G32+G38+G41+G43+G51+G57+G78+G93+G102+G110+G119+G124+G127+G130</f>
        <v>369573.99999999994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369573.99999999994</v>
      </c>
      <c r="AF140">
        <f>SUMIF(L7:L138,AF139,G7:G138)</f>
        <v>0</v>
      </c>
      <c r="AG140" t="s">
        <v>368</v>
      </c>
    </row>
    <row r="141" spans="1:60" x14ac:dyDescent="0.2">
      <c r="C141" s="196"/>
      <c r="D141" s="10"/>
      <c r="AG141" t="s">
        <v>369</v>
      </c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U6SyOaBwC09x4JASGX/P5YVf6/DtheaBw2Vz3Zbv+ozZEos/jXY7X7ivVUmhJGIo1BoUZfLK8UgBJYg4Ra0Vw==" saltValue="fDmhsTUazgEWyHJDMoxuzw==" spinCount="100000" sheet="1"/>
  <mergeCells count="24">
    <mergeCell ref="C132:G132"/>
    <mergeCell ref="C34:G34"/>
    <mergeCell ref="C37:G37"/>
    <mergeCell ref="C40:G40"/>
    <mergeCell ref="C48:G48"/>
    <mergeCell ref="C50:G50"/>
    <mergeCell ref="C56:G56"/>
    <mergeCell ref="C92:G92"/>
    <mergeCell ref="C101:G101"/>
    <mergeCell ref="C104:G104"/>
    <mergeCell ref="C109:G109"/>
    <mergeCell ref="C114:G114"/>
    <mergeCell ref="C26:G26"/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1.1 Pol'!Názvy_tisku</vt:lpstr>
      <vt:lpstr>oadresa</vt:lpstr>
      <vt:lpstr>Stavba!Objednatel</vt:lpstr>
      <vt:lpstr>Stavba!Objekt</vt:lpstr>
      <vt:lpstr>'SO01 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Tomáš VEČEŘA</cp:lastModifiedBy>
  <cp:lastPrinted>2021-08-04T13:56:54Z</cp:lastPrinted>
  <dcterms:created xsi:type="dcterms:W3CDTF">2009-04-08T07:15:50Z</dcterms:created>
  <dcterms:modified xsi:type="dcterms:W3CDTF">2021-08-25T07:39:35Z</dcterms:modified>
</cp:coreProperties>
</file>