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sysala\Documents\0_STAVBY\2023\MS_Zelinkovice\PD_MŠ Lysůvky_kanalizace\Kryci_list_Rozpocet\"/>
    </mc:Choice>
  </mc:AlternateContent>
  <bookViews>
    <workbookView xWindow="0" yWindow="0" windowWidth="28800" windowHeight="12435" activeTab="1"/>
  </bookViews>
  <sheets>
    <sheet name="Krycí list rozpočtu" sheetId="2" r:id="rId1"/>
    <sheet name="Stavební rozpočet" sheetId="1" r:id="rId2"/>
  </sheets>
  <calcPr calcId="152511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17" i="2" l="1"/>
  <c r="F17" i="2"/>
  <c r="AM154" i="1"/>
  <c r="AF154" i="1"/>
  <c r="AN154" i="1" s="1"/>
  <c r="AE154" i="1"/>
  <c r="AA154" i="1"/>
  <c r="AJ153" i="1" s="1"/>
  <c r="Z154" i="1"/>
  <c r="L154" i="1"/>
  <c r="J154" i="1"/>
  <c r="H154" i="1"/>
  <c r="AI153" i="1"/>
  <c r="X153" i="1"/>
  <c r="W153" i="1"/>
  <c r="V153" i="1"/>
  <c r="U153" i="1"/>
  <c r="T153" i="1"/>
  <c r="S153" i="1"/>
  <c r="R153" i="1"/>
  <c r="L153" i="1"/>
  <c r="H153" i="1"/>
  <c r="AF151" i="1"/>
  <c r="AN151" i="1" s="1"/>
  <c r="AE151" i="1"/>
  <c r="AM151" i="1" s="1"/>
  <c r="AA151" i="1"/>
  <c r="Z151" i="1"/>
  <c r="O151" i="1"/>
  <c r="L151" i="1"/>
  <c r="J151" i="1"/>
  <c r="AB151" i="1" s="1"/>
  <c r="AK150" i="1" s="1"/>
  <c r="I151" i="1"/>
  <c r="I150" i="1" s="1"/>
  <c r="W150" i="1" s="1"/>
  <c r="H151" i="1"/>
  <c r="AJ150" i="1"/>
  <c r="AI150" i="1"/>
  <c r="X150" i="1"/>
  <c r="U150" i="1"/>
  <c r="T150" i="1"/>
  <c r="S150" i="1"/>
  <c r="R150" i="1"/>
  <c r="P150" i="1"/>
  <c r="L150" i="1"/>
  <c r="H150" i="1"/>
  <c r="AN149" i="1"/>
  <c r="AF149" i="1"/>
  <c r="AE149" i="1"/>
  <c r="AM149" i="1" s="1"/>
  <c r="AB149" i="1"/>
  <c r="AA149" i="1"/>
  <c r="Z149" i="1"/>
  <c r="L149" i="1"/>
  <c r="J149" i="1"/>
  <c r="H149" i="1"/>
  <c r="AK148" i="1"/>
  <c r="AJ148" i="1"/>
  <c r="AI148" i="1"/>
  <c r="X148" i="1"/>
  <c r="W148" i="1"/>
  <c r="V148" i="1"/>
  <c r="U148" i="1"/>
  <c r="T148" i="1"/>
  <c r="S148" i="1"/>
  <c r="R148" i="1"/>
  <c r="L148" i="1"/>
  <c r="AN145" i="1"/>
  <c r="AM145" i="1"/>
  <c r="AF145" i="1"/>
  <c r="AE145" i="1"/>
  <c r="AB145" i="1"/>
  <c r="AK144" i="1" s="1"/>
  <c r="AA145" i="1"/>
  <c r="Z145" i="1"/>
  <c r="O145" i="1"/>
  <c r="L145" i="1"/>
  <c r="L144" i="1" s="1"/>
  <c r="J145" i="1"/>
  <c r="I145" i="1" s="1"/>
  <c r="I144" i="1" s="1"/>
  <c r="H145" i="1"/>
  <c r="AJ144" i="1"/>
  <c r="AI144" i="1"/>
  <c r="X144" i="1"/>
  <c r="W144" i="1"/>
  <c r="V144" i="1"/>
  <c r="U144" i="1"/>
  <c r="T144" i="1"/>
  <c r="S144" i="1"/>
  <c r="R144" i="1"/>
  <c r="P144" i="1"/>
  <c r="J144" i="1"/>
  <c r="H144" i="1"/>
  <c r="AM141" i="1"/>
  <c r="AF141" i="1"/>
  <c r="AN141" i="1" s="1"/>
  <c r="AE141" i="1"/>
  <c r="AA141" i="1"/>
  <c r="Z141" i="1"/>
  <c r="O141" i="1"/>
  <c r="L141" i="1"/>
  <c r="J141" i="1"/>
  <c r="H141" i="1"/>
  <c r="AM138" i="1"/>
  <c r="AF138" i="1"/>
  <c r="AN138" i="1" s="1"/>
  <c r="AE138" i="1"/>
  <c r="AA138" i="1"/>
  <c r="Z138" i="1"/>
  <c r="O138" i="1"/>
  <c r="L138" i="1"/>
  <c r="J138" i="1"/>
  <c r="H138" i="1"/>
  <c r="AJ137" i="1"/>
  <c r="AI137" i="1"/>
  <c r="X137" i="1"/>
  <c r="W137" i="1"/>
  <c r="V137" i="1"/>
  <c r="U137" i="1"/>
  <c r="T137" i="1"/>
  <c r="R137" i="1"/>
  <c r="P137" i="1"/>
  <c r="L137" i="1"/>
  <c r="H137" i="1"/>
  <c r="AF136" i="1"/>
  <c r="AN136" i="1" s="1"/>
  <c r="AE136" i="1"/>
  <c r="AM136" i="1" s="1"/>
  <c r="AA136" i="1"/>
  <c r="Z136" i="1"/>
  <c r="O136" i="1"/>
  <c r="L136" i="1"/>
  <c r="J136" i="1"/>
  <c r="AB136" i="1" s="1"/>
  <c r="I136" i="1"/>
  <c r="H136" i="1"/>
  <c r="AF135" i="1"/>
  <c r="AN135" i="1" s="1"/>
  <c r="AE135" i="1"/>
  <c r="AM135" i="1" s="1"/>
  <c r="AA135" i="1"/>
  <c r="Z135" i="1"/>
  <c r="O135" i="1"/>
  <c r="L135" i="1"/>
  <c r="J135" i="1"/>
  <c r="AB135" i="1" s="1"/>
  <c r="I135" i="1"/>
  <c r="H135" i="1"/>
  <c r="AF134" i="1"/>
  <c r="AN134" i="1" s="1"/>
  <c r="AE134" i="1"/>
  <c r="AM134" i="1" s="1"/>
  <c r="AA134" i="1"/>
  <c r="Z134" i="1"/>
  <c r="O134" i="1"/>
  <c r="L134" i="1"/>
  <c r="J134" i="1"/>
  <c r="AB134" i="1" s="1"/>
  <c r="AK133" i="1" s="1"/>
  <c r="I134" i="1"/>
  <c r="H134" i="1"/>
  <c r="AJ133" i="1"/>
  <c r="AI133" i="1"/>
  <c r="X133" i="1"/>
  <c r="W133" i="1"/>
  <c r="V133" i="1"/>
  <c r="U133" i="1"/>
  <c r="T133" i="1"/>
  <c r="P133" i="1"/>
  <c r="L133" i="1"/>
  <c r="H133" i="1"/>
  <c r="AN132" i="1"/>
  <c r="AF132" i="1"/>
  <c r="AE132" i="1"/>
  <c r="AM132" i="1" s="1"/>
  <c r="AB132" i="1"/>
  <c r="AA132" i="1"/>
  <c r="Z132" i="1"/>
  <c r="O132" i="1"/>
  <c r="L132" i="1"/>
  <c r="J132" i="1"/>
  <c r="H132" i="1"/>
  <c r="I132" i="1" s="1"/>
  <c r="AN131" i="1"/>
  <c r="AF131" i="1"/>
  <c r="AE131" i="1"/>
  <c r="AM131" i="1" s="1"/>
  <c r="AB131" i="1"/>
  <c r="AA131" i="1"/>
  <c r="Z131" i="1"/>
  <c r="O131" i="1"/>
  <c r="L131" i="1"/>
  <c r="J131" i="1"/>
  <c r="H131" i="1"/>
  <c r="AN130" i="1"/>
  <c r="AF130" i="1"/>
  <c r="AE130" i="1"/>
  <c r="AM130" i="1" s="1"/>
  <c r="AB130" i="1"/>
  <c r="AA130" i="1"/>
  <c r="Z130" i="1"/>
  <c r="O130" i="1"/>
  <c r="L130" i="1"/>
  <c r="J130" i="1"/>
  <c r="I130" i="1" s="1"/>
  <c r="H130" i="1"/>
  <c r="AN129" i="1"/>
  <c r="AF129" i="1"/>
  <c r="AE129" i="1"/>
  <c r="AM129" i="1" s="1"/>
  <c r="AB129" i="1"/>
  <c r="AA129" i="1"/>
  <c r="Z129" i="1"/>
  <c r="O129" i="1"/>
  <c r="P128" i="1" s="1"/>
  <c r="L129" i="1"/>
  <c r="J129" i="1"/>
  <c r="H129" i="1"/>
  <c r="H128" i="1" s="1"/>
  <c r="AK128" i="1"/>
  <c r="AJ128" i="1"/>
  <c r="AI128" i="1"/>
  <c r="X128" i="1"/>
  <c r="W128" i="1"/>
  <c r="V128" i="1"/>
  <c r="U128" i="1"/>
  <c r="T128" i="1"/>
  <c r="L128" i="1"/>
  <c r="AN127" i="1"/>
  <c r="AM127" i="1"/>
  <c r="AF127" i="1"/>
  <c r="AE127" i="1"/>
  <c r="AB127" i="1"/>
  <c r="AA127" i="1"/>
  <c r="Z127" i="1"/>
  <c r="O127" i="1"/>
  <c r="L127" i="1"/>
  <c r="J127" i="1"/>
  <c r="I127" i="1" s="1"/>
  <c r="H127" i="1"/>
  <c r="AN126" i="1"/>
  <c r="AM126" i="1"/>
  <c r="AF126" i="1"/>
  <c r="AE126" i="1"/>
  <c r="AB126" i="1"/>
  <c r="AA126" i="1"/>
  <c r="Z126" i="1"/>
  <c r="O126" i="1"/>
  <c r="L126" i="1"/>
  <c r="L125" i="1" s="1"/>
  <c r="J126" i="1"/>
  <c r="I126" i="1" s="1"/>
  <c r="I125" i="1" s="1"/>
  <c r="J125" i="1" s="1"/>
  <c r="H126" i="1"/>
  <c r="AK125" i="1"/>
  <c r="AJ125" i="1"/>
  <c r="AI125" i="1"/>
  <c r="X125" i="1"/>
  <c r="W125" i="1"/>
  <c r="V125" i="1"/>
  <c r="U125" i="1"/>
  <c r="T125" i="1"/>
  <c r="S125" i="1"/>
  <c r="R125" i="1"/>
  <c r="P125" i="1"/>
  <c r="H125" i="1"/>
  <c r="AM124" i="1"/>
  <c r="AF124" i="1"/>
  <c r="AN124" i="1" s="1"/>
  <c r="AE124" i="1"/>
  <c r="AA124" i="1"/>
  <c r="Z124" i="1"/>
  <c r="O124" i="1"/>
  <c r="L124" i="1"/>
  <c r="J124" i="1"/>
  <c r="H124" i="1"/>
  <c r="AM123" i="1"/>
  <c r="AF123" i="1"/>
  <c r="AN123" i="1" s="1"/>
  <c r="AE123" i="1"/>
  <c r="AA123" i="1"/>
  <c r="Z123" i="1"/>
  <c r="O123" i="1"/>
  <c r="L123" i="1"/>
  <c r="J123" i="1"/>
  <c r="H123" i="1"/>
  <c r="AM122" i="1"/>
  <c r="AF122" i="1"/>
  <c r="AN122" i="1" s="1"/>
  <c r="AE122" i="1"/>
  <c r="AA122" i="1"/>
  <c r="Z122" i="1"/>
  <c r="O122" i="1"/>
  <c r="L122" i="1"/>
  <c r="J122" i="1"/>
  <c r="H122" i="1"/>
  <c r="AJ121" i="1"/>
  <c r="AI121" i="1"/>
  <c r="X121" i="1"/>
  <c r="W121" i="1"/>
  <c r="V121" i="1"/>
  <c r="S121" i="1"/>
  <c r="R121" i="1"/>
  <c r="P121" i="1"/>
  <c r="L121" i="1"/>
  <c r="H121" i="1"/>
  <c r="T121" i="1" s="1"/>
  <c r="AF120" i="1"/>
  <c r="AN120" i="1" s="1"/>
  <c r="AE120" i="1"/>
  <c r="AM120" i="1" s="1"/>
  <c r="AA120" i="1"/>
  <c r="Z120" i="1"/>
  <c r="O120" i="1"/>
  <c r="L120" i="1"/>
  <c r="J120" i="1"/>
  <c r="AB120" i="1" s="1"/>
  <c r="AK119" i="1" s="1"/>
  <c r="I120" i="1"/>
  <c r="I119" i="1" s="1"/>
  <c r="H120" i="1"/>
  <c r="AJ119" i="1"/>
  <c r="AI119" i="1"/>
  <c r="X119" i="1"/>
  <c r="W119" i="1"/>
  <c r="V119" i="1"/>
  <c r="S119" i="1"/>
  <c r="R119" i="1"/>
  <c r="P119" i="1"/>
  <c r="U119" i="1" s="1"/>
  <c r="L119" i="1"/>
  <c r="H119" i="1"/>
  <c r="AN118" i="1"/>
  <c r="AF118" i="1"/>
  <c r="AE118" i="1"/>
  <c r="AM118" i="1" s="1"/>
  <c r="AB118" i="1"/>
  <c r="AA118" i="1"/>
  <c r="Z118" i="1"/>
  <c r="L118" i="1"/>
  <c r="J118" i="1"/>
  <c r="H118" i="1"/>
  <c r="AN117" i="1"/>
  <c r="AF117" i="1"/>
  <c r="AE117" i="1"/>
  <c r="AM117" i="1" s="1"/>
  <c r="AB117" i="1"/>
  <c r="AA117" i="1"/>
  <c r="Z117" i="1"/>
  <c r="O117" i="1"/>
  <c r="L117" i="1"/>
  <c r="J117" i="1"/>
  <c r="I117" i="1" s="1"/>
  <c r="H117" i="1"/>
  <c r="AN116" i="1"/>
  <c r="AF116" i="1"/>
  <c r="AE116" i="1"/>
  <c r="AM116" i="1" s="1"/>
  <c r="AB116" i="1"/>
  <c r="AA116" i="1"/>
  <c r="Z116" i="1"/>
  <c r="O116" i="1"/>
  <c r="L116" i="1"/>
  <c r="J116" i="1"/>
  <c r="H116" i="1"/>
  <c r="AN115" i="1"/>
  <c r="AF115" i="1"/>
  <c r="AE115" i="1"/>
  <c r="AM115" i="1" s="1"/>
  <c r="AB115" i="1"/>
  <c r="AA115" i="1"/>
  <c r="Z115" i="1"/>
  <c r="O115" i="1"/>
  <c r="L115" i="1"/>
  <c r="J115" i="1"/>
  <c r="I115" i="1" s="1"/>
  <c r="H115" i="1"/>
  <c r="AN112" i="1"/>
  <c r="AF112" i="1"/>
  <c r="AE112" i="1"/>
  <c r="AM112" i="1" s="1"/>
  <c r="AB112" i="1"/>
  <c r="AA112" i="1"/>
  <c r="Z112" i="1"/>
  <c r="O112" i="1"/>
  <c r="L112" i="1"/>
  <c r="J112" i="1"/>
  <c r="H112" i="1"/>
  <c r="AN111" i="1"/>
  <c r="AF111" i="1"/>
  <c r="AE111" i="1"/>
  <c r="AM111" i="1" s="1"/>
  <c r="AB111" i="1"/>
  <c r="AA111" i="1"/>
  <c r="Z111" i="1"/>
  <c r="O111" i="1"/>
  <c r="L111" i="1"/>
  <c r="J111" i="1"/>
  <c r="I111" i="1" s="1"/>
  <c r="H111" i="1"/>
  <c r="AN108" i="1"/>
  <c r="AF108" i="1"/>
  <c r="AE108" i="1"/>
  <c r="AM108" i="1" s="1"/>
  <c r="AB108" i="1"/>
  <c r="AA108" i="1"/>
  <c r="Z108" i="1"/>
  <c r="O108" i="1"/>
  <c r="L108" i="1"/>
  <c r="J108" i="1"/>
  <c r="H108" i="1"/>
  <c r="AN107" i="1"/>
  <c r="AF107" i="1"/>
  <c r="AE107" i="1"/>
  <c r="AM107" i="1" s="1"/>
  <c r="AB107" i="1"/>
  <c r="AA107" i="1"/>
  <c r="Z107" i="1"/>
  <c r="O107" i="1"/>
  <c r="L107" i="1"/>
  <c r="J107" i="1"/>
  <c r="AN106" i="1"/>
  <c r="AF106" i="1"/>
  <c r="AE106" i="1"/>
  <c r="AM106" i="1" s="1"/>
  <c r="AB106" i="1"/>
  <c r="AA106" i="1"/>
  <c r="Z106" i="1"/>
  <c r="O106" i="1"/>
  <c r="L106" i="1"/>
  <c r="J106" i="1"/>
  <c r="H106" i="1"/>
  <c r="AN103" i="1"/>
  <c r="AF103" i="1"/>
  <c r="AE103" i="1"/>
  <c r="AM103" i="1" s="1"/>
  <c r="AB103" i="1"/>
  <c r="AA103" i="1"/>
  <c r="Z103" i="1"/>
  <c r="O103" i="1"/>
  <c r="L103" i="1"/>
  <c r="J103" i="1"/>
  <c r="AK102" i="1"/>
  <c r="AJ102" i="1"/>
  <c r="AI102" i="1"/>
  <c r="X102" i="1"/>
  <c r="W102" i="1"/>
  <c r="V102" i="1"/>
  <c r="S102" i="1"/>
  <c r="R102" i="1"/>
  <c r="L102" i="1"/>
  <c r="AN101" i="1"/>
  <c r="AM101" i="1"/>
  <c r="AF101" i="1"/>
  <c r="AE101" i="1"/>
  <c r="AB101" i="1"/>
  <c r="AA101" i="1"/>
  <c r="Z101" i="1"/>
  <c r="O101" i="1"/>
  <c r="L101" i="1"/>
  <c r="J101" i="1"/>
  <c r="I101" i="1" s="1"/>
  <c r="H101" i="1"/>
  <c r="AN100" i="1"/>
  <c r="AM100" i="1"/>
  <c r="AF100" i="1"/>
  <c r="AE100" i="1"/>
  <c r="AB100" i="1"/>
  <c r="AK99" i="1" s="1"/>
  <c r="AA100" i="1"/>
  <c r="Z100" i="1"/>
  <c r="O100" i="1"/>
  <c r="L100" i="1"/>
  <c r="L99" i="1" s="1"/>
  <c r="J100" i="1"/>
  <c r="I100" i="1" s="1"/>
  <c r="I99" i="1" s="1"/>
  <c r="J99" i="1" s="1"/>
  <c r="H100" i="1"/>
  <c r="AJ99" i="1"/>
  <c r="AI99" i="1"/>
  <c r="X99" i="1"/>
  <c r="W99" i="1"/>
  <c r="V99" i="1"/>
  <c r="U99" i="1"/>
  <c r="T99" i="1"/>
  <c r="R99" i="1"/>
  <c r="P99" i="1"/>
  <c r="H99" i="1"/>
  <c r="AM98" i="1"/>
  <c r="AF98" i="1"/>
  <c r="AN98" i="1" s="1"/>
  <c r="AE98" i="1"/>
  <c r="AA98" i="1"/>
  <c r="Z98" i="1"/>
  <c r="O98" i="1"/>
  <c r="L98" i="1"/>
  <c r="J98" i="1"/>
  <c r="H98" i="1"/>
  <c r="AM97" i="1"/>
  <c r="AF97" i="1"/>
  <c r="AN97" i="1" s="1"/>
  <c r="AE97" i="1"/>
  <c r="AA97" i="1"/>
  <c r="Z97" i="1"/>
  <c r="O97" i="1"/>
  <c r="L97" i="1"/>
  <c r="J97" i="1"/>
  <c r="H97" i="1"/>
  <c r="AM96" i="1"/>
  <c r="AF96" i="1"/>
  <c r="AN96" i="1" s="1"/>
  <c r="AE96" i="1"/>
  <c r="AA96" i="1"/>
  <c r="AJ95" i="1" s="1"/>
  <c r="Z96" i="1"/>
  <c r="O96" i="1"/>
  <c r="L96" i="1"/>
  <c r="J96" i="1"/>
  <c r="H96" i="1"/>
  <c r="AI95" i="1"/>
  <c r="X95" i="1"/>
  <c r="W95" i="1"/>
  <c r="V95" i="1"/>
  <c r="U95" i="1"/>
  <c r="T95" i="1"/>
  <c r="R95" i="1"/>
  <c r="P95" i="1"/>
  <c r="L95" i="1"/>
  <c r="H95" i="1"/>
  <c r="AF94" i="1"/>
  <c r="AN94" i="1" s="1"/>
  <c r="AE94" i="1"/>
  <c r="AM94" i="1" s="1"/>
  <c r="AA94" i="1"/>
  <c r="Z94" i="1"/>
  <c r="O94" i="1"/>
  <c r="L94" i="1"/>
  <c r="J94" i="1"/>
  <c r="AB94" i="1" s="1"/>
  <c r="I94" i="1"/>
  <c r="H94" i="1"/>
  <c r="AF92" i="1"/>
  <c r="AN92" i="1" s="1"/>
  <c r="AE92" i="1"/>
  <c r="AM92" i="1" s="1"/>
  <c r="AA92" i="1"/>
  <c r="Z92" i="1"/>
  <c r="AI91" i="1" s="1"/>
  <c r="O92" i="1"/>
  <c r="L92" i="1"/>
  <c r="J92" i="1"/>
  <c r="AB92" i="1" s="1"/>
  <c r="I92" i="1"/>
  <c r="I91" i="1" s="1"/>
  <c r="H92" i="1"/>
  <c r="AJ91" i="1"/>
  <c r="X91" i="1"/>
  <c r="W91" i="1"/>
  <c r="V91" i="1"/>
  <c r="U91" i="1"/>
  <c r="T91" i="1"/>
  <c r="P91" i="1"/>
  <c r="L91" i="1"/>
  <c r="H91" i="1"/>
  <c r="AN90" i="1"/>
  <c r="AF90" i="1"/>
  <c r="AE90" i="1"/>
  <c r="AM90" i="1" s="1"/>
  <c r="AB90" i="1"/>
  <c r="AA90" i="1"/>
  <c r="Z90" i="1"/>
  <c r="O90" i="1"/>
  <c r="L90" i="1"/>
  <c r="J90" i="1"/>
  <c r="H90" i="1"/>
  <c r="AN87" i="1"/>
  <c r="AF87" i="1"/>
  <c r="AE87" i="1"/>
  <c r="AM87" i="1" s="1"/>
  <c r="AB87" i="1"/>
  <c r="AA87" i="1"/>
  <c r="Z87" i="1"/>
  <c r="O87" i="1"/>
  <c r="L87" i="1"/>
  <c r="J87" i="1"/>
  <c r="AK86" i="1"/>
  <c r="AJ86" i="1"/>
  <c r="AI86" i="1"/>
  <c r="X86" i="1"/>
  <c r="W86" i="1"/>
  <c r="V86" i="1"/>
  <c r="U86" i="1"/>
  <c r="T86" i="1"/>
  <c r="L86" i="1"/>
  <c r="AN83" i="1"/>
  <c r="AM83" i="1"/>
  <c r="AF83" i="1"/>
  <c r="AE83" i="1"/>
  <c r="AB83" i="1"/>
  <c r="AA83" i="1"/>
  <c r="Z83" i="1"/>
  <c r="O83" i="1"/>
  <c r="L83" i="1"/>
  <c r="J83" i="1"/>
  <c r="I83" i="1" s="1"/>
  <c r="H83" i="1"/>
  <c r="AN82" i="1"/>
  <c r="AM82" i="1"/>
  <c r="AF82" i="1"/>
  <c r="AE82" i="1"/>
  <c r="AB82" i="1"/>
  <c r="AK81" i="1" s="1"/>
  <c r="AA82" i="1"/>
  <c r="Z82" i="1"/>
  <c r="O82" i="1"/>
  <c r="L82" i="1"/>
  <c r="J82" i="1"/>
  <c r="I82" i="1" s="1"/>
  <c r="I81" i="1" s="1"/>
  <c r="H82" i="1"/>
  <c r="AJ81" i="1"/>
  <c r="AI81" i="1"/>
  <c r="X81" i="1"/>
  <c r="W81" i="1"/>
  <c r="V81" i="1"/>
  <c r="U81" i="1"/>
  <c r="T81" i="1"/>
  <c r="R81" i="1"/>
  <c r="P81" i="1"/>
  <c r="H81" i="1"/>
  <c r="AM80" i="1"/>
  <c r="AF80" i="1"/>
  <c r="AN80" i="1" s="1"/>
  <c r="AE80" i="1"/>
  <c r="AA80" i="1"/>
  <c r="AJ79" i="1" s="1"/>
  <c r="Z80" i="1"/>
  <c r="AI79" i="1" s="1"/>
  <c r="O80" i="1"/>
  <c r="L80" i="1"/>
  <c r="J80" i="1"/>
  <c r="AB80" i="1" s="1"/>
  <c r="AK79" i="1" s="1"/>
  <c r="I80" i="1"/>
  <c r="H80" i="1"/>
  <c r="X79" i="1"/>
  <c r="W79" i="1"/>
  <c r="V79" i="1"/>
  <c r="U79" i="1"/>
  <c r="T79" i="1"/>
  <c r="P79" i="1"/>
  <c r="L79" i="1"/>
  <c r="I79" i="1"/>
  <c r="S79" i="1" s="1"/>
  <c r="H79" i="1"/>
  <c r="AF77" i="1"/>
  <c r="AN77" i="1" s="1"/>
  <c r="AE77" i="1"/>
  <c r="AM77" i="1" s="1"/>
  <c r="AA77" i="1"/>
  <c r="Z77" i="1"/>
  <c r="AI74" i="1" s="1"/>
  <c r="O77" i="1"/>
  <c r="L77" i="1"/>
  <c r="J77" i="1"/>
  <c r="AB77" i="1" s="1"/>
  <c r="AF76" i="1"/>
  <c r="AN76" i="1" s="1"/>
  <c r="AE76" i="1"/>
  <c r="AM76" i="1" s="1"/>
  <c r="AA76" i="1"/>
  <c r="Z76" i="1"/>
  <c r="O76" i="1"/>
  <c r="L76" i="1"/>
  <c r="J76" i="1"/>
  <c r="AB76" i="1" s="1"/>
  <c r="AF75" i="1"/>
  <c r="AN75" i="1" s="1"/>
  <c r="AE75" i="1"/>
  <c r="AM75" i="1" s="1"/>
  <c r="AA75" i="1"/>
  <c r="Z75" i="1"/>
  <c r="O75" i="1"/>
  <c r="L75" i="1"/>
  <c r="J75" i="1"/>
  <c r="AB75" i="1" s="1"/>
  <c r="H75" i="1"/>
  <c r="AJ74" i="1"/>
  <c r="X74" i="1"/>
  <c r="W74" i="1"/>
  <c r="V74" i="1"/>
  <c r="U74" i="1"/>
  <c r="T74" i="1"/>
  <c r="P74" i="1"/>
  <c r="L74" i="1"/>
  <c r="AF71" i="1"/>
  <c r="AN71" i="1" s="1"/>
  <c r="AE71" i="1"/>
  <c r="AM71" i="1" s="1"/>
  <c r="AB71" i="1"/>
  <c r="AA71" i="1"/>
  <c r="Z71" i="1"/>
  <c r="AI56" i="1" s="1"/>
  <c r="O71" i="1"/>
  <c r="L71" i="1"/>
  <c r="J71" i="1"/>
  <c r="I71" i="1"/>
  <c r="H71" i="1"/>
  <c r="AF68" i="1"/>
  <c r="AN68" i="1" s="1"/>
  <c r="AE68" i="1"/>
  <c r="AM68" i="1" s="1"/>
  <c r="AB68" i="1"/>
  <c r="AA68" i="1"/>
  <c r="Z68" i="1"/>
  <c r="O68" i="1"/>
  <c r="L68" i="1"/>
  <c r="J68" i="1"/>
  <c r="I68" i="1" s="1"/>
  <c r="H68" i="1"/>
  <c r="AN65" i="1"/>
  <c r="AF65" i="1"/>
  <c r="AE65" i="1"/>
  <c r="AM65" i="1" s="1"/>
  <c r="AB65" i="1"/>
  <c r="AA65" i="1"/>
  <c r="Z65" i="1"/>
  <c r="O65" i="1"/>
  <c r="L65" i="1"/>
  <c r="J65" i="1"/>
  <c r="I65" i="1" s="1"/>
  <c r="H65" i="1"/>
  <c r="AN64" i="1"/>
  <c r="AF64" i="1"/>
  <c r="AE64" i="1"/>
  <c r="AM64" i="1" s="1"/>
  <c r="AB64" i="1"/>
  <c r="AA64" i="1"/>
  <c r="Z64" i="1"/>
  <c r="O64" i="1"/>
  <c r="L64" i="1"/>
  <c r="J64" i="1"/>
  <c r="AN61" i="1"/>
  <c r="AF61" i="1"/>
  <c r="AE61" i="1"/>
  <c r="AM61" i="1" s="1"/>
  <c r="AB61" i="1"/>
  <c r="AA61" i="1"/>
  <c r="Z61" i="1"/>
  <c r="O61" i="1"/>
  <c r="L61" i="1"/>
  <c r="J61" i="1"/>
  <c r="I61" i="1" s="1"/>
  <c r="H61" i="1"/>
  <c r="AN60" i="1"/>
  <c r="AF60" i="1"/>
  <c r="AE60" i="1"/>
  <c r="AM60" i="1" s="1"/>
  <c r="AB60" i="1"/>
  <c r="AA60" i="1"/>
  <c r="Z60" i="1"/>
  <c r="O60" i="1"/>
  <c r="L60" i="1"/>
  <c r="J60" i="1"/>
  <c r="AN57" i="1"/>
  <c r="AF57" i="1"/>
  <c r="AE57" i="1"/>
  <c r="AM57" i="1" s="1"/>
  <c r="AB57" i="1"/>
  <c r="AA57" i="1"/>
  <c r="Z57" i="1"/>
  <c r="O57" i="1"/>
  <c r="P56" i="1" s="1"/>
  <c r="L57" i="1"/>
  <c r="J57" i="1"/>
  <c r="AK56" i="1"/>
  <c r="AJ56" i="1"/>
  <c r="X56" i="1"/>
  <c r="W56" i="1"/>
  <c r="V56" i="1"/>
  <c r="U56" i="1"/>
  <c r="T56" i="1"/>
  <c r="L56" i="1"/>
  <c r="AN55" i="1"/>
  <c r="AM55" i="1"/>
  <c r="AF55" i="1"/>
  <c r="AE55" i="1"/>
  <c r="AB55" i="1"/>
  <c r="AA55" i="1"/>
  <c r="Z55" i="1"/>
  <c r="O55" i="1"/>
  <c r="L55" i="1"/>
  <c r="J55" i="1"/>
  <c r="I55" i="1" s="1"/>
  <c r="H55" i="1"/>
  <c r="AN54" i="1"/>
  <c r="AM54" i="1"/>
  <c r="AF54" i="1"/>
  <c r="AE54" i="1"/>
  <c r="AB54" i="1"/>
  <c r="AA54" i="1"/>
  <c r="Z54" i="1"/>
  <c r="O54" i="1"/>
  <c r="L54" i="1"/>
  <c r="J54" i="1"/>
  <c r="I54" i="1" s="1"/>
  <c r="H54" i="1"/>
  <c r="AN51" i="1"/>
  <c r="AM51" i="1"/>
  <c r="AF51" i="1"/>
  <c r="AE51" i="1"/>
  <c r="AB51" i="1"/>
  <c r="AA51" i="1"/>
  <c r="Z51" i="1"/>
  <c r="O51" i="1"/>
  <c r="L51" i="1"/>
  <c r="J51" i="1"/>
  <c r="I51" i="1" s="1"/>
  <c r="H51" i="1"/>
  <c r="AN48" i="1"/>
  <c r="AM48" i="1"/>
  <c r="AF48" i="1"/>
  <c r="AE48" i="1"/>
  <c r="AB48" i="1"/>
  <c r="AA48" i="1"/>
  <c r="Z48" i="1"/>
  <c r="O48" i="1"/>
  <c r="L48" i="1"/>
  <c r="J48" i="1"/>
  <c r="I48" i="1" s="1"/>
  <c r="H48" i="1"/>
  <c r="AN47" i="1"/>
  <c r="AM47" i="1"/>
  <c r="AF47" i="1"/>
  <c r="AE47" i="1"/>
  <c r="AB47" i="1"/>
  <c r="AA47" i="1"/>
  <c r="Z47" i="1"/>
  <c r="O47" i="1"/>
  <c r="L47" i="1"/>
  <c r="J47" i="1"/>
  <c r="I47" i="1" s="1"/>
  <c r="H47" i="1"/>
  <c r="AN44" i="1"/>
  <c r="AM44" i="1"/>
  <c r="AF44" i="1"/>
  <c r="AE44" i="1"/>
  <c r="AB44" i="1"/>
  <c r="AA44" i="1"/>
  <c r="Z44" i="1"/>
  <c r="O44" i="1"/>
  <c r="L44" i="1"/>
  <c r="J44" i="1"/>
  <c r="I44" i="1" s="1"/>
  <c r="H44" i="1"/>
  <c r="AN41" i="1"/>
  <c r="AM41" i="1"/>
  <c r="AF41" i="1"/>
  <c r="AE41" i="1"/>
  <c r="AB41" i="1"/>
  <c r="AA41" i="1"/>
  <c r="Z41" i="1"/>
  <c r="O41" i="1"/>
  <c r="L41" i="1"/>
  <c r="J41" i="1"/>
  <c r="I41" i="1" s="1"/>
  <c r="H41" i="1"/>
  <c r="AN40" i="1"/>
  <c r="AM40" i="1"/>
  <c r="AF40" i="1"/>
  <c r="AE40" i="1"/>
  <c r="AB40" i="1"/>
  <c r="AA40" i="1"/>
  <c r="Z40" i="1"/>
  <c r="O40" i="1"/>
  <c r="L40" i="1"/>
  <c r="J40" i="1"/>
  <c r="I40" i="1" s="1"/>
  <c r="H40" i="1"/>
  <c r="AN39" i="1"/>
  <c r="AM39" i="1"/>
  <c r="AF39" i="1"/>
  <c r="AE39" i="1"/>
  <c r="AB39" i="1"/>
  <c r="AA39" i="1"/>
  <c r="Z39" i="1"/>
  <c r="O39" i="1"/>
  <c r="L39" i="1"/>
  <c r="J39" i="1"/>
  <c r="I39" i="1" s="1"/>
  <c r="H39" i="1"/>
  <c r="AN36" i="1"/>
  <c r="AM36" i="1"/>
  <c r="AF36" i="1"/>
  <c r="AE36" i="1"/>
  <c r="AB36" i="1"/>
  <c r="AA36" i="1"/>
  <c r="Z36" i="1"/>
  <c r="O36" i="1"/>
  <c r="L36" i="1"/>
  <c r="J36" i="1"/>
  <c r="I36" i="1" s="1"/>
  <c r="H36" i="1"/>
  <c r="AN33" i="1"/>
  <c r="AM33" i="1"/>
  <c r="AF33" i="1"/>
  <c r="AE33" i="1"/>
  <c r="AB33" i="1"/>
  <c r="AA33" i="1"/>
  <c r="Z33" i="1"/>
  <c r="O33" i="1"/>
  <c r="L33" i="1"/>
  <c r="L32" i="1" s="1"/>
  <c r="J33" i="1"/>
  <c r="I33" i="1" s="1"/>
  <c r="I32" i="1" s="1"/>
  <c r="H33" i="1"/>
  <c r="AK32" i="1"/>
  <c r="AJ32" i="1"/>
  <c r="AI32" i="1"/>
  <c r="X32" i="1"/>
  <c r="W32" i="1"/>
  <c r="V32" i="1"/>
  <c r="U32" i="1"/>
  <c r="T32" i="1"/>
  <c r="R32" i="1"/>
  <c r="P32" i="1"/>
  <c r="H32" i="1"/>
  <c r="AM31" i="1"/>
  <c r="AF31" i="1"/>
  <c r="AN31" i="1" s="1"/>
  <c r="AE31" i="1"/>
  <c r="AA31" i="1"/>
  <c r="Z31" i="1"/>
  <c r="O31" i="1"/>
  <c r="L31" i="1"/>
  <c r="J31" i="1"/>
  <c r="I31" i="1" s="1"/>
  <c r="H31" i="1"/>
  <c r="AM30" i="1"/>
  <c r="AF30" i="1"/>
  <c r="AN30" i="1" s="1"/>
  <c r="AE30" i="1"/>
  <c r="AA30" i="1"/>
  <c r="Z30" i="1"/>
  <c r="O30" i="1"/>
  <c r="L30" i="1"/>
  <c r="J30" i="1"/>
  <c r="I30" i="1" s="1"/>
  <c r="H30" i="1"/>
  <c r="AJ29" i="1"/>
  <c r="AI29" i="1"/>
  <c r="X29" i="1"/>
  <c r="W29" i="1"/>
  <c r="V29" i="1"/>
  <c r="U29" i="1"/>
  <c r="T29" i="1"/>
  <c r="R29" i="1"/>
  <c r="P29" i="1"/>
  <c r="L29" i="1"/>
  <c r="H29" i="1"/>
  <c r="AF26" i="1"/>
  <c r="AN26" i="1" s="1"/>
  <c r="AE26" i="1"/>
  <c r="AM26" i="1" s="1"/>
  <c r="AB26" i="1"/>
  <c r="AA26" i="1"/>
  <c r="Z26" i="1"/>
  <c r="O26" i="1"/>
  <c r="L26" i="1"/>
  <c r="J26" i="1"/>
  <c r="I26" i="1"/>
  <c r="H26" i="1"/>
  <c r="AF23" i="1"/>
  <c r="AN23" i="1" s="1"/>
  <c r="AE23" i="1"/>
  <c r="AM23" i="1" s="1"/>
  <c r="AB23" i="1"/>
  <c r="AA23" i="1"/>
  <c r="Z23" i="1"/>
  <c r="O23" i="1"/>
  <c r="L23" i="1"/>
  <c r="J23" i="1"/>
  <c r="I23" i="1"/>
  <c r="H23" i="1"/>
  <c r="AF22" i="1"/>
  <c r="AN22" i="1" s="1"/>
  <c r="AE22" i="1"/>
  <c r="AM22" i="1" s="1"/>
  <c r="AB22" i="1"/>
  <c r="AA22" i="1"/>
  <c r="Z22" i="1"/>
  <c r="O22" i="1"/>
  <c r="L22" i="1"/>
  <c r="J22" i="1"/>
  <c r="I22" i="1"/>
  <c r="H22" i="1"/>
  <c r="AF21" i="1"/>
  <c r="AN21" i="1" s="1"/>
  <c r="AE21" i="1"/>
  <c r="AM21" i="1" s="1"/>
  <c r="AB21" i="1"/>
  <c r="AA21" i="1"/>
  <c r="Z21" i="1"/>
  <c r="O21" i="1"/>
  <c r="L21" i="1"/>
  <c r="J21" i="1"/>
  <c r="I21" i="1"/>
  <c r="I20" i="1" s="1"/>
  <c r="S20" i="1" s="1"/>
  <c r="H21" i="1"/>
  <c r="AK20" i="1"/>
  <c r="AJ20" i="1"/>
  <c r="AI20" i="1"/>
  <c r="X20" i="1"/>
  <c r="W20" i="1"/>
  <c r="V20" i="1"/>
  <c r="U20" i="1"/>
  <c r="T20" i="1"/>
  <c r="P20" i="1"/>
  <c r="L20" i="1"/>
  <c r="H20" i="1"/>
  <c r="J20" i="1" s="1"/>
  <c r="AN19" i="1"/>
  <c r="AF19" i="1"/>
  <c r="AE19" i="1"/>
  <c r="AM19" i="1" s="1"/>
  <c r="AB19" i="1"/>
  <c r="AA19" i="1"/>
  <c r="Z19" i="1"/>
  <c r="O19" i="1"/>
  <c r="L19" i="1"/>
  <c r="J19" i="1"/>
  <c r="I19" i="1" s="1"/>
  <c r="H19" i="1"/>
  <c r="AN16" i="1"/>
  <c r="AF16" i="1"/>
  <c r="AE16" i="1"/>
  <c r="AM16" i="1" s="1"/>
  <c r="AB16" i="1"/>
  <c r="AA16" i="1"/>
  <c r="Z16" i="1"/>
  <c r="O16" i="1"/>
  <c r="L16" i="1"/>
  <c r="J16" i="1"/>
  <c r="I16" i="1" s="1"/>
  <c r="H16" i="1"/>
  <c r="AN13" i="1"/>
  <c r="AF13" i="1"/>
  <c r="AE13" i="1"/>
  <c r="AM13" i="1" s="1"/>
  <c r="AB13" i="1"/>
  <c r="AA13" i="1"/>
  <c r="Z13" i="1"/>
  <c r="O13" i="1"/>
  <c r="P12" i="1" s="1"/>
  <c r="L13" i="1"/>
  <c r="J13" i="1"/>
  <c r="AK12" i="1"/>
  <c r="AJ12" i="1"/>
  <c r="AI12" i="1"/>
  <c r="X12" i="1"/>
  <c r="W12" i="1"/>
  <c r="V12" i="1"/>
  <c r="U12" i="1"/>
  <c r="T12" i="1"/>
  <c r="L12" i="1"/>
  <c r="AN9" i="1"/>
  <c r="AM9" i="1"/>
  <c r="AF9" i="1"/>
  <c r="AE9" i="1"/>
  <c r="AB9" i="1"/>
  <c r="AA9" i="1"/>
  <c r="Z9" i="1"/>
  <c r="O9" i="1"/>
  <c r="L9" i="1"/>
  <c r="L8" i="1" s="1"/>
  <c r="J9" i="1"/>
  <c r="I9" i="1" s="1"/>
  <c r="I8" i="1" s="1"/>
  <c r="H9" i="1"/>
  <c r="AK8" i="1"/>
  <c r="AJ8" i="1"/>
  <c r="AI8" i="1"/>
  <c r="X8" i="1"/>
  <c r="W8" i="1"/>
  <c r="C14" i="2" s="1"/>
  <c r="V8" i="1"/>
  <c r="U8" i="1"/>
  <c r="T8" i="1"/>
  <c r="R8" i="1"/>
  <c r="P8" i="1"/>
  <c r="H8" i="1"/>
  <c r="J81" i="1" l="1"/>
  <c r="S81" i="1"/>
  <c r="J8" i="1"/>
  <c r="S8" i="1"/>
  <c r="J32" i="1"/>
  <c r="S32" i="1"/>
  <c r="J29" i="1"/>
  <c r="I29" i="1"/>
  <c r="S29" i="1" s="1"/>
  <c r="H57" i="1"/>
  <c r="I124" i="1"/>
  <c r="AB124" i="1"/>
  <c r="R128" i="1"/>
  <c r="I154" i="1"/>
  <c r="AB154" i="1"/>
  <c r="AK153" i="1" s="1"/>
  <c r="C15" i="2"/>
  <c r="R20" i="1"/>
  <c r="AB30" i="1"/>
  <c r="AK29" i="1" s="1"/>
  <c r="AB31" i="1"/>
  <c r="I75" i="1"/>
  <c r="H76" i="1"/>
  <c r="I76" i="1" s="1"/>
  <c r="L81" i="1"/>
  <c r="P86" i="1"/>
  <c r="I90" i="1"/>
  <c r="S91" i="1"/>
  <c r="I98" i="1"/>
  <c r="AB98" i="1"/>
  <c r="S99" i="1"/>
  <c r="I106" i="1"/>
  <c r="I108" i="1"/>
  <c r="I112" i="1"/>
  <c r="I116" i="1"/>
  <c r="I118" i="1"/>
  <c r="O118" i="1" s="1"/>
  <c r="P102" i="1" s="1"/>
  <c r="I129" i="1"/>
  <c r="I131" i="1"/>
  <c r="H13" i="1"/>
  <c r="H12" i="1" s="1"/>
  <c r="H60" i="1"/>
  <c r="I60" i="1" s="1"/>
  <c r="H64" i="1"/>
  <c r="I64" i="1" s="1"/>
  <c r="I97" i="1"/>
  <c r="AB97" i="1"/>
  <c r="R133" i="1"/>
  <c r="J150" i="1"/>
  <c r="V150" i="1"/>
  <c r="C22" i="2"/>
  <c r="AK74" i="1"/>
  <c r="H77" i="1"/>
  <c r="I77" i="1" s="1"/>
  <c r="H87" i="1"/>
  <c r="H86" i="1" s="1"/>
  <c r="J91" i="1"/>
  <c r="R91" i="1"/>
  <c r="AK91" i="1"/>
  <c r="H103" i="1"/>
  <c r="H102" i="1" s="1"/>
  <c r="H107" i="1"/>
  <c r="T119" i="1"/>
  <c r="J119" i="1"/>
  <c r="I122" i="1"/>
  <c r="AB122" i="1"/>
  <c r="I138" i="1"/>
  <c r="AB138" i="1"/>
  <c r="I149" i="1"/>
  <c r="H148" i="1"/>
  <c r="C13" i="2"/>
  <c r="C23" i="2"/>
  <c r="F23" i="2" s="1"/>
  <c r="J79" i="1"/>
  <c r="R79" i="1"/>
  <c r="I87" i="1"/>
  <c r="I86" i="1" s="1"/>
  <c r="S86" i="1" s="1"/>
  <c r="I96" i="1"/>
  <c r="I95" i="1" s="1"/>
  <c r="S95" i="1" s="1"/>
  <c r="AB96" i="1"/>
  <c r="AK95" i="1" s="1"/>
  <c r="I107" i="1"/>
  <c r="I123" i="1"/>
  <c r="AB123" i="1"/>
  <c r="I133" i="1"/>
  <c r="S133" i="1" s="1"/>
  <c r="I141" i="1"/>
  <c r="AB141" i="1"/>
  <c r="C24" i="2" s="1"/>
  <c r="F24" i="2" s="1"/>
  <c r="AK137" i="1" l="1"/>
  <c r="J95" i="1"/>
  <c r="J86" i="1"/>
  <c r="R86" i="1"/>
  <c r="O154" i="1"/>
  <c r="P153" i="1" s="1"/>
  <c r="I153" i="1"/>
  <c r="J153" i="1" s="1"/>
  <c r="I13" i="1"/>
  <c r="I12" i="1" s="1"/>
  <c r="S12" i="1" s="1"/>
  <c r="H74" i="1"/>
  <c r="I148" i="1"/>
  <c r="O149" i="1"/>
  <c r="P148" i="1" s="1"/>
  <c r="C16" i="2" s="1"/>
  <c r="I121" i="1"/>
  <c r="T102" i="1"/>
  <c r="C11" i="2" s="1"/>
  <c r="I103" i="1"/>
  <c r="I102" i="1" s="1"/>
  <c r="U102" i="1" s="1"/>
  <c r="I137" i="1"/>
  <c r="J133" i="1"/>
  <c r="I74" i="1"/>
  <c r="S74" i="1" s="1"/>
  <c r="H56" i="1"/>
  <c r="I57" i="1"/>
  <c r="I56" i="1" s="1"/>
  <c r="S56" i="1" s="1"/>
  <c r="I23" i="2"/>
  <c r="I24" i="2" s="1"/>
  <c r="J148" i="1"/>
  <c r="AK121" i="1"/>
  <c r="J12" i="1"/>
  <c r="R12" i="1"/>
  <c r="I128" i="1"/>
  <c r="C9" i="2" l="1"/>
  <c r="J102" i="1"/>
  <c r="J74" i="1"/>
  <c r="R74" i="1"/>
  <c r="S128" i="1"/>
  <c r="C10" i="2" s="1"/>
  <c r="J128" i="1"/>
  <c r="J56" i="1"/>
  <c r="J155" i="1" s="1"/>
  <c r="R56" i="1"/>
  <c r="S137" i="1"/>
  <c r="J137" i="1"/>
  <c r="U121" i="1"/>
  <c r="J121" i="1"/>
  <c r="C12" i="2"/>
  <c r="C17" i="2" l="1"/>
</calcChain>
</file>

<file path=xl/sharedStrings.xml><?xml version="1.0" encoding="utf-8"?>
<sst xmlns="http://schemas.openxmlformats.org/spreadsheetml/2006/main" count="837" uniqueCount="414">
  <si>
    <t>Stavební rozpočet</t>
  </si>
  <si>
    <t>Název stavby:</t>
  </si>
  <si>
    <t>MŠ Lysůvky 2022</t>
  </si>
  <si>
    <t>Doba výstavby:</t>
  </si>
  <si>
    <t>Objednatel:</t>
  </si>
  <si>
    <t>Druh stavby:</t>
  </si>
  <si>
    <t>stavební část</t>
  </si>
  <si>
    <t>Začátek výstavby:</t>
  </si>
  <si>
    <t>23.05.2022</t>
  </si>
  <si>
    <t>Projektant:</t>
  </si>
  <si>
    <t>Lokalita:</t>
  </si>
  <si>
    <t>Lysůvky</t>
  </si>
  <si>
    <t>Konec výstavby:</t>
  </si>
  <si>
    <t>Zhotovitel:</t>
  </si>
  <si>
    <t>JKSO:</t>
  </si>
  <si>
    <t>Zpracováno dne:</t>
  </si>
  <si>
    <t>Zpracoval:</t>
  </si>
  <si>
    <t>Č</t>
  </si>
  <si>
    <t>Objekt</t>
  </si>
  <si>
    <t>Kód</t>
  </si>
  <si>
    <t>Zkrácený popis</t>
  </si>
  <si>
    <t>M.j.</t>
  </si>
  <si>
    <t>Množství</t>
  </si>
  <si>
    <t>Jednot. cena (Kč)</t>
  </si>
  <si>
    <t>Náklady (Kč)</t>
  </si>
  <si>
    <t>Hmotnost (t)</t>
  </si>
  <si>
    <t>Cenová soustava</t>
  </si>
  <si>
    <t>Rozměry</t>
  </si>
  <si>
    <t>Dodávka</t>
  </si>
  <si>
    <t>Montáž</t>
  </si>
  <si>
    <t>Celkem</t>
  </si>
  <si>
    <t>Jednot.</t>
  </si>
  <si>
    <t>Přesuny</t>
  </si>
  <si>
    <t>Typ skupiny</t>
  </si>
  <si>
    <t>HSV mat</t>
  </si>
  <si>
    <t>HSV prac</t>
  </si>
  <si>
    <t>PSV mat</t>
  </si>
  <si>
    <t>PSV prac</t>
  </si>
  <si>
    <t>Mont mat</t>
  </si>
  <si>
    <t>Mont prac</t>
  </si>
  <si>
    <t>Ostatní mat.</t>
  </si>
  <si>
    <t>1</t>
  </si>
  <si>
    <t>Zemní práce</t>
  </si>
  <si>
    <t>HS</t>
  </si>
  <si>
    <t>100001500R00</t>
  </si>
  <si>
    <t>Dočištění stěny</t>
  </si>
  <si>
    <t>m2</t>
  </si>
  <si>
    <t>RTS I / 2022</t>
  </si>
  <si>
    <t>1_</t>
  </si>
  <si>
    <t>_</t>
  </si>
  <si>
    <t>145,7   ruční očištění stěny od nesoudržných částí pro přípravu HI</t>
  </si>
  <si>
    <t>Poznámka:</t>
  </si>
  <si>
    <t>ruční očištění stěny od nesoudržných částí pro přípravu HI</t>
  </si>
  <si>
    <t>11</t>
  </si>
  <si>
    <t>Přípravné a přidružené práce</t>
  </si>
  <si>
    <t>2</t>
  </si>
  <si>
    <t>113106121R00</t>
  </si>
  <si>
    <t>Rozebrání dlažeb z betonových dlaždic na sucho</t>
  </si>
  <si>
    <t>11_</t>
  </si>
  <si>
    <t>15   předpoklad 50% dlažby znovu použito</t>
  </si>
  <si>
    <t>předpoklad 50% dlažby znovu použito</t>
  </si>
  <si>
    <t>3</t>
  </si>
  <si>
    <t>113107610R00</t>
  </si>
  <si>
    <t>Odstranění podkladu nad 50 m2,kam.drcené tl.10 cm</t>
  </si>
  <si>
    <t>52,5   štěrk pod železobetonovými a betonovými plochami</t>
  </si>
  <si>
    <t>štěrk pod železobetonovými a betonovými plochami</t>
  </si>
  <si>
    <t>4</t>
  </si>
  <si>
    <t>111101101R00</t>
  </si>
  <si>
    <t>Odstranění travin, rákosu na ploše do 0,1 ha</t>
  </si>
  <si>
    <t>ha</t>
  </si>
  <si>
    <t>13</t>
  </si>
  <si>
    <t>Hloubené vykopávky</t>
  </si>
  <si>
    <t>5</t>
  </si>
  <si>
    <t>130001101R00</t>
  </si>
  <si>
    <t>Příplatek za ztížené hloubení v blízkosti vedení</t>
  </si>
  <si>
    <t>m3</t>
  </si>
  <si>
    <t>13_</t>
  </si>
  <si>
    <t>6</t>
  </si>
  <si>
    <t>132200012RAC</t>
  </si>
  <si>
    <t>Hloubení nezapaž.rýh šířky do 200 cm v hornině 1-4</t>
  </si>
  <si>
    <t>7</t>
  </si>
  <si>
    <t>132200012RA0</t>
  </si>
  <si>
    <t>13,2   zpětné využití zeminy na stavbě</t>
  </si>
  <si>
    <t>zpětné využití zeminy na stavbě</t>
  </si>
  <si>
    <t>8</t>
  </si>
  <si>
    <t>132200112RA0</t>
  </si>
  <si>
    <t>Hloubení zapaž.rýh šířky.do 200 cm v hornině.1-4</t>
  </si>
  <si>
    <t>144,3   hloubka výkopu max. do 2,5 m, ručním nebo plneu nářadím, zpětné využití zeminy na stavbě</t>
  </si>
  <si>
    <t>hloubka výkopu max. do 2,5 m, ručním nebo plneu nářadím, zpětné využití zeminy na stavbě</t>
  </si>
  <si>
    <t>15</t>
  </si>
  <si>
    <t>Roubení</t>
  </si>
  <si>
    <t>9</t>
  </si>
  <si>
    <t>151101112R00</t>
  </si>
  <si>
    <t>Odstranění pažení stěn rýh - příložné - hl. do 4 m</t>
  </si>
  <si>
    <t>15_</t>
  </si>
  <si>
    <t>10</t>
  </si>
  <si>
    <t>151101102T00</t>
  </si>
  <si>
    <t>Pažení a rozepření stěn rýh - příložné - hl.do 4 m</t>
  </si>
  <si>
    <t>16</t>
  </si>
  <si>
    <t>Přemístění výkopku</t>
  </si>
  <si>
    <t>162201203R00</t>
  </si>
  <si>
    <t>Vodorovné přemíst.výkopku, kolečko hor.1-4, do 10m</t>
  </si>
  <si>
    <t>16_</t>
  </si>
  <si>
    <t>21   skládka</t>
  </si>
  <si>
    <t>skládka</t>
  </si>
  <si>
    <t>12</t>
  </si>
  <si>
    <t>162201210R00</t>
  </si>
  <si>
    <t>Příplatek za dalš.10 m, kolečko, výkop. z hor.1- 4</t>
  </si>
  <si>
    <t>63   21*3</t>
  </si>
  <si>
    <t>21*3</t>
  </si>
  <si>
    <t>167101101R00</t>
  </si>
  <si>
    <t>Nakládání výkopku z hor.1-4 v množství do 100 m3</t>
  </si>
  <si>
    <t>14</t>
  </si>
  <si>
    <t>161101101R00</t>
  </si>
  <si>
    <t>Svislé přemístění výkopku z hor.1-4 do 2,5 m</t>
  </si>
  <si>
    <t>48,5   obsyp (štěrk, písek)</t>
  </si>
  <si>
    <t>obsyp (štěrk, písek)</t>
  </si>
  <si>
    <t>145,5   48,5*3</t>
  </si>
  <si>
    <t>48,5*3</t>
  </si>
  <si>
    <t>17</t>
  </si>
  <si>
    <t>162701105R00</t>
  </si>
  <si>
    <t>Vodorovné přemístění výkopku z hor.1-4 do 10000 m</t>
  </si>
  <si>
    <t>18</t>
  </si>
  <si>
    <t>162701109R00</t>
  </si>
  <si>
    <t>Příplatek k vod. přemístění hor.1-4 za další 1 km</t>
  </si>
  <si>
    <t>210   10*21</t>
  </si>
  <si>
    <t>10*21</t>
  </si>
  <si>
    <t>19</t>
  </si>
  <si>
    <t>130   zemina na obsyp</t>
  </si>
  <si>
    <t>zemina na obsyp</t>
  </si>
  <si>
    <t>20</t>
  </si>
  <si>
    <t>21</t>
  </si>
  <si>
    <t>162702292R00</t>
  </si>
  <si>
    <t>Poplatek za skládku: větve a kulatiny</t>
  </si>
  <si>
    <t>t</t>
  </si>
  <si>
    <t>Konstrukce ze zemin</t>
  </si>
  <si>
    <t>22</t>
  </si>
  <si>
    <t>175200022RA0</t>
  </si>
  <si>
    <t>Obsyp objektu štěrkopískem</t>
  </si>
  <si>
    <t>17_</t>
  </si>
  <si>
    <t>32   štěrk</t>
  </si>
  <si>
    <t>štěrk</t>
  </si>
  <si>
    <t>23</t>
  </si>
  <si>
    <t>583426831</t>
  </si>
  <si>
    <t>Kamenivo drcené 16/32 Hrabůvka, OLK</t>
  </si>
  <si>
    <t>24</t>
  </si>
  <si>
    <t>19   písek</t>
  </si>
  <si>
    <t>písek</t>
  </si>
  <si>
    <t>25</t>
  </si>
  <si>
    <t>58152369</t>
  </si>
  <si>
    <t>Písek praný  0 - 17 Ch</t>
  </si>
  <si>
    <t>26</t>
  </si>
  <si>
    <t>174101101T00</t>
  </si>
  <si>
    <t>Zásypání jam, rýh, šachet se zhutněním</t>
  </si>
  <si>
    <t>10,7   jáma po odstranění žumpy, základy altánu, betonové desky/zpevněné plochy</t>
  </si>
  <si>
    <t>jáma po odstranění žumpy, základy altánu, betonové desky/zpevněné plochy</t>
  </si>
  <si>
    <t>27</t>
  </si>
  <si>
    <t>174201101R00</t>
  </si>
  <si>
    <t>Zásyp jam, rýh, šachet bez zhutnění</t>
  </si>
  <si>
    <t>12,5   zásyp vyvýšeného okapového chodníku</t>
  </si>
  <si>
    <t>zásyp vyvýšeného okapového chodníku</t>
  </si>
  <si>
    <t>28</t>
  </si>
  <si>
    <t>130   stávající zemina</t>
  </si>
  <si>
    <t>stávající zemina</t>
  </si>
  <si>
    <t>Povrchové úpravy terénu</t>
  </si>
  <si>
    <t>29</t>
  </si>
  <si>
    <t>182001131R00</t>
  </si>
  <si>
    <t>Plošná úprava terénu, nerovnosti do 20 cm v rovině</t>
  </si>
  <si>
    <t>18_</t>
  </si>
  <si>
    <t>30</t>
  </si>
  <si>
    <t>180404111R00</t>
  </si>
  <si>
    <t>Založení hřišťového trávníku výsevem na ornici</t>
  </si>
  <si>
    <t>31</t>
  </si>
  <si>
    <t>00572400</t>
  </si>
  <si>
    <t>Směs travní parková I. běžná zátěž PROFI</t>
  </si>
  <si>
    <t>kg</t>
  </si>
  <si>
    <t>30g/1m2</t>
  </si>
  <si>
    <t>Hloubení pro podzemní stěny, ražení a hloubení důlní</t>
  </si>
  <si>
    <t>32</t>
  </si>
  <si>
    <t>199000005R00</t>
  </si>
  <si>
    <t>Poplatek za uložení na skládce (skladkovné) zeminy a kamení</t>
  </si>
  <si>
    <t>19_</t>
  </si>
  <si>
    <t>Úprava podloží a základové spáry</t>
  </si>
  <si>
    <t>33</t>
  </si>
  <si>
    <t>212755114R00</t>
  </si>
  <si>
    <t>Trativody z drenážních trubek DN 10 cm bez lože</t>
  </si>
  <si>
    <t>m</t>
  </si>
  <si>
    <t>21_</t>
  </si>
  <si>
    <t>2_</t>
  </si>
  <si>
    <t>34</t>
  </si>
  <si>
    <t>69366198</t>
  </si>
  <si>
    <t>Geotextilie FILTEK 300 g/m2 š. 200cm 100% PP</t>
  </si>
  <si>
    <t>266,5   obalení kamenného a pískového lože</t>
  </si>
  <si>
    <t>obalení kamenného a pískového lože</t>
  </si>
  <si>
    <t>46</t>
  </si>
  <si>
    <t>Zpevněné plochy (kromě vozovek a železničního svršku)</t>
  </si>
  <si>
    <t>35</t>
  </si>
  <si>
    <t>465921135R00</t>
  </si>
  <si>
    <t>Kladení dlažby betonové, železobetonové desky</t>
  </si>
  <si>
    <t>46_</t>
  </si>
  <si>
    <t>4_</t>
  </si>
  <si>
    <t>27   bude použita nová i stávající neporušená dlažba</t>
  </si>
  <si>
    <t>bude použita nová i stávající neporušená dlažba</t>
  </si>
  <si>
    <t>36</t>
  </si>
  <si>
    <t>592468030</t>
  </si>
  <si>
    <t>Dlažba betonová 400x400x40 mm hladká</t>
  </si>
  <si>
    <t>kus</t>
  </si>
  <si>
    <t>56</t>
  </si>
  <si>
    <t>Podkladní vrstvy komunikací a zpevněných ploch</t>
  </si>
  <si>
    <t>37</t>
  </si>
  <si>
    <t>568111111R00</t>
  </si>
  <si>
    <t>Zřízení vrstvy z geotextilie skl.do 1:5, š.do 3 m</t>
  </si>
  <si>
    <t>56_</t>
  </si>
  <si>
    <t>5_</t>
  </si>
  <si>
    <t>ochrana geotextílie</t>
  </si>
  <si>
    <t>38</t>
  </si>
  <si>
    <t>Úpravy povrchů,podlahy a osazování výplní otvorů</t>
  </si>
  <si>
    <t>39</t>
  </si>
  <si>
    <t>602015102R00</t>
  </si>
  <si>
    <t>Postřik stěn cementový ručně vč. zapracování perlinky</t>
  </si>
  <si>
    <t>6_</t>
  </si>
  <si>
    <t>40</t>
  </si>
  <si>
    <t>58591531.A</t>
  </si>
  <si>
    <t>Cemix Cementový postřik</t>
  </si>
  <si>
    <t>41</t>
  </si>
  <si>
    <t>63127282</t>
  </si>
  <si>
    <t>Bandáž skelná, perlinka s oky 6,5 x 6,5 mm,  50 m2</t>
  </si>
  <si>
    <t>63</t>
  </si>
  <si>
    <t>Podlahy a podlahové konstrukce</t>
  </si>
  <si>
    <t>42</t>
  </si>
  <si>
    <t>639571120T00</t>
  </si>
  <si>
    <t>Zřízení podkladu pod okapový chodník, štěrk, tl.200 mm</t>
  </si>
  <si>
    <t>63_</t>
  </si>
  <si>
    <t>43</t>
  </si>
  <si>
    <t>583425631</t>
  </si>
  <si>
    <t>Kamenivo drcené 8/16 Hrabůvka, OLK</t>
  </si>
  <si>
    <t>711</t>
  </si>
  <si>
    <t>Izolace proti vodě</t>
  </si>
  <si>
    <t>PS</t>
  </si>
  <si>
    <t>44</t>
  </si>
  <si>
    <t>711482001T00</t>
  </si>
  <si>
    <t>Provedení izolace proti zemní vlhkosti a radonu, svislé, nopová fólie, jednoduchý spoj</t>
  </si>
  <si>
    <t>711_</t>
  </si>
  <si>
    <t>71_</t>
  </si>
  <si>
    <t>162   vč. montáže ukončovací lišty</t>
  </si>
  <si>
    <t>vč. montáže ukončovací lišty</t>
  </si>
  <si>
    <t>45</t>
  </si>
  <si>
    <t>28323111</t>
  </si>
  <si>
    <t>Fólie nopová DEKDREN S8 tl. 0,6 mm š. 2000 mm</t>
  </si>
  <si>
    <t>28342407</t>
  </si>
  <si>
    <t>DEKDREN ukončovací lišta odvětrávací S8 ABS, l=2 m</t>
  </si>
  <si>
    <t>47</t>
  </si>
  <si>
    <t>711112001R00</t>
  </si>
  <si>
    <t>Izolace proti vlhkosti svis. nátěr ALP, za studena</t>
  </si>
  <si>
    <t>162   penetrační nátěr 2x</t>
  </si>
  <si>
    <t>penetrační nátěr 2x</t>
  </si>
  <si>
    <t>48</t>
  </si>
  <si>
    <t>24617026</t>
  </si>
  <si>
    <t>Lak asfaltový na pitnou vodu A 1010/1999</t>
  </si>
  <si>
    <t>49</t>
  </si>
  <si>
    <t>162   HI 2x</t>
  </si>
  <si>
    <t>HI 2x</t>
  </si>
  <si>
    <t>50</t>
  </si>
  <si>
    <t>11161753</t>
  </si>
  <si>
    <t>webertec 915 bitumenová hydroiz. lepicí hmota 30l</t>
  </si>
  <si>
    <t>l</t>
  </si>
  <si>
    <t>51</t>
  </si>
  <si>
    <t>711212111R00</t>
  </si>
  <si>
    <t>Penetrace zděného/betonového podkladu nátěrem</t>
  </si>
  <si>
    <t>52</t>
  </si>
  <si>
    <t>24592112</t>
  </si>
  <si>
    <t>penetrace pod stěrky</t>
  </si>
  <si>
    <t>53</t>
  </si>
  <si>
    <t>998711101T00</t>
  </si>
  <si>
    <t>Přesun hmot pro izolace proti vodě, výšky do 6 m</t>
  </si>
  <si>
    <t>721</t>
  </si>
  <si>
    <t>Vnitřní kanalizace</t>
  </si>
  <si>
    <t>54</t>
  </si>
  <si>
    <t>721242110RT1</t>
  </si>
  <si>
    <t>Lapač střešních splavenin PP HL600, kloub</t>
  </si>
  <si>
    <t>721_</t>
  </si>
  <si>
    <t>72_</t>
  </si>
  <si>
    <t>767</t>
  </si>
  <si>
    <t>Konstrukce doplňkové stavební (zámečnické)</t>
  </si>
  <si>
    <t>55</t>
  </si>
  <si>
    <t>767914130R00</t>
  </si>
  <si>
    <t>Oplocení staveniště - montáž mobilního stavebního oplocení výšky min. 2,0 m, délka 140 m</t>
  </si>
  <si>
    <t>767_</t>
  </si>
  <si>
    <t>76_</t>
  </si>
  <si>
    <t>553424532</t>
  </si>
  <si>
    <t>plot mobilní drátěný vyztužený š 2200, v. do 2000 mm</t>
  </si>
  <si>
    <t>57</t>
  </si>
  <si>
    <t>767914830R00</t>
  </si>
  <si>
    <t>Oplocení staveniště - demontáž mobilního stavebního oplocení výšky min. 2,0 m, délka 140 m</t>
  </si>
  <si>
    <t>87</t>
  </si>
  <si>
    <t>Potrubí z trub plastických, skleněných a čedičových</t>
  </si>
  <si>
    <t>58</t>
  </si>
  <si>
    <t>871311111R00</t>
  </si>
  <si>
    <t>Montáž trubek z tvrdého PVC ve výkopu d 160 mm</t>
  </si>
  <si>
    <t>87_</t>
  </si>
  <si>
    <t>8_</t>
  </si>
  <si>
    <t>59</t>
  </si>
  <si>
    <t>28611146.A</t>
  </si>
  <si>
    <t>Trubka kanalizační KGEM SN 4 PVC 125x3,2x1000 mm</t>
  </si>
  <si>
    <t>89</t>
  </si>
  <si>
    <t>Ostatní konstrukce a práce na trubním vedení</t>
  </si>
  <si>
    <t>60</t>
  </si>
  <si>
    <t>893151111R00</t>
  </si>
  <si>
    <t>Montáž šachty vodoměrné a revizní plastové kruhové</t>
  </si>
  <si>
    <t>89_</t>
  </si>
  <si>
    <t>61</t>
  </si>
  <si>
    <t>55243060.A</t>
  </si>
  <si>
    <t>Poklop litina 315/40 t plný, šedá litina Wavin</t>
  </si>
  <si>
    <t>62</t>
  </si>
  <si>
    <t>28697103.A</t>
  </si>
  <si>
    <t>Roura šachtová korugovaná  bez hrdla 315/1250 mm</t>
  </si>
  <si>
    <t>28697104</t>
  </si>
  <si>
    <t>Dno šachtové pro KG 315/150 mm přímý tok T1 PP</t>
  </si>
  <si>
    <t>91</t>
  </si>
  <si>
    <t>Doplňující konstrukce a práce na pozemních komunikacích a zpevněných plochách</t>
  </si>
  <si>
    <t>64</t>
  </si>
  <si>
    <t>914991006R00</t>
  </si>
  <si>
    <t>Montáž zařízení staveniště</t>
  </si>
  <si>
    <t>RTS II / 2022</t>
  </si>
  <si>
    <t>91_</t>
  </si>
  <si>
    <t>9_</t>
  </si>
  <si>
    <t>65</t>
  </si>
  <si>
    <t>914992006R00</t>
  </si>
  <si>
    <t>Nájem mobilního WC</t>
  </si>
  <si>
    <t>66</t>
  </si>
  <si>
    <t>914993006R00</t>
  </si>
  <si>
    <t>Demontáž zařízení staveniště</t>
  </si>
  <si>
    <t>96</t>
  </si>
  <si>
    <t>Bourání konstrukcí</t>
  </si>
  <si>
    <t>67</t>
  </si>
  <si>
    <t>960321271R00</t>
  </si>
  <si>
    <t>Bourání konstrukcí ze železobetonu</t>
  </si>
  <si>
    <t>96_</t>
  </si>
  <si>
    <t>7,25   altán, včetně odvozu a uložení suti na skládku</t>
  </si>
  <si>
    <t>altán, včetně odvozu a uložení suti na skládku</t>
  </si>
  <si>
    <t>68</t>
  </si>
  <si>
    <t>961044111R00</t>
  </si>
  <si>
    <t>Bourání základů z betonu prostého</t>
  </si>
  <si>
    <t>3   bet. chodníky, včetně odvozu a uložení suti na skládku</t>
  </si>
  <si>
    <t>bet. chodníky, včetně odvozu a uložení suti na skládku</t>
  </si>
  <si>
    <t>97</t>
  </si>
  <si>
    <t>Prorážení otvorů a ostatní bourací práce</t>
  </si>
  <si>
    <t>69</t>
  </si>
  <si>
    <t>979100013RA0</t>
  </si>
  <si>
    <t>Odvoz suti a vyb.hmot do 15 km, vnitrost. 15 m</t>
  </si>
  <si>
    <t>97_</t>
  </si>
  <si>
    <t>27,9   odvoz na skládku + vnitrostaveništní doprava suti</t>
  </si>
  <si>
    <t>odvoz na skládku + vnitrostaveništní doprava suti</t>
  </si>
  <si>
    <t>H01</t>
  </si>
  <si>
    <t>Budovy občanské výstavby</t>
  </si>
  <si>
    <t>70</t>
  </si>
  <si>
    <t>998011001R00</t>
  </si>
  <si>
    <t>Přesun hmot pro budovy zděné výšky do 6 m</t>
  </si>
  <si>
    <t>H01_</t>
  </si>
  <si>
    <t>M46</t>
  </si>
  <si>
    <t>Zemní práce při montážích</t>
  </si>
  <si>
    <t>MP</t>
  </si>
  <si>
    <t>71</t>
  </si>
  <si>
    <t>460030111R00</t>
  </si>
  <si>
    <t>Kácení stromů průměru do 30 cm</t>
  </si>
  <si>
    <t>M46_</t>
  </si>
  <si>
    <t>včetně odvozu a uložení na skládku</t>
  </si>
  <si>
    <t>S</t>
  </si>
  <si>
    <t>Přesuny sutí</t>
  </si>
  <si>
    <t>72</t>
  </si>
  <si>
    <t>979990103R00</t>
  </si>
  <si>
    <t>Poplatek za uložení suti - beton, skupina odpadu 170101</t>
  </si>
  <si>
    <t>S_</t>
  </si>
  <si>
    <t>Celkem:</t>
  </si>
  <si>
    <t>Krycí list rozpočtu</t>
  </si>
  <si>
    <t>IČ/DIČ</t>
  </si>
  <si>
    <t>Položek:</t>
  </si>
  <si>
    <t>Datum:</t>
  </si>
  <si>
    <t>Rozpočtové náklady v Kč</t>
  </si>
  <si>
    <t>A</t>
  </si>
  <si>
    <t>Základní rozpočtové náklady</t>
  </si>
  <si>
    <t>B</t>
  </si>
  <si>
    <t>Doplňkové náklady</t>
  </si>
  <si>
    <t>C</t>
  </si>
  <si>
    <t>Náklady na umístění stavby (NUS)</t>
  </si>
  <si>
    <t>HSV</t>
  </si>
  <si>
    <t>Dodávky</t>
  </si>
  <si>
    <t>Práce přesčas</t>
  </si>
  <si>
    <t>Zařízení staveniště</t>
  </si>
  <si>
    <t>Bez pevné podl.</t>
  </si>
  <si>
    <t>Mimostav. doprava</t>
  </si>
  <si>
    <t>PSV</t>
  </si>
  <si>
    <t>Kulturní památka</t>
  </si>
  <si>
    <t>Územní vlivy</t>
  </si>
  <si>
    <t>Provozní vlivy</t>
  </si>
  <si>
    <t>"M"</t>
  </si>
  <si>
    <t>Ostatní</t>
  </si>
  <si>
    <t>NUS z rozpočtu</t>
  </si>
  <si>
    <t>Ostatní materiál</t>
  </si>
  <si>
    <t>Přesun hmot a sutí</t>
  </si>
  <si>
    <t>ZRN celkem</t>
  </si>
  <si>
    <t>DN celkem</t>
  </si>
  <si>
    <t>NUS celkem</t>
  </si>
  <si>
    <t>DN celkem z obj.</t>
  </si>
  <si>
    <t>NUS celkem z obj.</t>
  </si>
  <si>
    <t>Základ 0%</t>
  </si>
  <si>
    <t>Základ 15%</t>
  </si>
  <si>
    <t>DPH 15%</t>
  </si>
  <si>
    <t>Celkem bez DPH</t>
  </si>
  <si>
    <t>Základ 21%</t>
  </si>
  <si>
    <t>DPH 21%</t>
  </si>
  <si>
    <t>Celkem včetně DPH</t>
  </si>
  <si>
    <t>Datum, razítko a podpis</t>
  </si>
  <si>
    <t>MŠ F-M, Příborská 37 Lysůvky – kanalizace, hydroizolace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</si>
</sst>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color rgb="FF000000"/>
      <name val="Arial"/>
    </font>
    <font>
      <sz val="18"/>
      <color rgb="FF000000"/>
      <name val="Arial"/>
    </font>
    <font>
      <b/>
      <sz val="10"/>
      <color rgb="FF000000"/>
      <name val="Arial"/>
    </font>
    <font>
      <i/>
      <sz val="10"/>
      <color rgb="FF000000"/>
      <name val="Arial"/>
    </font>
    <font>
      <i/>
      <sz val="8"/>
      <color rgb="FF000000"/>
      <name val="Arial"/>
    </font>
    <font>
      <sz val="12"/>
      <color rgb="FF000000"/>
      <name val="Arial"/>
    </font>
    <font>
      <b/>
      <sz val="12"/>
      <color rgb="FF000000"/>
      <name val="Arial"/>
    </font>
    <font>
      <sz val="24"/>
      <color rgb="FF000000"/>
      <name val="Arial"/>
    </font>
    <font>
      <b/>
      <sz val="18"/>
      <color rgb="FF000000"/>
      <name val="Arial"/>
    </font>
    <font>
      <b/>
      <sz val="20"/>
      <color rgb="FF000000"/>
      <name val="Arial"/>
    </font>
    <font>
      <b/>
      <sz val="11"/>
      <color rgb="FF000000"/>
      <name val="Arial"/>
    </font>
  </fonts>
  <fills count="3">
    <fill>
      <patternFill patternType="none"/>
    </fill>
    <fill>
      <patternFill patternType="gray125"/>
    </fill>
    <fill>
      <patternFill patternType="solid">
        <fgColor rgb="FFC0C0C0"/>
        <bgColor rgb="FF000000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/>
      <right/>
      <top/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 style="medium">
        <color rgb="FF000000"/>
      </right>
      <top/>
      <bottom/>
      <diagonal/>
    </border>
    <border>
      <left/>
      <right style="medium">
        <color rgb="FF000000"/>
      </right>
      <top/>
      <bottom style="medium">
        <color rgb="FF000000"/>
      </bottom>
      <diagonal/>
    </border>
  </borders>
  <cellStyleXfs count="1">
    <xf numFmtId="0" fontId="0" fillId="0" borderId="0"/>
  </cellStyleXfs>
  <cellXfs count="89">
    <xf numFmtId="4" fontId="0" fillId="0" borderId="0" xfId="0" applyNumberFormat="1" applyAlignment="1">
      <alignment vertical="center"/>
    </xf>
    <xf numFmtId="49" fontId="0" fillId="0" borderId="0" xfId="0" applyNumberFormat="1" applyAlignment="1">
      <alignment vertical="center"/>
    </xf>
    <xf numFmtId="49" fontId="0" fillId="0" borderId="0" xfId="0" applyNumberFormat="1" applyAlignment="1">
      <alignment horizontal="right" vertical="center"/>
    </xf>
    <xf numFmtId="49" fontId="0" fillId="0" borderId="4" xfId="0" applyNumberFormat="1" applyBorder="1" applyAlignment="1">
      <alignment horizontal="left" vertical="center"/>
    </xf>
    <xf numFmtId="49" fontId="2" fillId="0" borderId="4" xfId="0" applyNumberFormat="1" applyFon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5" xfId="0" applyNumberFormat="1" applyBorder="1" applyAlignment="1">
      <alignment horizontal="left" vertical="center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6" xfId="0" applyNumberFormat="1" applyFont="1" applyBorder="1" applyAlignment="1">
      <alignment horizontal="center" vertical="center" wrapText="1"/>
    </xf>
    <xf numFmtId="4" fontId="2" fillId="0" borderId="17" xfId="0" applyNumberFormat="1" applyFont="1" applyBorder="1" applyAlignment="1">
      <alignment horizontal="center" vertical="center" wrapText="1"/>
    </xf>
    <xf numFmtId="4" fontId="2" fillId="0" borderId="19" xfId="0" applyNumberFormat="1" applyFont="1" applyBorder="1" applyAlignment="1">
      <alignment horizontal="center" vertical="center" wrapText="1"/>
    </xf>
    <xf numFmtId="4" fontId="2" fillId="2" borderId="0" xfId="0" applyNumberFormat="1" applyFont="1" applyFill="1" applyAlignment="1">
      <alignment vertical="center"/>
    </xf>
    <xf numFmtId="4" fontId="3" fillId="0" borderId="0" xfId="0" applyNumberFormat="1" applyFont="1" applyAlignment="1">
      <alignment vertical="center"/>
    </xf>
    <xf numFmtId="49" fontId="3" fillId="0" borderId="0" xfId="0" applyNumberFormat="1" applyFont="1" applyAlignment="1">
      <alignment vertical="top" wrapText="1"/>
    </xf>
    <xf numFmtId="49" fontId="2" fillId="2" borderId="0" xfId="0" applyNumberFormat="1" applyFont="1" applyFill="1" applyAlignment="1">
      <alignment horizontal="right" vertical="center"/>
    </xf>
    <xf numFmtId="49" fontId="2" fillId="2" borderId="0" xfId="0" applyNumberFormat="1" applyFont="1" applyFill="1" applyAlignment="1">
      <alignment vertical="center"/>
    </xf>
    <xf numFmtId="49" fontId="2" fillId="0" borderId="4" xfId="0" applyNumberFormat="1" applyFont="1" applyBorder="1" applyAlignment="1">
      <alignment horizontal="right" vertical="center"/>
    </xf>
    <xf numFmtId="49" fontId="2" fillId="0" borderId="4" xfId="0" applyNumberFormat="1" applyFont="1" applyBorder="1" applyAlignment="1">
      <alignment vertical="center"/>
    </xf>
    <xf numFmtId="4" fontId="2" fillId="0" borderId="4" xfId="0" applyNumberFormat="1" applyFont="1" applyBorder="1" applyAlignment="1">
      <alignment vertical="center"/>
    </xf>
    <xf numFmtId="49" fontId="4" fillId="0" borderId="0" xfId="0" applyNumberFormat="1" applyFont="1" applyAlignment="1">
      <alignment horizontal="left" vertical="center"/>
    </xf>
    <xf numFmtId="4" fontId="5" fillId="0" borderId="0" xfId="0" applyNumberFormat="1" applyFont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0" fillId="0" borderId="6" xfId="0" applyNumberFormat="1" applyBorder="1" applyAlignment="1">
      <alignment vertical="center"/>
    </xf>
    <xf numFmtId="49" fontId="0" fillId="0" borderId="7" xfId="0" applyNumberFormat="1" applyBorder="1" applyAlignment="1">
      <alignment vertical="center"/>
    </xf>
    <xf numFmtId="1" fontId="0" fillId="0" borderId="7" xfId="0" applyNumberFormat="1" applyBorder="1" applyAlignment="1">
      <alignment horizontal="left" vertical="center"/>
    </xf>
    <xf numFmtId="49" fontId="0" fillId="0" borderId="8" xfId="0" applyNumberFormat="1" applyBorder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5" fillId="0" borderId="24" xfId="0" applyNumberFormat="1" applyFont="1" applyBorder="1" applyAlignment="1">
      <alignment vertical="center"/>
    </xf>
    <xf numFmtId="4" fontId="6" fillId="2" borderId="23" xfId="0" applyNumberFormat="1" applyFont="1" applyFill="1" applyBorder="1" applyAlignment="1">
      <alignment vertical="center"/>
    </xf>
    <xf numFmtId="4" fontId="6" fillId="0" borderId="0" xfId="0" applyNumberFormat="1" applyFont="1" applyAlignment="1">
      <alignment vertical="center"/>
    </xf>
    <xf numFmtId="49" fontId="9" fillId="2" borderId="24" xfId="0" applyNumberFormat="1" applyFont="1" applyFill="1" applyBorder="1" applyAlignment="1">
      <alignment horizontal="center" vertical="center"/>
    </xf>
    <xf numFmtId="4" fontId="4" fillId="0" borderId="0" xfId="0" applyNumberFormat="1" applyFont="1" applyAlignment="1">
      <alignment horizontal="left" vertical="center"/>
    </xf>
    <xf numFmtId="4" fontId="0" fillId="0" borderId="0" xfId="0" applyNumberFormat="1" applyAlignment="1">
      <alignment horizontal="left" vertical="top" wrapText="1"/>
    </xf>
    <xf numFmtId="4" fontId="5" fillId="0" borderId="0" xfId="0" applyNumberFormat="1" applyFont="1" applyAlignment="1">
      <alignment vertical="center"/>
    </xf>
    <xf numFmtId="4" fontId="5" fillId="0" borderId="22" xfId="0" applyNumberFormat="1" applyFont="1" applyBorder="1" applyAlignment="1">
      <alignment vertical="center"/>
    </xf>
    <xf numFmtId="4" fontId="5" fillId="0" borderId="23" xfId="0" applyNumberFormat="1" applyFont="1" applyBorder="1" applyAlignment="1">
      <alignment vertical="center"/>
    </xf>
    <xf numFmtId="4" fontId="6" fillId="2" borderId="22" xfId="0" applyNumberFormat="1" applyFont="1" applyFill="1" applyBorder="1" applyAlignment="1">
      <alignment vertical="center"/>
    </xf>
    <xf numFmtId="4" fontId="6" fillId="2" borderId="25" xfId="0" applyNumberFormat="1" applyFont="1" applyFill="1" applyBorder="1" applyAlignment="1">
      <alignment vertical="center"/>
    </xf>
    <xf numFmtId="4" fontId="5" fillId="0" borderId="15" xfId="0" applyNumberFormat="1" applyFont="1" applyBorder="1" applyAlignment="1">
      <alignment vertical="center"/>
    </xf>
    <xf numFmtId="4" fontId="5" fillId="0" borderId="13" xfId="0" applyNumberFormat="1" applyFont="1" applyBorder="1" applyAlignment="1">
      <alignment vertical="center"/>
    </xf>
    <xf numFmtId="4" fontId="5" fillId="0" borderId="18" xfId="0" applyNumberFormat="1" applyFont="1" applyBorder="1" applyAlignment="1">
      <alignment vertical="center"/>
    </xf>
    <xf numFmtId="4" fontId="5" fillId="0" borderId="26" xfId="0" applyNumberFormat="1" applyFont="1" applyBorder="1" applyAlignment="1">
      <alignment vertical="center"/>
    </xf>
    <xf numFmtId="4" fontId="5" fillId="0" borderId="28" xfId="0" applyNumberFormat="1" applyFont="1" applyBorder="1" applyAlignment="1">
      <alignment vertical="center"/>
    </xf>
    <xf numFmtId="4" fontId="5" fillId="0" borderId="27" xfId="0" applyNumberFormat="1" applyFont="1" applyBorder="1" applyAlignment="1">
      <alignment vertical="center"/>
    </xf>
    <xf numFmtId="4" fontId="5" fillId="0" borderId="14" xfId="0" applyNumberFormat="1" applyFont="1" applyBorder="1" applyAlignment="1">
      <alignment vertical="center"/>
    </xf>
    <xf numFmtId="4" fontId="5" fillId="0" borderId="29" xfId="0" applyNumberFormat="1" applyFont="1" applyBorder="1" applyAlignment="1">
      <alignment vertical="center"/>
    </xf>
    <xf numFmtId="4" fontId="6" fillId="0" borderId="22" xfId="0" applyNumberFormat="1" applyFont="1" applyBorder="1" applyAlignment="1">
      <alignment vertical="center"/>
    </xf>
    <xf numFmtId="4" fontId="6" fillId="0" borderId="23" xfId="0" applyNumberFormat="1" applyFont="1" applyBorder="1" applyAlignment="1">
      <alignment vertical="center"/>
    </xf>
    <xf numFmtId="49" fontId="10" fillId="0" borderId="22" xfId="0" applyNumberFormat="1" applyFont="1" applyBorder="1" applyAlignment="1">
      <alignment vertical="center"/>
    </xf>
    <xf numFmtId="49" fontId="6" fillId="0" borderId="23" xfId="0" applyNumberFormat="1" applyFont="1" applyBorder="1" applyAlignment="1">
      <alignment vertical="center"/>
    </xf>
    <xf numFmtId="4" fontId="6" fillId="0" borderId="24" xfId="0" applyNumberFormat="1" applyFont="1" applyBorder="1" applyAlignment="1">
      <alignment horizontal="center" vertical="center"/>
    </xf>
    <xf numFmtId="49" fontId="0" fillId="0" borderId="3" xfId="0" applyNumberFormat="1" applyBorder="1" applyAlignment="1">
      <alignment vertical="center"/>
    </xf>
    <xf numFmtId="49" fontId="0" fillId="0" borderId="5" xfId="0" applyNumberFormat="1" applyBorder="1" applyAlignment="1">
      <alignment vertical="center"/>
    </xf>
    <xf numFmtId="49" fontId="8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horizontal="center" vertical="center"/>
    </xf>
    <xf numFmtId="49" fontId="0" fillId="0" borderId="0" xfId="0" applyNumberFormat="1" applyAlignment="1">
      <alignment vertical="center"/>
    </xf>
    <xf numFmtId="49" fontId="0" fillId="0" borderId="1" xfId="0" applyNumberFormat="1" applyBorder="1" applyAlignment="1">
      <alignment vertical="center"/>
    </xf>
    <xf numFmtId="49" fontId="0" fillId="0" borderId="4" xfId="0" applyNumberFormat="1" applyBorder="1" applyAlignment="1">
      <alignment vertical="center"/>
    </xf>
    <xf numFmtId="49" fontId="0" fillId="0" borderId="2" xfId="0" applyNumberFormat="1" applyBorder="1" applyAlignment="1">
      <alignment vertical="center"/>
    </xf>
    <xf numFmtId="4" fontId="3" fillId="0" borderId="0" xfId="0" applyNumberFormat="1" applyFont="1" applyAlignment="1">
      <alignment vertical="top" wrapText="1"/>
    </xf>
    <xf numFmtId="4" fontId="2" fillId="0" borderId="4" xfId="0" applyNumberFormat="1" applyFont="1" applyBorder="1" applyAlignment="1">
      <alignment vertical="center"/>
    </xf>
    <xf numFmtId="49" fontId="0" fillId="0" borderId="0" xfId="0" applyNumberFormat="1" applyAlignment="1">
      <alignment horizontal="left" vertical="top" wrapText="1"/>
    </xf>
    <xf numFmtId="4" fontId="0" fillId="0" borderId="0" xfId="0" applyNumberFormat="1" applyAlignment="1">
      <alignment vertical="center"/>
    </xf>
    <xf numFmtId="49" fontId="0" fillId="0" borderId="5" xfId="0" applyNumberFormat="1" applyBorder="1" applyAlignment="1">
      <alignment horizontal="left" vertical="center"/>
    </xf>
    <xf numFmtId="49" fontId="0" fillId="0" borderId="8" xfId="0" applyNumberFormat="1" applyBorder="1" applyAlignment="1">
      <alignment horizontal="left" vertical="center"/>
    </xf>
    <xf numFmtId="49" fontId="2" fillId="0" borderId="9" xfId="0" applyNumberFormat="1" applyFont="1" applyBorder="1" applyAlignment="1">
      <alignment horizontal="center" vertical="center" wrapText="1"/>
    </xf>
    <xf numFmtId="49" fontId="2" fillId="0" borderId="10" xfId="0" applyNumberFormat="1" applyFont="1" applyBorder="1" applyAlignment="1">
      <alignment horizontal="center" vertical="center" wrapText="1"/>
    </xf>
    <xf numFmtId="49" fontId="2" fillId="0" borderId="11" xfId="0" applyNumberFormat="1" applyFont="1" applyBorder="1" applyAlignment="1">
      <alignment horizontal="center" vertical="center" wrapText="1"/>
    </xf>
    <xf numFmtId="49" fontId="2" fillId="0" borderId="12" xfId="0" applyNumberFormat="1" applyFont="1" applyBorder="1" applyAlignment="1">
      <alignment horizontal="center" vertical="center" wrapText="1"/>
    </xf>
    <xf numFmtId="4" fontId="2" fillId="0" borderId="11" xfId="0" applyNumberFormat="1" applyFont="1" applyBorder="1" applyAlignment="1">
      <alignment horizontal="center" vertical="center" wrapText="1"/>
    </xf>
    <xf numFmtId="4" fontId="2" fillId="0" borderId="12" xfId="0" applyNumberFormat="1" applyFont="1" applyBorder="1" applyAlignment="1">
      <alignment horizontal="center" vertical="center" wrapText="1"/>
    </xf>
    <xf numFmtId="4" fontId="2" fillId="0" borderId="13" xfId="0" applyNumberFormat="1" applyFont="1" applyBorder="1" applyAlignment="1">
      <alignment horizontal="center" vertical="center" wrapText="1"/>
    </xf>
    <xf numFmtId="4" fontId="2" fillId="0" borderId="14" xfId="0" applyNumberFormat="1" applyFont="1" applyBorder="1" applyAlignment="1">
      <alignment horizontal="center" vertical="center" wrapText="1"/>
    </xf>
    <xf numFmtId="4" fontId="2" fillId="0" borderId="15" xfId="0" applyNumberFormat="1" applyFont="1" applyBorder="1" applyAlignment="1">
      <alignment horizontal="center" vertical="center" wrapText="1"/>
    </xf>
    <xf numFmtId="4" fontId="2" fillId="0" borderId="18" xfId="0" applyNumberFormat="1" applyFont="1" applyBorder="1" applyAlignment="1">
      <alignment horizontal="center" vertical="center" wrapText="1"/>
    </xf>
    <xf numFmtId="4" fontId="2" fillId="0" borderId="20" xfId="0" applyNumberFormat="1" applyFont="1" applyBorder="1" applyAlignment="1">
      <alignment horizontal="center" vertical="center" wrapText="1"/>
    </xf>
    <xf numFmtId="4" fontId="2" fillId="0" borderId="2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/>
    </xf>
    <xf numFmtId="49" fontId="0" fillId="0" borderId="1" xfId="0" applyNumberFormat="1" applyBorder="1" applyAlignment="1">
      <alignment horizontal="left" vertical="center"/>
    </xf>
    <xf numFmtId="49" fontId="0" fillId="0" borderId="4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49" fontId="0" fillId="0" borderId="0" xfId="0" applyNumberFormat="1" applyAlignment="1">
      <alignment horizontal="left" vertical="center"/>
    </xf>
    <xf numFmtId="49" fontId="0" fillId="0" borderId="3" xfId="0" applyNumberFormat="1" applyBorder="1" applyAlignment="1">
      <alignment horizontal="left" vertical="center"/>
    </xf>
    <xf numFmtId="49" fontId="0" fillId="0" borderId="6" xfId="0" applyNumberFormat="1" applyBorder="1" applyAlignment="1">
      <alignment horizontal="left" vertical="center"/>
    </xf>
    <xf numFmtId="49" fontId="0" fillId="0" borderId="7" xfId="0" applyNumberFormat="1" applyBorder="1" applyAlignment="1">
      <alignment horizontal="left" vertical="center"/>
    </xf>
  </cellXfs>
  <cellStyles count="1">
    <cellStyle name="Normální" xfId="0" builtinId="0"/>
  </cellStyles>
  <dxfs count="0"/>
  <tableStyles count="0" defaultTableStyle="Table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35"/>
  <sheetViews>
    <sheetView workbookViewId="0">
      <selection activeCell="M6" sqref="M6"/>
    </sheetView>
  </sheetViews>
  <sheetFormatPr defaultRowHeight="12.75" x14ac:dyDescent="0.2"/>
  <cols>
    <col min="1" max="1" width="9.140625" customWidth="1"/>
    <col min="2" max="2" width="12.85546875" customWidth="1"/>
    <col min="3" max="3" width="22.85546875" customWidth="1"/>
    <col min="4" max="4" width="10" customWidth="1"/>
    <col min="5" max="5" width="14" customWidth="1"/>
    <col min="6" max="6" width="22.85546875" customWidth="1"/>
    <col min="7" max="7" width="9.140625" customWidth="1"/>
    <col min="8" max="8" width="12.85546875" customWidth="1"/>
    <col min="9" max="9" width="22.85546875" customWidth="1"/>
  </cols>
  <sheetData>
    <row r="1" spans="1:9" ht="30" customHeight="1" x14ac:dyDescent="0.2">
      <c r="A1" s="58" t="s">
        <v>374</v>
      </c>
      <c r="B1" s="59"/>
      <c r="C1" s="59"/>
      <c r="D1" s="59"/>
      <c r="E1" s="59"/>
      <c r="F1" s="59"/>
      <c r="G1" s="59"/>
      <c r="H1" s="59"/>
      <c r="I1" s="59"/>
    </row>
    <row r="2" spans="1:9" ht="25.5" customHeight="1" x14ac:dyDescent="0.2">
      <c r="A2" s="60" t="s">
        <v>1</v>
      </c>
      <c r="B2" s="61"/>
      <c r="C2" s="18" t="s">
        <v>413</v>
      </c>
      <c r="D2" s="22"/>
      <c r="E2" s="22" t="s">
        <v>4</v>
      </c>
      <c r="F2" s="22"/>
      <c r="G2" s="22"/>
      <c r="H2" s="22" t="s">
        <v>375</v>
      </c>
      <c r="I2" s="24"/>
    </row>
    <row r="3" spans="1:9" ht="25.5" customHeight="1" x14ac:dyDescent="0.2">
      <c r="A3" s="62" t="s">
        <v>5</v>
      </c>
      <c r="B3" s="59"/>
      <c r="C3" s="1" t="s">
        <v>6</v>
      </c>
      <c r="D3" s="1"/>
      <c r="E3" s="1" t="s">
        <v>9</v>
      </c>
      <c r="F3" s="1"/>
      <c r="G3" s="1"/>
      <c r="H3" s="1" t="s">
        <v>375</v>
      </c>
      <c r="I3" s="25"/>
    </row>
    <row r="4" spans="1:9" ht="25.5" customHeight="1" x14ac:dyDescent="0.2">
      <c r="A4" s="62" t="s">
        <v>10</v>
      </c>
      <c r="B4" s="59"/>
      <c r="C4" s="1" t="s">
        <v>11</v>
      </c>
      <c r="D4" s="1"/>
      <c r="E4" s="1" t="s">
        <v>13</v>
      </c>
      <c r="F4" s="1"/>
      <c r="G4" s="1"/>
      <c r="H4" s="1" t="s">
        <v>375</v>
      </c>
      <c r="I4" s="25"/>
    </row>
    <row r="5" spans="1:9" ht="25.5" customHeight="1" x14ac:dyDescent="0.2">
      <c r="A5" s="62" t="s">
        <v>7</v>
      </c>
      <c r="B5" s="59"/>
      <c r="C5" s="1"/>
      <c r="D5" s="1"/>
      <c r="E5" s="1" t="s">
        <v>12</v>
      </c>
      <c r="F5" s="1"/>
      <c r="G5" s="1"/>
      <c r="H5" s="1" t="s">
        <v>376</v>
      </c>
      <c r="I5" s="26">
        <v>72</v>
      </c>
    </row>
    <row r="6" spans="1:9" ht="25.5" customHeight="1" x14ac:dyDescent="0.2">
      <c r="A6" s="54" t="s">
        <v>14</v>
      </c>
      <c r="B6" s="55"/>
      <c r="C6" s="23"/>
      <c r="D6" s="23"/>
      <c r="E6" s="23" t="s">
        <v>16</v>
      </c>
      <c r="F6" s="23"/>
      <c r="G6" s="23"/>
      <c r="H6" s="23" t="s">
        <v>377</v>
      </c>
      <c r="I6" s="27"/>
    </row>
    <row r="7" spans="1:9" ht="25.5" customHeight="1" x14ac:dyDescent="0.2">
      <c r="A7" s="56" t="s">
        <v>378</v>
      </c>
      <c r="B7" s="57"/>
      <c r="C7" s="57"/>
      <c r="D7" s="57"/>
      <c r="E7" s="57"/>
      <c r="F7" s="57"/>
      <c r="G7" s="57"/>
      <c r="H7" s="57"/>
      <c r="I7" s="57"/>
    </row>
    <row r="8" spans="1:9" ht="25.5" customHeight="1" x14ac:dyDescent="0.2">
      <c r="A8" s="33" t="s">
        <v>379</v>
      </c>
      <c r="B8" s="51" t="s">
        <v>380</v>
      </c>
      <c r="C8" s="52"/>
      <c r="D8" s="33" t="s">
        <v>381</v>
      </c>
      <c r="E8" s="51" t="s">
        <v>382</v>
      </c>
      <c r="F8" s="52"/>
      <c r="G8" s="33" t="s">
        <v>383</v>
      </c>
      <c r="H8" s="51" t="s">
        <v>384</v>
      </c>
      <c r="I8" s="52"/>
    </row>
    <row r="9" spans="1:9" ht="15" x14ac:dyDescent="0.2">
      <c r="A9" s="53" t="s">
        <v>385</v>
      </c>
      <c r="B9" s="29" t="s">
        <v>386</v>
      </c>
      <c r="C9" s="30">
        <f>SUM('Stavební rozpočet'!R8:R154)</f>
        <v>0</v>
      </c>
      <c r="D9" s="37" t="s">
        <v>387</v>
      </c>
      <c r="E9" s="38"/>
      <c r="F9" s="30"/>
      <c r="G9" s="37" t="s">
        <v>388</v>
      </c>
      <c r="H9" s="38"/>
      <c r="I9" s="30"/>
    </row>
    <row r="10" spans="1:9" ht="15" x14ac:dyDescent="0.2">
      <c r="A10" s="53"/>
      <c r="B10" s="29" t="s">
        <v>29</v>
      </c>
      <c r="C10" s="30">
        <f>SUM('Stavební rozpočet'!S8:S154)</f>
        <v>0</v>
      </c>
      <c r="D10" s="37" t="s">
        <v>389</v>
      </c>
      <c r="E10" s="38"/>
      <c r="F10" s="30"/>
      <c r="G10" s="37" t="s">
        <v>390</v>
      </c>
      <c r="H10" s="38"/>
      <c r="I10" s="30"/>
    </row>
    <row r="11" spans="1:9" ht="15" x14ac:dyDescent="0.2">
      <c r="A11" s="53" t="s">
        <v>391</v>
      </c>
      <c r="B11" s="29" t="s">
        <v>386</v>
      </c>
      <c r="C11" s="30">
        <f>SUM('Stavební rozpočet'!T8:T154)</f>
        <v>0</v>
      </c>
      <c r="D11" s="37" t="s">
        <v>392</v>
      </c>
      <c r="E11" s="38"/>
      <c r="F11" s="30"/>
      <c r="G11" s="37" t="s">
        <v>393</v>
      </c>
      <c r="H11" s="38"/>
      <c r="I11" s="30"/>
    </row>
    <row r="12" spans="1:9" ht="15" x14ac:dyDescent="0.2">
      <c r="A12" s="53"/>
      <c r="B12" s="29" t="s">
        <v>29</v>
      </c>
      <c r="C12" s="30">
        <f>SUM('Stavební rozpočet'!U8:U154)</f>
        <v>0</v>
      </c>
      <c r="D12" s="37"/>
      <c r="E12" s="38"/>
      <c r="F12" s="30"/>
      <c r="G12" s="37" t="s">
        <v>394</v>
      </c>
      <c r="H12" s="38"/>
      <c r="I12" s="30"/>
    </row>
    <row r="13" spans="1:9" ht="15" x14ac:dyDescent="0.2">
      <c r="A13" s="53" t="s">
        <v>395</v>
      </c>
      <c r="B13" s="29" t="s">
        <v>386</v>
      </c>
      <c r="C13" s="30">
        <f>SUM('Stavební rozpočet'!V8:V154)</f>
        <v>0</v>
      </c>
      <c r="D13" s="37"/>
      <c r="E13" s="38"/>
      <c r="F13" s="30"/>
      <c r="G13" s="37" t="s">
        <v>396</v>
      </c>
      <c r="H13" s="38"/>
      <c r="I13" s="30"/>
    </row>
    <row r="14" spans="1:9" ht="15" x14ac:dyDescent="0.2">
      <c r="A14" s="53"/>
      <c r="B14" s="29" t="s">
        <v>29</v>
      </c>
      <c r="C14" s="30">
        <f>SUM('Stavební rozpočet'!W8:W154)</f>
        <v>0</v>
      </c>
      <c r="D14" s="37"/>
      <c r="E14" s="38"/>
      <c r="F14" s="30"/>
      <c r="G14" s="37" t="s">
        <v>397</v>
      </c>
      <c r="H14" s="38"/>
      <c r="I14" s="30"/>
    </row>
    <row r="15" spans="1:9" ht="15.75" x14ac:dyDescent="0.2">
      <c r="A15" s="49" t="s">
        <v>398</v>
      </c>
      <c r="B15" s="38"/>
      <c r="C15" s="30">
        <f>SUM('Stavební rozpočet'!X8:X154)</f>
        <v>0</v>
      </c>
      <c r="D15" s="37"/>
      <c r="E15" s="38"/>
      <c r="F15" s="30"/>
      <c r="G15" s="28"/>
      <c r="H15" s="29"/>
      <c r="I15" s="30"/>
    </row>
    <row r="16" spans="1:9" ht="15.75" x14ac:dyDescent="0.2">
      <c r="A16" s="49" t="s">
        <v>399</v>
      </c>
      <c r="B16" s="38"/>
      <c r="C16" s="30">
        <f>SUM('Stavební rozpočet'!P8:P154)</f>
        <v>0</v>
      </c>
      <c r="D16" s="37"/>
      <c r="E16" s="38"/>
      <c r="F16" s="30"/>
      <c r="G16" s="28"/>
      <c r="H16" s="29"/>
      <c r="I16" s="30"/>
    </row>
    <row r="17" spans="1:9" ht="15.75" x14ac:dyDescent="0.2">
      <c r="A17" s="49" t="s">
        <v>400</v>
      </c>
      <c r="B17" s="38"/>
      <c r="C17" s="30">
        <f>SUM(C9:C16)</f>
        <v>0</v>
      </c>
      <c r="D17" s="49" t="s">
        <v>401</v>
      </c>
      <c r="E17" s="50"/>
      <c r="F17" s="30">
        <f>SUM(F9:F16)</f>
        <v>0</v>
      </c>
      <c r="G17" s="49" t="s">
        <v>402</v>
      </c>
      <c r="H17" s="50"/>
      <c r="I17" s="30">
        <f>SUM(I9:I16)</f>
        <v>0</v>
      </c>
    </row>
    <row r="18" spans="1:9" ht="15.75" x14ac:dyDescent="0.2">
      <c r="A18" s="21"/>
      <c r="B18" s="21"/>
      <c r="C18" s="21"/>
      <c r="D18" s="49" t="s">
        <v>403</v>
      </c>
      <c r="E18" s="50"/>
      <c r="F18" s="30"/>
      <c r="G18" s="49" t="s">
        <v>404</v>
      </c>
      <c r="H18" s="50"/>
      <c r="I18" s="30"/>
    </row>
    <row r="19" spans="1:9" ht="15.75" x14ac:dyDescent="0.2">
      <c r="A19" s="21"/>
      <c r="B19" s="21"/>
      <c r="C19" s="21"/>
      <c r="D19" s="21"/>
      <c r="E19" s="21"/>
      <c r="F19" s="21"/>
      <c r="G19" s="32"/>
      <c r="H19" s="32"/>
      <c r="I19" s="21"/>
    </row>
    <row r="20" spans="1:9" ht="15.75" x14ac:dyDescent="0.2">
      <c r="A20" s="21"/>
      <c r="B20" s="21"/>
      <c r="C20" s="21"/>
      <c r="D20" s="21"/>
      <c r="E20" s="21"/>
      <c r="F20" s="21"/>
      <c r="G20" s="32"/>
      <c r="H20" s="32"/>
      <c r="I20" s="21"/>
    </row>
    <row r="21" spans="1:9" ht="15" x14ac:dyDescent="0.2">
      <c r="A21" s="21"/>
      <c r="B21" s="21"/>
      <c r="C21" s="21"/>
      <c r="D21" s="21"/>
      <c r="E21" s="21"/>
      <c r="F21" s="21"/>
      <c r="G21" s="21"/>
      <c r="H21" s="21"/>
      <c r="I21" s="21"/>
    </row>
    <row r="22" spans="1:9" ht="15.75" x14ac:dyDescent="0.2">
      <c r="A22" s="39" t="s">
        <v>405</v>
      </c>
      <c r="B22" s="40"/>
      <c r="C22" s="31">
        <f>SUM('Stavební rozpočet'!Z9:Z154)*(1-C18/100)</f>
        <v>0</v>
      </c>
      <c r="D22" s="21"/>
      <c r="E22" s="21"/>
      <c r="F22" s="21"/>
      <c r="G22" s="21"/>
      <c r="H22" s="21"/>
      <c r="I22" s="21"/>
    </row>
    <row r="23" spans="1:9" ht="15.75" x14ac:dyDescent="0.2">
      <c r="A23" s="39" t="s">
        <v>406</v>
      </c>
      <c r="B23" s="40"/>
      <c r="C23" s="31">
        <f>SUM('Stavební rozpočet'!AA9:AA154)*(1-C18/100)</f>
        <v>0</v>
      </c>
      <c r="D23" s="39" t="s">
        <v>407</v>
      </c>
      <c r="E23" s="40"/>
      <c r="F23" s="31">
        <f>ROUND(C23*(15/100),2)</f>
        <v>0</v>
      </c>
      <c r="G23" s="39" t="s">
        <v>408</v>
      </c>
      <c r="H23" s="40"/>
      <c r="I23" s="31">
        <f>SUM(C22:C24)</f>
        <v>0</v>
      </c>
    </row>
    <row r="24" spans="1:9" ht="15.75" x14ac:dyDescent="0.2">
      <c r="A24" s="39" t="s">
        <v>409</v>
      </c>
      <c r="B24" s="40"/>
      <c r="C24" s="31">
        <f>SUM('Stavební rozpočet'!AB9:AB154)*(1-C18/100)+(F17+I17+F18+I18+I19+I20)</f>
        <v>0</v>
      </c>
      <c r="D24" s="39" t="s">
        <v>410</v>
      </c>
      <c r="E24" s="40"/>
      <c r="F24" s="31">
        <f>ROUND(C24*(21/100),2)</f>
        <v>0</v>
      </c>
      <c r="G24" s="39" t="s">
        <v>411</v>
      </c>
      <c r="H24" s="40"/>
      <c r="I24" s="31">
        <f>F23+F24+I23</f>
        <v>0</v>
      </c>
    </row>
    <row r="25" spans="1:9" ht="15" x14ac:dyDescent="0.2">
      <c r="A25" s="21"/>
      <c r="B25" s="21"/>
      <c r="C25" s="21"/>
      <c r="D25" s="21"/>
      <c r="E25" s="21"/>
      <c r="F25" s="21"/>
      <c r="G25" s="21"/>
      <c r="H25" s="21"/>
      <c r="I25" s="21"/>
    </row>
    <row r="26" spans="1:9" ht="15" x14ac:dyDescent="0.2">
      <c r="A26" s="41" t="s">
        <v>9</v>
      </c>
      <c r="B26" s="42"/>
      <c r="C26" s="43"/>
      <c r="D26" s="41" t="s">
        <v>4</v>
      </c>
      <c r="E26" s="42"/>
      <c r="F26" s="43"/>
      <c r="G26" s="41" t="s">
        <v>13</v>
      </c>
      <c r="H26" s="42"/>
      <c r="I26" s="43"/>
    </row>
    <row r="27" spans="1:9" x14ac:dyDescent="0.2">
      <c r="A27" s="44"/>
      <c r="B27" s="36"/>
      <c r="C27" s="45"/>
      <c r="D27" s="44"/>
      <c r="E27" s="36"/>
      <c r="F27" s="45"/>
      <c r="G27" s="44"/>
      <c r="H27" s="36"/>
      <c r="I27" s="45"/>
    </row>
    <row r="28" spans="1:9" x14ac:dyDescent="0.2">
      <c r="A28" s="44"/>
      <c r="B28" s="36"/>
      <c r="C28" s="45"/>
      <c r="D28" s="44"/>
      <c r="E28" s="36"/>
      <c r="F28" s="45"/>
      <c r="G28" s="44"/>
      <c r="H28" s="36"/>
      <c r="I28" s="45"/>
    </row>
    <row r="29" spans="1:9" x14ac:dyDescent="0.2">
      <c r="A29" s="44"/>
      <c r="B29" s="36"/>
      <c r="C29" s="45"/>
      <c r="D29" s="44"/>
      <c r="E29" s="36"/>
      <c r="F29" s="45"/>
      <c r="G29" s="44"/>
      <c r="H29" s="36"/>
      <c r="I29" s="45"/>
    </row>
    <row r="30" spans="1:9" ht="15" x14ac:dyDescent="0.2">
      <c r="A30" s="46" t="s">
        <v>412</v>
      </c>
      <c r="B30" s="47"/>
      <c r="C30" s="48"/>
      <c r="D30" s="46" t="s">
        <v>412</v>
      </c>
      <c r="E30" s="47"/>
      <c r="F30" s="48"/>
      <c r="G30" s="46" t="s">
        <v>412</v>
      </c>
      <c r="H30" s="47"/>
      <c r="I30" s="48"/>
    </row>
    <row r="31" spans="1:9" ht="15" x14ac:dyDescent="0.2">
      <c r="A31" s="34" t="s">
        <v>51</v>
      </c>
      <c r="B31" s="21"/>
      <c r="C31" s="21"/>
      <c r="D31" s="21"/>
      <c r="E31" s="21"/>
      <c r="F31" s="21"/>
      <c r="G31" s="21"/>
      <c r="H31" s="21"/>
      <c r="I31" s="21"/>
    </row>
    <row r="32" spans="1:9" ht="0" hidden="1" customHeight="1" x14ac:dyDescent="0.2">
      <c r="A32" s="35"/>
      <c r="B32" s="36"/>
      <c r="C32" s="36"/>
      <c r="D32" s="36"/>
      <c r="E32" s="36"/>
      <c r="F32" s="36"/>
      <c r="G32" s="36"/>
      <c r="H32" s="36"/>
      <c r="I32" s="36"/>
    </row>
    <row r="33" spans="1:9" ht="15" x14ac:dyDescent="0.2">
      <c r="A33" s="21"/>
      <c r="B33" s="21"/>
      <c r="C33" s="21"/>
      <c r="D33" s="21"/>
      <c r="E33" s="21"/>
      <c r="F33" s="21"/>
      <c r="G33" s="21"/>
      <c r="H33" s="21"/>
      <c r="I33" s="21"/>
    </row>
    <row r="34" spans="1:9" ht="15" x14ac:dyDescent="0.2">
      <c r="A34" s="21"/>
      <c r="B34" s="21"/>
      <c r="C34" s="21"/>
      <c r="D34" s="21"/>
      <c r="E34" s="21"/>
      <c r="F34" s="21"/>
      <c r="G34" s="21"/>
      <c r="H34" s="21"/>
      <c r="I34" s="21"/>
    </row>
    <row r="35" spans="1:9" ht="15" x14ac:dyDescent="0.2">
      <c r="A35" s="21"/>
      <c r="B35" s="21"/>
      <c r="C35" s="21"/>
      <c r="D35" s="21"/>
      <c r="E35" s="21"/>
      <c r="F35" s="21"/>
      <c r="G35" s="21"/>
      <c r="H35" s="21"/>
      <c r="I35" s="21"/>
    </row>
  </sheetData>
  <sheetProtection formatCells="0" formatColumns="0" formatRows="0" insertColumns="0" insertRows="0" insertHyperlinks="0" deleteColumns="0" deleteRows="0" sort="0" autoFilter="0" pivotTables="0"/>
  <mergeCells count="51">
    <mergeCell ref="A1:I1"/>
    <mergeCell ref="A2:B2"/>
    <mergeCell ref="A3:B3"/>
    <mergeCell ref="A4:B4"/>
    <mergeCell ref="A5:B5"/>
    <mergeCell ref="A6:B6"/>
    <mergeCell ref="A7:I7"/>
    <mergeCell ref="B8:C8"/>
    <mergeCell ref="A9:A10"/>
    <mergeCell ref="A11:A12"/>
    <mergeCell ref="A13:A14"/>
    <mergeCell ref="A15:B15"/>
    <mergeCell ref="A16:B16"/>
    <mergeCell ref="A17:B17"/>
    <mergeCell ref="E8:F8"/>
    <mergeCell ref="D17:E17"/>
    <mergeCell ref="D18:E18"/>
    <mergeCell ref="H8:I8"/>
    <mergeCell ref="G9:H9"/>
    <mergeCell ref="G10:H10"/>
    <mergeCell ref="G11:H11"/>
    <mergeCell ref="G12:H12"/>
    <mergeCell ref="G13:H13"/>
    <mergeCell ref="G14:H14"/>
    <mergeCell ref="G17:H17"/>
    <mergeCell ref="G18:H18"/>
    <mergeCell ref="D30:F30"/>
    <mergeCell ref="G26:I26"/>
    <mergeCell ref="G27:I29"/>
    <mergeCell ref="G30:I30"/>
    <mergeCell ref="A22:B22"/>
    <mergeCell ref="A23:B23"/>
    <mergeCell ref="A24:B24"/>
    <mergeCell ref="D23:E23"/>
    <mergeCell ref="D24:E24"/>
    <mergeCell ref="A32:I32"/>
    <mergeCell ref="D9:E9"/>
    <mergeCell ref="D10:E10"/>
    <mergeCell ref="D11:E11"/>
    <mergeCell ref="D12:E12"/>
    <mergeCell ref="D13:E13"/>
    <mergeCell ref="D14:E14"/>
    <mergeCell ref="D15:E15"/>
    <mergeCell ref="D16:E16"/>
    <mergeCell ref="G23:H23"/>
    <mergeCell ref="G24:H24"/>
    <mergeCell ref="A26:C26"/>
    <mergeCell ref="A27:C29"/>
    <mergeCell ref="A30:C30"/>
    <mergeCell ref="D26:F26"/>
    <mergeCell ref="D27:F29"/>
  </mergeCells>
  <pageMargins left="0.7" right="0.7" top="0.75" bottom="0.75" header="0.3" footer="0.3"/>
  <pageSetup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V157"/>
  <sheetViews>
    <sheetView tabSelected="1" workbookViewId="0">
      <selection activeCell="A157" sqref="A157:M157"/>
    </sheetView>
  </sheetViews>
  <sheetFormatPr defaultColWidth="12.140625" defaultRowHeight="12.75" x14ac:dyDescent="0.2"/>
  <cols>
    <col min="1" max="1" width="3.7109375" style="2" customWidth="1"/>
    <col min="2" max="2" width="6.85546875" style="1" customWidth="1"/>
    <col min="3" max="3" width="13.85546875" style="1" customWidth="1"/>
    <col min="4" max="4" width="54.28515625" customWidth="1"/>
    <col min="5" max="5" width="4.28515625" customWidth="1"/>
    <col min="6" max="6" width="12.85546875" customWidth="1"/>
    <col min="7" max="7" width="12" customWidth="1"/>
    <col min="8" max="10" width="14.28515625" customWidth="1"/>
    <col min="11" max="13" width="11.7109375" customWidth="1"/>
    <col min="14" max="48" width="9.140625" hidden="1" customWidth="1"/>
  </cols>
  <sheetData>
    <row r="1" spans="1:43" ht="25.5" customHeight="1" x14ac:dyDescent="0.2">
      <c r="A1" s="81" t="s">
        <v>0</v>
      </c>
      <c r="B1" s="59"/>
      <c r="C1" s="59"/>
      <c r="D1" s="59"/>
      <c r="E1" s="59"/>
      <c r="F1" s="59"/>
      <c r="G1" s="59"/>
      <c r="H1" s="59"/>
      <c r="I1" s="59"/>
      <c r="J1" s="59"/>
      <c r="K1" s="59"/>
      <c r="L1" s="59"/>
      <c r="M1" s="59"/>
    </row>
    <row r="2" spans="1:43" ht="25.5" customHeight="1" x14ac:dyDescent="0.2">
      <c r="A2" s="82" t="s">
        <v>1</v>
      </c>
      <c r="B2" s="83"/>
      <c r="C2" s="83"/>
      <c r="D2" s="4" t="s">
        <v>2</v>
      </c>
      <c r="E2" s="83" t="s">
        <v>3</v>
      </c>
      <c r="F2" s="83"/>
      <c r="G2" s="83"/>
      <c r="H2" s="83"/>
      <c r="I2" s="3" t="s">
        <v>4</v>
      </c>
      <c r="J2" s="83"/>
      <c r="K2" s="83"/>
      <c r="L2" s="83"/>
      <c r="M2" s="87"/>
    </row>
    <row r="3" spans="1:43" ht="25.5" customHeight="1" x14ac:dyDescent="0.2">
      <c r="A3" s="84" t="s">
        <v>5</v>
      </c>
      <c r="B3" s="85"/>
      <c r="C3" s="85"/>
      <c r="D3" s="5" t="s">
        <v>6</v>
      </c>
      <c r="E3" s="85" t="s">
        <v>7</v>
      </c>
      <c r="F3" s="85"/>
      <c r="G3" s="85" t="s">
        <v>8</v>
      </c>
      <c r="H3" s="85"/>
      <c r="I3" s="5" t="s">
        <v>9</v>
      </c>
      <c r="J3" s="85"/>
      <c r="K3" s="85"/>
      <c r="L3" s="85"/>
      <c r="M3" s="88"/>
    </row>
    <row r="4" spans="1:43" ht="25.5" customHeight="1" x14ac:dyDescent="0.2">
      <c r="A4" s="84" t="s">
        <v>10</v>
      </c>
      <c r="B4" s="85"/>
      <c r="C4" s="85"/>
      <c r="D4" s="5" t="s">
        <v>11</v>
      </c>
      <c r="E4" s="85" t="s">
        <v>12</v>
      </c>
      <c r="F4" s="85"/>
      <c r="G4" s="85"/>
      <c r="H4" s="85"/>
      <c r="I4" s="5" t="s">
        <v>13</v>
      </c>
      <c r="J4" s="85"/>
      <c r="K4" s="85"/>
      <c r="L4" s="85"/>
      <c r="M4" s="88"/>
    </row>
    <row r="5" spans="1:43" ht="25.5" customHeight="1" x14ac:dyDescent="0.2">
      <c r="A5" s="86" t="s">
        <v>14</v>
      </c>
      <c r="B5" s="67"/>
      <c r="C5" s="67"/>
      <c r="D5" s="6"/>
      <c r="E5" s="67" t="s">
        <v>15</v>
      </c>
      <c r="F5" s="67"/>
      <c r="G5" s="67" t="s">
        <v>8</v>
      </c>
      <c r="H5" s="67"/>
      <c r="I5" s="6" t="s">
        <v>16</v>
      </c>
      <c r="J5" s="67"/>
      <c r="K5" s="67"/>
      <c r="L5" s="67"/>
      <c r="M5" s="68"/>
    </row>
    <row r="6" spans="1:43" x14ac:dyDescent="0.2">
      <c r="A6" s="69" t="s">
        <v>17</v>
      </c>
      <c r="B6" s="71" t="s">
        <v>18</v>
      </c>
      <c r="C6" s="71" t="s">
        <v>19</v>
      </c>
      <c r="D6" s="7" t="s">
        <v>20</v>
      </c>
      <c r="E6" s="73" t="s">
        <v>21</v>
      </c>
      <c r="F6" s="73" t="s">
        <v>22</v>
      </c>
      <c r="G6" s="75" t="s">
        <v>23</v>
      </c>
      <c r="H6" s="77" t="s">
        <v>24</v>
      </c>
      <c r="I6" s="75"/>
      <c r="J6" s="78"/>
      <c r="K6" s="77" t="s">
        <v>25</v>
      </c>
      <c r="L6" s="78"/>
      <c r="M6" s="79" t="s">
        <v>26</v>
      </c>
    </row>
    <row r="7" spans="1:43" x14ac:dyDescent="0.2">
      <c r="A7" s="70"/>
      <c r="B7" s="72"/>
      <c r="C7" s="72"/>
      <c r="D7" s="8" t="s">
        <v>27</v>
      </c>
      <c r="E7" s="74"/>
      <c r="F7" s="74"/>
      <c r="G7" s="76"/>
      <c r="H7" s="9" t="s">
        <v>28</v>
      </c>
      <c r="I7" s="10" t="s">
        <v>29</v>
      </c>
      <c r="J7" s="11" t="s">
        <v>30</v>
      </c>
      <c r="K7" s="9" t="s">
        <v>31</v>
      </c>
      <c r="L7" s="11" t="s">
        <v>30</v>
      </c>
      <c r="M7" s="80"/>
      <c r="P7" s="12" t="s">
        <v>32</v>
      </c>
      <c r="Q7" s="12" t="s">
        <v>33</v>
      </c>
      <c r="R7" s="12" t="s">
        <v>34</v>
      </c>
      <c r="S7" s="12" t="s">
        <v>35</v>
      </c>
      <c r="T7" s="12" t="s">
        <v>36</v>
      </c>
      <c r="U7" s="12" t="s">
        <v>37</v>
      </c>
      <c r="V7" s="12" t="s">
        <v>38</v>
      </c>
      <c r="W7" s="12" t="s">
        <v>39</v>
      </c>
      <c r="X7" s="12" t="s">
        <v>40</v>
      </c>
    </row>
    <row r="8" spans="1:43" x14ac:dyDescent="0.2">
      <c r="A8" s="15"/>
      <c r="B8" s="16"/>
      <c r="C8" s="16" t="s">
        <v>41</v>
      </c>
      <c r="D8" s="12" t="s">
        <v>42</v>
      </c>
      <c r="E8" s="12"/>
      <c r="F8" s="12"/>
      <c r="G8" s="12"/>
      <c r="H8" s="12">
        <f>SUM(H9:H9)</f>
        <v>0</v>
      </c>
      <c r="I8" s="12">
        <f>SUM(I9:I9)</f>
        <v>0</v>
      </c>
      <c r="J8" s="12">
        <f>H8+I8</f>
        <v>0</v>
      </c>
      <c r="K8" s="12"/>
      <c r="L8" s="12">
        <f>SUM(L9:L9)</f>
        <v>0</v>
      </c>
      <c r="M8" s="12"/>
      <c r="P8" s="12">
        <f>IF(Q8="PR",J8,SUM(O9:O9))</f>
        <v>0</v>
      </c>
      <c r="Q8" s="12" t="s">
        <v>43</v>
      </c>
      <c r="R8" s="12">
        <f>IF(Q8="HS",H8,0)</f>
        <v>0</v>
      </c>
      <c r="S8" s="12">
        <f>IF(Q8="HS",I8-P8,0)</f>
        <v>0</v>
      </c>
      <c r="T8" s="12">
        <f>IF(Q8="PS",H8,0)</f>
        <v>0</v>
      </c>
      <c r="U8" s="12">
        <f>IF(Q8="PS",I8-P8,0)</f>
        <v>0</v>
      </c>
      <c r="V8" s="12">
        <f>IF(Q8="MP",H8,0)</f>
        <v>0</v>
      </c>
      <c r="W8" s="12">
        <f>IF(Q8="MP",I8-P8,0)</f>
        <v>0</v>
      </c>
      <c r="X8" s="12">
        <f>IF(Q8="OM",H8,0)</f>
        <v>0</v>
      </c>
      <c r="Y8" s="12">
        <v>1</v>
      </c>
      <c r="AI8">
        <f>SUM(Z9:Z9)</f>
        <v>0</v>
      </c>
      <c r="AJ8">
        <f>SUM(AA9:AA9)</f>
        <v>0</v>
      </c>
      <c r="AK8">
        <f>SUM(AB9:AB9)</f>
        <v>0</v>
      </c>
    </row>
    <row r="9" spans="1:43" x14ac:dyDescent="0.2">
      <c r="A9" s="2" t="s">
        <v>41</v>
      </c>
      <c r="C9" s="1" t="s">
        <v>44</v>
      </c>
      <c r="D9" t="s">
        <v>45</v>
      </c>
      <c r="E9" t="s">
        <v>46</v>
      </c>
      <c r="F9">
        <v>145.69999999999999</v>
      </c>
      <c r="G9">
        <v>0</v>
      </c>
      <c r="H9">
        <f>F9*AE9</f>
        <v>0</v>
      </c>
      <c r="I9">
        <f>J9-H9</f>
        <v>0</v>
      </c>
      <c r="J9">
        <f>F9*G9</f>
        <v>0</v>
      </c>
      <c r="K9">
        <v>0</v>
      </c>
      <c r="L9">
        <f>F9*K9</f>
        <v>0</v>
      </c>
      <c r="M9" t="s">
        <v>47</v>
      </c>
      <c r="N9">
        <v>1</v>
      </c>
      <c r="O9">
        <f>IF(N9=5,I9,0)</f>
        <v>0</v>
      </c>
      <c r="Z9">
        <f>IF(AD9=0,J9,0)</f>
        <v>0</v>
      </c>
      <c r="AA9">
        <f>IF(AD9=15,J9,0)</f>
        <v>0</v>
      </c>
      <c r="AB9">
        <f>IF(AD9=21,J9,0)</f>
        <v>0</v>
      </c>
      <c r="AD9">
        <v>21</v>
      </c>
      <c r="AE9">
        <f>G9*AG9</f>
        <v>0</v>
      </c>
      <c r="AF9">
        <f>G9*(1-AG9)</f>
        <v>0</v>
      </c>
      <c r="AG9">
        <v>0</v>
      </c>
      <c r="AM9">
        <f>F9*AE9</f>
        <v>0</v>
      </c>
      <c r="AN9">
        <f>F9*AF9</f>
        <v>0</v>
      </c>
      <c r="AO9" t="s">
        <v>48</v>
      </c>
      <c r="AP9" t="s">
        <v>48</v>
      </c>
      <c r="AQ9" s="12" t="s">
        <v>49</v>
      </c>
    </row>
    <row r="10" spans="1:43" x14ac:dyDescent="0.2">
      <c r="D10" s="13" t="s">
        <v>50</v>
      </c>
      <c r="E10" s="13"/>
      <c r="F10" s="13">
        <v>145.69999999999999</v>
      </c>
    </row>
    <row r="11" spans="1:43" ht="12.75" customHeight="1" x14ac:dyDescent="0.2">
      <c r="C11" s="14" t="s">
        <v>51</v>
      </c>
      <c r="D11" s="63" t="s">
        <v>52</v>
      </c>
      <c r="E11" s="63"/>
      <c r="F11" s="63"/>
      <c r="G11" s="63"/>
      <c r="H11" s="63"/>
      <c r="I11" s="63"/>
      <c r="J11" s="63"/>
      <c r="K11" s="63"/>
      <c r="L11" s="63"/>
      <c r="M11" s="63"/>
    </row>
    <row r="12" spans="1:43" x14ac:dyDescent="0.2">
      <c r="A12" s="15"/>
      <c r="B12" s="16"/>
      <c r="C12" s="16" t="s">
        <v>53</v>
      </c>
      <c r="D12" s="12" t="s">
        <v>54</v>
      </c>
      <c r="E12" s="12"/>
      <c r="F12" s="12"/>
      <c r="G12" s="12"/>
      <c r="H12" s="12">
        <f>SUM(H13:H19)</f>
        <v>0</v>
      </c>
      <c r="I12" s="12">
        <f>SUM(I13:I19)</f>
        <v>0</v>
      </c>
      <c r="J12" s="12">
        <f>H12+I12</f>
        <v>0</v>
      </c>
      <c r="K12" s="12"/>
      <c r="L12" s="12">
        <f>SUM(L13:L19)</f>
        <v>13.620000000000001</v>
      </c>
      <c r="M12" s="12"/>
      <c r="P12" s="12">
        <f>IF(Q12="PR",J12,SUM(O13:O19))</f>
        <v>0</v>
      </c>
      <c r="Q12" s="12" t="s">
        <v>43</v>
      </c>
      <c r="R12" s="12">
        <f>IF(Q12="HS",H12,0)</f>
        <v>0</v>
      </c>
      <c r="S12" s="12">
        <f>IF(Q12="HS",I12-P12,0)</f>
        <v>0</v>
      </c>
      <c r="T12" s="12">
        <f>IF(Q12="PS",H12,0)</f>
        <v>0</v>
      </c>
      <c r="U12" s="12">
        <f>IF(Q12="PS",I12-P12,0)</f>
        <v>0</v>
      </c>
      <c r="V12" s="12">
        <f>IF(Q12="MP",H12,0)</f>
        <v>0</v>
      </c>
      <c r="W12" s="12">
        <f>IF(Q12="MP",I12-P12,0)</f>
        <v>0</v>
      </c>
      <c r="X12" s="12">
        <f>IF(Q12="OM",H12,0)</f>
        <v>0</v>
      </c>
      <c r="Y12" s="12">
        <v>11</v>
      </c>
      <c r="AI12">
        <f>SUM(Z13:Z19)</f>
        <v>0</v>
      </c>
      <c r="AJ12">
        <f>SUM(AA13:AA19)</f>
        <v>0</v>
      </c>
      <c r="AK12">
        <f>SUM(AB13:AB19)</f>
        <v>0</v>
      </c>
    </row>
    <row r="13" spans="1:43" x14ac:dyDescent="0.2">
      <c r="A13" s="2" t="s">
        <v>55</v>
      </c>
      <c r="C13" s="1" t="s">
        <v>56</v>
      </c>
      <c r="D13" t="s">
        <v>57</v>
      </c>
      <c r="E13" t="s">
        <v>46</v>
      </c>
      <c r="F13">
        <v>15</v>
      </c>
      <c r="G13">
        <v>0</v>
      </c>
      <c r="H13">
        <f>F13*AE13</f>
        <v>0</v>
      </c>
      <c r="I13">
        <f>J13-H13</f>
        <v>0</v>
      </c>
      <c r="J13">
        <f>F13*G13</f>
        <v>0</v>
      </c>
      <c r="K13">
        <v>0.13800000000000001</v>
      </c>
      <c r="L13">
        <f>F13*K13</f>
        <v>2.0700000000000003</v>
      </c>
      <c r="M13" t="s">
        <v>47</v>
      </c>
      <c r="N13">
        <v>1</v>
      </c>
      <c r="O13">
        <f>IF(N13=5,I13,0)</f>
        <v>0</v>
      </c>
      <c r="Z13">
        <f>IF(AD13=0,J13,0)</f>
        <v>0</v>
      </c>
      <c r="AA13">
        <f>IF(AD13=15,J13,0)</f>
        <v>0</v>
      </c>
      <c r="AB13">
        <f>IF(AD13=21,J13,0)</f>
        <v>0</v>
      </c>
      <c r="AD13">
        <v>21</v>
      </c>
      <c r="AE13">
        <f>G13*AG13</f>
        <v>0</v>
      </c>
      <c r="AF13">
        <f>G13*(1-AG13)</f>
        <v>0</v>
      </c>
      <c r="AG13">
        <v>0</v>
      </c>
      <c r="AM13">
        <f>F13*AE13</f>
        <v>0</v>
      </c>
      <c r="AN13">
        <f>F13*AF13</f>
        <v>0</v>
      </c>
      <c r="AO13" t="s">
        <v>58</v>
      </c>
      <c r="AP13" t="s">
        <v>48</v>
      </c>
      <c r="AQ13" s="12" t="s">
        <v>49</v>
      </c>
    </row>
    <row r="14" spans="1:43" x14ac:dyDescent="0.2">
      <c r="D14" s="13" t="s">
        <v>59</v>
      </c>
      <c r="E14" s="13"/>
      <c r="F14" s="13">
        <v>15</v>
      </c>
    </row>
    <row r="15" spans="1:43" ht="12.75" customHeight="1" x14ac:dyDescent="0.2">
      <c r="C15" s="14" t="s">
        <v>51</v>
      </c>
      <c r="D15" s="63" t="s">
        <v>60</v>
      </c>
      <c r="E15" s="63"/>
      <c r="F15" s="63"/>
      <c r="G15" s="63"/>
      <c r="H15" s="63"/>
      <c r="I15" s="63"/>
      <c r="J15" s="63"/>
      <c r="K15" s="63"/>
      <c r="L15" s="63"/>
      <c r="M15" s="63"/>
    </row>
    <row r="16" spans="1:43" x14ac:dyDescent="0.2">
      <c r="A16" s="2" t="s">
        <v>61</v>
      </c>
      <c r="C16" s="1" t="s">
        <v>62</v>
      </c>
      <c r="D16" t="s">
        <v>63</v>
      </c>
      <c r="E16" t="s">
        <v>46</v>
      </c>
      <c r="F16">
        <v>52.5</v>
      </c>
      <c r="G16">
        <v>0</v>
      </c>
      <c r="H16">
        <f>F16*AE16</f>
        <v>0</v>
      </c>
      <c r="I16">
        <f>J16-H16</f>
        <v>0</v>
      </c>
      <c r="J16">
        <f>F16*G16</f>
        <v>0</v>
      </c>
      <c r="K16">
        <v>0.22</v>
      </c>
      <c r="L16">
        <f>F16*K16</f>
        <v>11.55</v>
      </c>
      <c r="M16" t="s">
        <v>47</v>
      </c>
      <c r="N16">
        <v>1</v>
      </c>
      <c r="O16">
        <f>IF(N16=5,I16,0)</f>
        <v>0</v>
      </c>
      <c r="Z16">
        <f>IF(AD16=0,J16,0)</f>
        <v>0</v>
      </c>
      <c r="AA16">
        <f>IF(AD16=15,J16,0)</f>
        <v>0</v>
      </c>
      <c r="AB16">
        <f>IF(AD16=21,J16,0)</f>
        <v>0</v>
      </c>
      <c r="AD16">
        <v>21</v>
      </c>
      <c r="AE16">
        <f>G16*AG16</f>
        <v>0</v>
      </c>
      <c r="AF16">
        <f>G16*(1-AG16)</f>
        <v>0</v>
      </c>
      <c r="AG16">
        <v>0</v>
      </c>
      <c r="AM16">
        <f>F16*AE16</f>
        <v>0</v>
      </c>
      <c r="AN16">
        <f>F16*AF16</f>
        <v>0</v>
      </c>
      <c r="AO16" t="s">
        <v>58</v>
      </c>
      <c r="AP16" t="s">
        <v>48</v>
      </c>
      <c r="AQ16" s="12" t="s">
        <v>49</v>
      </c>
    </row>
    <row r="17" spans="1:43" x14ac:dyDescent="0.2">
      <c r="D17" s="13" t="s">
        <v>64</v>
      </c>
      <c r="E17" s="13"/>
      <c r="F17" s="13">
        <v>52.5</v>
      </c>
    </row>
    <row r="18" spans="1:43" ht="12.75" customHeight="1" x14ac:dyDescent="0.2">
      <c r="C18" s="14" t="s">
        <v>51</v>
      </c>
      <c r="D18" s="63" t="s">
        <v>65</v>
      </c>
      <c r="E18" s="63"/>
      <c r="F18" s="63"/>
      <c r="G18" s="63"/>
      <c r="H18" s="63"/>
      <c r="I18" s="63"/>
      <c r="J18" s="63"/>
      <c r="K18" s="63"/>
      <c r="L18" s="63"/>
      <c r="M18" s="63"/>
    </row>
    <row r="19" spans="1:43" x14ac:dyDescent="0.2">
      <c r="A19" s="2" t="s">
        <v>66</v>
      </c>
      <c r="C19" s="1" t="s">
        <v>67</v>
      </c>
      <c r="D19" t="s">
        <v>68</v>
      </c>
      <c r="E19" t="s">
        <v>69</v>
      </c>
      <c r="F19">
        <v>1.4999999999999999E-2</v>
      </c>
      <c r="G19">
        <v>0</v>
      </c>
      <c r="H19">
        <f>F19*AE19</f>
        <v>0</v>
      </c>
      <c r="I19">
        <f>J19-H19</f>
        <v>0</v>
      </c>
      <c r="J19">
        <f>F19*G19</f>
        <v>0</v>
      </c>
      <c r="K19">
        <v>0</v>
      </c>
      <c r="L19">
        <f>F19*K19</f>
        <v>0</v>
      </c>
      <c r="M19" t="s">
        <v>47</v>
      </c>
      <c r="N19">
        <v>1</v>
      </c>
      <c r="O19">
        <f>IF(N19=5,I19,0)</f>
        <v>0</v>
      </c>
      <c r="Z19">
        <f>IF(AD19=0,J19,0)</f>
        <v>0</v>
      </c>
      <c r="AA19">
        <f>IF(AD19=15,J19,0)</f>
        <v>0</v>
      </c>
      <c r="AB19">
        <f>IF(AD19=21,J19,0)</f>
        <v>0</v>
      </c>
      <c r="AD19">
        <v>21</v>
      </c>
      <c r="AE19">
        <f>G19*AG19</f>
        <v>0</v>
      </c>
      <c r="AF19">
        <f>G19*(1-AG19)</f>
        <v>0</v>
      </c>
      <c r="AG19">
        <v>0</v>
      </c>
      <c r="AM19">
        <f>F19*AE19</f>
        <v>0</v>
      </c>
      <c r="AN19">
        <f>F19*AF19</f>
        <v>0</v>
      </c>
      <c r="AO19" t="s">
        <v>58</v>
      </c>
      <c r="AP19" t="s">
        <v>48</v>
      </c>
      <c r="AQ19" s="12" t="s">
        <v>49</v>
      </c>
    </row>
    <row r="20" spans="1:43" x14ac:dyDescent="0.2">
      <c r="A20" s="15"/>
      <c r="B20" s="16"/>
      <c r="C20" s="16" t="s">
        <v>70</v>
      </c>
      <c r="D20" s="12" t="s">
        <v>71</v>
      </c>
      <c r="E20" s="12"/>
      <c r="F20" s="12"/>
      <c r="G20" s="12"/>
      <c r="H20" s="12">
        <f>SUM(H21:H26)</f>
        <v>0</v>
      </c>
      <c r="I20" s="12">
        <f>SUM(I21:I26)</f>
        <v>0</v>
      </c>
      <c r="J20" s="12">
        <f>H20+I20</f>
        <v>0</v>
      </c>
      <c r="K20" s="12"/>
      <c r="L20" s="12">
        <f>SUM(L21:L26)</f>
        <v>0.33910500000000005</v>
      </c>
      <c r="M20" s="12"/>
      <c r="P20" s="12">
        <f>IF(Q20="PR",J20,SUM(O21:O26))</f>
        <v>0</v>
      </c>
      <c r="Q20" s="12" t="s">
        <v>43</v>
      </c>
      <c r="R20" s="12">
        <f>IF(Q20="HS",H20,0)</f>
        <v>0</v>
      </c>
      <c r="S20" s="12">
        <f>IF(Q20="HS",I20-P20,0)</f>
        <v>0</v>
      </c>
      <c r="T20" s="12">
        <f>IF(Q20="PS",H20,0)</f>
        <v>0</v>
      </c>
      <c r="U20" s="12">
        <f>IF(Q20="PS",I20-P20,0)</f>
        <v>0</v>
      </c>
      <c r="V20" s="12">
        <f>IF(Q20="MP",H20,0)</f>
        <v>0</v>
      </c>
      <c r="W20" s="12">
        <f>IF(Q20="MP",I20-P20,0)</f>
        <v>0</v>
      </c>
      <c r="X20" s="12">
        <f>IF(Q20="OM",H20,0)</f>
        <v>0</v>
      </c>
      <c r="Y20" s="12">
        <v>13</v>
      </c>
      <c r="AI20">
        <f>SUM(Z21:Z26)</f>
        <v>0</v>
      </c>
      <c r="AJ20">
        <f>SUM(AA21:AA26)</f>
        <v>0</v>
      </c>
      <c r="AK20">
        <f>SUM(AB21:AB26)</f>
        <v>0</v>
      </c>
    </row>
    <row r="21" spans="1:43" x14ac:dyDescent="0.2">
      <c r="A21" s="2" t="s">
        <v>72</v>
      </c>
      <c r="C21" s="1" t="s">
        <v>73</v>
      </c>
      <c r="D21" t="s">
        <v>74</v>
      </c>
      <c r="E21" t="s">
        <v>75</v>
      </c>
      <c r="F21">
        <v>5</v>
      </c>
      <c r="G21">
        <v>0</v>
      </c>
      <c r="H21">
        <f>F21*AE21</f>
        <v>0</v>
      </c>
      <c r="I21">
        <f>J21-H21</f>
        <v>0</v>
      </c>
      <c r="J21">
        <f>F21*G21</f>
        <v>0</v>
      </c>
      <c r="K21">
        <v>0</v>
      </c>
      <c r="L21">
        <f>F21*K21</f>
        <v>0</v>
      </c>
      <c r="M21" t="s">
        <v>47</v>
      </c>
      <c r="N21">
        <v>1</v>
      </c>
      <c r="O21">
        <f>IF(N21=5,I21,0)</f>
        <v>0</v>
      </c>
      <c r="Z21">
        <f>IF(AD21=0,J21,0)</f>
        <v>0</v>
      </c>
      <c r="AA21">
        <f>IF(AD21=15,J21,0)</f>
        <v>0</v>
      </c>
      <c r="AB21">
        <f>IF(AD21=21,J21,0)</f>
        <v>0</v>
      </c>
      <c r="AD21">
        <v>21</v>
      </c>
      <c r="AE21">
        <f>G21*AG21</f>
        <v>0</v>
      </c>
      <c r="AF21">
        <f>G21*(1-AG21)</f>
        <v>0</v>
      </c>
      <c r="AG21">
        <v>0</v>
      </c>
      <c r="AM21">
        <f>F21*AE21</f>
        <v>0</v>
      </c>
      <c r="AN21">
        <f>F21*AF21</f>
        <v>0</v>
      </c>
      <c r="AO21" t="s">
        <v>76</v>
      </c>
      <c r="AP21" t="s">
        <v>48</v>
      </c>
      <c r="AQ21" s="12" t="s">
        <v>49</v>
      </c>
    </row>
    <row r="22" spans="1:43" x14ac:dyDescent="0.2">
      <c r="A22" s="2" t="s">
        <v>77</v>
      </c>
      <c r="C22" s="1" t="s">
        <v>78</v>
      </c>
      <c r="D22" t="s">
        <v>79</v>
      </c>
      <c r="E22" t="s">
        <v>75</v>
      </c>
      <c r="F22">
        <v>21</v>
      </c>
      <c r="G22">
        <v>0</v>
      </c>
      <c r="H22">
        <f>F22*AE22</f>
        <v>0</v>
      </c>
      <c r="I22">
        <f>J22-H22</f>
        <v>0</v>
      </c>
      <c r="J22">
        <f>F22*G22</f>
        <v>0</v>
      </c>
      <c r="K22">
        <v>0</v>
      </c>
      <c r="L22">
        <f>F22*K22</f>
        <v>0</v>
      </c>
      <c r="M22" t="s">
        <v>47</v>
      </c>
      <c r="N22">
        <v>1</v>
      </c>
      <c r="O22">
        <f>IF(N22=5,I22,0)</f>
        <v>0</v>
      </c>
      <c r="Z22">
        <f>IF(AD22=0,J22,0)</f>
        <v>0</v>
      </c>
      <c r="AA22">
        <f>IF(AD22=15,J22,0)</f>
        <v>0</v>
      </c>
      <c r="AB22">
        <f>IF(AD22=21,J22,0)</f>
        <v>0</v>
      </c>
      <c r="AD22">
        <v>21</v>
      </c>
      <c r="AE22">
        <f>G22*AG22</f>
        <v>0</v>
      </c>
      <c r="AF22">
        <f>G22*(1-AG22)</f>
        <v>0</v>
      </c>
      <c r="AG22">
        <v>0</v>
      </c>
      <c r="AM22">
        <f>F22*AE22</f>
        <v>0</v>
      </c>
      <c r="AN22">
        <f>F22*AF22</f>
        <v>0</v>
      </c>
      <c r="AO22" t="s">
        <v>76</v>
      </c>
      <c r="AP22" t="s">
        <v>48</v>
      </c>
      <c r="AQ22" s="12" t="s">
        <v>49</v>
      </c>
    </row>
    <row r="23" spans="1:43" x14ac:dyDescent="0.2">
      <c r="A23" s="2" t="s">
        <v>80</v>
      </c>
      <c r="C23" s="1" t="s">
        <v>81</v>
      </c>
      <c r="D23" t="s">
        <v>79</v>
      </c>
      <c r="E23" t="s">
        <v>75</v>
      </c>
      <c r="F23">
        <v>13.2</v>
      </c>
      <c r="G23">
        <v>0</v>
      </c>
      <c r="H23">
        <f>F23*AE23</f>
        <v>0</v>
      </c>
      <c r="I23">
        <f>J23-H23</f>
        <v>0</v>
      </c>
      <c r="J23">
        <f>F23*G23</f>
        <v>0</v>
      </c>
      <c r="K23">
        <v>0</v>
      </c>
      <c r="L23">
        <f>F23*K23</f>
        <v>0</v>
      </c>
      <c r="M23" t="s">
        <v>47</v>
      </c>
      <c r="N23">
        <v>1</v>
      </c>
      <c r="O23">
        <f>IF(N23=5,I23,0)</f>
        <v>0</v>
      </c>
      <c r="Z23">
        <f>IF(AD23=0,J23,0)</f>
        <v>0</v>
      </c>
      <c r="AA23">
        <f>IF(AD23=15,J23,0)</f>
        <v>0</v>
      </c>
      <c r="AB23">
        <f>IF(AD23=21,J23,0)</f>
        <v>0</v>
      </c>
      <c r="AD23">
        <v>21</v>
      </c>
      <c r="AE23">
        <f>G23*AG23</f>
        <v>0</v>
      </c>
      <c r="AF23">
        <f>G23*(1-AG23)</f>
        <v>0</v>
      </c>
      <c r="AG23">
        <v>0</v>
      </c>
      <c r="AM23">
        <f>F23*AE23</f>
        <v>0</v>
      </c>
      <c r="AN23">
        <f>F23*AF23</f>
        <v>0</v>
      </c>
      <c r="AO23" t="s">
        <v>76</v>
      </c>
      <c r="AP23" t="s">
        <v>48</v>
      </c>
      <c r="AQ23" s="12" t="s">
        <v>49</v>
      </c>
    </row>
    <row r="24" spans="1:43" x14ac:dyDescent="0.2">
      <c r="D24" s="13" t="s">
        <v>82</v>
      </c>
      <c r="E24" s="13"/>
      <c r="F24" s="13">
        <v>13.2</v>
      </c>
    </row>
    <row r="25" spans="1:43" ht="12.75" customHeight="1" x14ac:dyDescent="0.2">
      <c r="C25" s="14" t="s">
        <v>51</v>
      </c>
      <c r="D25" s="63" t="s">
        <v>83</v>
      </c>
      <c r="E25" s="63"/>
      <c r="F25" s="63"/>
      <c r="G25" s="63"/>
      <c r="H25" s="63"/>
      <c r="I25" s="63"/>
      <c r="J25" s="63"/>
      <c r="K25" s="63"/>
      <c r="L25" s="63"/>
      <c r="M25" s="63"/>
    </row>
    <row r="26" spans="1:43" x14ac:dyDescent="0.2">
      <c r="A26" s="2" t="s">
        <v>84</v>
      </c>
      <c r="C26" s="1" t="s">
        <v>85</v>
      </c>
      <c r="D26" t="s">
        <v>86</v>
      </c>
      <c r="E26" t="s">
        <v>75</v>
      </c>
      <c r="F26">
        <v>144.30000000000001</v>
      </c>
      <c r="G26">
        <v>0</v>
      </c>
      <c r="H26">
        <f>F26*AE26</f>
        <v>0</v>
      </c>
      <c r="I26">
        <f>J26-H26</f>
        <v>0</v>
      </c>
      <c r="J26">
        <f>F26*G26</f>
        <v>0</v>
      </c>
      <c r="K26">
        <v>2.3500000000000001E-3</v>
      </c>
      <c r="L26">
        <f>F26*K26</f>
        <v>0.33910500000000005</v>
      </c>
      <c r="M26" t="s">
        <v>47</v>
      </c>
      <c r="N26">
        <v>1</v>
      </c>
      <c r="O26">
        <f>IF(N26=5,I26,0)</f>
        <v>0</v>
      </c>
      <c r="Z26">
        <f>IF(AD26=0,J26,0)</f>
        <v>0</v>
      </c>
      <c r="AA26">
        <f>IF(AD26=15,J26,0)</f>
        <v>0</v>
      </c>
      <c r="AB26">
        <f>IF(AD26=21,J26,0)</f>
        <v>0</v>
      </c>
      <c r="AD26">
        <v>21</v>
      </c>
      <c r="AE26">
        <f>G26*AG26</f>
        <v>0</v>
      </c>
      <c r="AF26">
        <f>G26*(1-AG26)</f>
        <v>0</v>
      </c>
      <c r="AG26">
        <v>4.709041561377364E-2</v>
      </c>
      <c r="AM26">
        <f>F26*AE26</f>
        <v>0</v>
      </c>
      <c r="AN26">
        <f>F26*AF26</f>
        <v>0</v>
      </c>
      <c r="AO26" t="s">
        <v>76</v>
      </c>
      <c r="AP26" t="s">
        <v>48</v>
      </c>
      <c r="AQ26" s="12" t="s">
        <v>49</v>
      </c>
    </row>
    <row r="27" spans="1:43" x14ac:dyDescent="0.2">
      <c r="D27" s="13" t="s">
        <v>87</v>
      </c>
      <c r="E27" s="13"/>
      <c r="F27" s="13">
        <v>144.30000000000001</v>
      </c>
    </row>
    <row r="28" spans="1:43" ht="12.75" customHeight="1" x14ac:dyDescent="0.2">
      <c r="C28" s="14" t="s">
        <v>51</v>
      </c>
      <c r="D28" s="63" t="s">
        <v>88</v>
      </c>
      <c r="E28" s="63"/>
      <c r="F28" s="63"/>
      <c r="G28" s="63"/>
      <c r="H28" s="63"/>
      <c r="I28" s="63"/>
      <c r="J28" s="63"/>
      <c r="K28" s="63"/>
      <c r="L28" s="63"/>
      <c r="M28" s="63"/>
    </row>
    <row r="29" spans="1:43" x14ac:dyDescent="0.2">
      <c r="A29" s="15"/>
      <c r="B29" s="16"/>
      <c r="C29" s="16" t="s">
        <v>89</v>
      </c>
      <c r="D29" s="12" t="s">
        <v>90</v>
      </c>
      <c r="E29" s="12"/>
      <c r="F29" s="12"/>
      <c r="G29" s="12"/>
      <c r="H29" s="12">
        <f>SUM(H30:H31)</f>
        <v>0</v>
      </c>
      <c r="I29" s="12">
        <f>SUM(I30:I31)</f>
        <v>0</v>
      </c>
      <c r="J29" s="12">
        <f>H29+I29</f>
        <v>0</v>
      </c>
      <c r="K29" s="12"/>
      <c r="L29" s="12">
        <f>SUM(L30:L31)</f>
        <v>5.8479999999999997E-2</v>
      </c>
      <c r="M29" s="12"/>
      <c r="P29" s="12">
        <f>IF(Q29="PR",J29,SUM(O30:O31))</f>
        <v>0</v>
      </c>
      <c r="Q29" s="12" t="s">
        <v>43</v>
      </c>
      <c r="R29" s="12">
        <f>IF(Q29="HS",H29,0)</f>
        <v>0</v>
      </c>
      <c r="S29" s="12">
        <f>IF(Q29="HS",I29-P29,0)</f>
        <v>0</v>
      </c>
      <c r="T29" s="12">
        <f>IF(Q29="PS",H29,0)</f>
        <v>0</v>
      </c>
      <c r="U29" s="12">
        <f>IF(Q29="PS",I29-P29,0)</f>
        <v>0</v>
      </c>
      <c r="V29" s="12">
        <f>IF(Q29="MP",H29,0)</f>
        <v>0</v>
      </c>
      <c r="W29" s="12">
        <f>IF(Q29="MP",I29-P29,0)</f>
        <v>0</v>
      </c>
      <c r="X29" s="12">
        <f>IF(Q29="OM",H29,0)</f>
        <v>0</v>
      </c>
      <c r="Y29" s="12">
        <v>15</v>
      </c>
      <c r="AI29">
        <f>SUM(Z30:Z31)</f>
        <v>0</v>
      </c>
      <c r="AJ29">
        <f>SUM(AA30:AA31)</f>
        <v>0</v>
      </c>
      <c r="AK29">
        <f>SUM(AB30:AB31)</f>
        <v>0</v>
      </c>
    </row>
    <row r="30" spans="1:43" x14ac:dyDescent="0.2">
      <c r="A30" s="2" t="s">
        <v>91</v>
      </c>
      <c r="C30" s="1" t="s">
        <v>92</v>
      </c>
      <c r="D30" t="s">
        <v>93</v>
      </c>
      <c r="E30" t="s">
        <v>46</v>
      </c>
      <c r="F30">
        <v>68</v>
      </c>
      <c r="G30">
        <v>0</v>
      </c>
      <c r="H30">
        <f>F30*AE30</f>
        <v>0</v>
      </c>
      <c r="I30">
        <f>J30-H30</f>
        <v>0</v>
      </c>
      <c r="J30">
        <f>F30*G30</f>
        <v>0</v>
      </c>
      <c r="K30">
        <v>0</v>
      </c>
      <c r="L30">
        <f>F30*K30</f>
        <v>0</v>
      </c>
      <c r="M30" t="s">
        <v>47</v>
      </c>
      <c r="N30">
        <v>1</v>
      </c>
      <c r="O30">
        <f>IF(N30=5,I30,0)</f>
        <v>0</v>
      </c>
      <c r="Z30">
        <f>IF(AD30=0,J30,0)</f>
        <v>0</v>
      </c>
      <c r="AA30">
        <f>IF(AD30=15,J30,0)</f>
        <v>0</v>
      </c>
      <c r="AB30">
        <f>IF(AD30=21,J30,0)</f>
        <v>0</v>
      </c>
      <c r="AD30">
        <v>21</v>
      </c>
      <c r="AE30">
        <f>G30*AG30</f>
        <v>0</v>
      </c>
      <c r="AF30">
        <f>G30*(1-AG30)</f>
        <v>0</v>
      </c>
      <c r="AG30">
        <v>0</v>
      </c>
      <c r="AM30">
        <f>F30*AE30</f>
        <v>0</v>
      </c>
      <c r="AN30">
        <f>F30*AF30</f>
        <v>0</v>
      </c>
      <c r="AO30" t="s">
        <v>94</v>
      </c>
      <c r="AP30" t="s">
        <v>48</v>
      </c>
      <c r="AQ30" s="12" t="s">
        <v>49</v>
      </c>
    </row>
    <row r="31" spans="1:43" x14ac:dyDescent="0.2">
      <c r="A31" s="2" t="s">
        <v>95</v>
      </c>
      <c r="C31" s="1" t="s">
        <v>96</v>
      </c>
      <c r="D31" t="s">
        <v>97</v>
      </c>
      <c r="E31" t="s">
        <v>46</v>
      </c>
      <c r="F31">
        <v>68</v>
      </c>
      <c r="G31">
        <v>0</v>
      </c>
      <c r="H31">
        <f>F31*AE31</f>
        <v>0</v>
      </c>
      <c r="I31">
        <f>J31-H31</f>
        <v>0</v>
      </c>
      <c r="J31">
        <f>F31*G31</f>
        <v>0</v>
      </c>
      <c r="K31">
        <v>8.5999999999999998E-4</v>
      </c>
      <c r="L31">
        <f>F31*K31</f>
        <v>5.8479999999999997E-2</v>
      </c>
      <c r="M31" t="s">
        <v>47</v>
      </c>
      <c r="N31">
        <v>1</v>
      </c>
      <c r="O31">
        <f>IF(N31=5,I31,0)</f>
        <v>0</v>
      </c>
      <c r="Z31">
        <f>IF(AD31=0,J31,0)</f>
        <v>0</v>
      </c>
      <c r="AA31">
        <f>IF(AD31=15,J31,0)</f>
        <v>0</v>
      </c>
      <c r="AB31">
        <f>IF(AD31=21,J31,0)</f>
        <v>0</v>
      </c>
      <c r="AD31">
        <v>21</v>
      </c>
      <c r="AE31">
        <f>G31*AG31</f>
        <v>0</v>
      </c>
      <c r="AF31">
        <f>G31*(1-AG31)</f>
        <v>0</v>
      </c>
      <c r="AG31">
        <v>0.1055044175816051</v>
      </c>
      <c r="AM31">
        <f>F31*AE31</f>
        <v>0</v>
      </c>
      <c r="AN31">
        <f>F31*AF31</f>
        <v>0</v>
      </c>
      <c r="AO31" t="s">
        <v>94</v>
      </c>
      <c r="AP31" t="s">
        <v>48</v>
      </c>
      <c r="AQ31" s="12" t="s">
        <v>49</v>
      </c>
    </row>
    <row r="32" spans="1:43" x14ac:dyDescent="0.2">
      <c r="A32" s="15"/>
      <c r="B32" s="16"/>
      <c r="C32" s="16" t="s">
        <v>98</v>
      </c>
      <c r="D32" s="12" t="s">
        <v>99</v>
      </c>
      <c r="E32" s="12"/>
      <c r="F32" s="12"/>
      <c r="G32" s="12"/>
      <c r="H32" s="12">
        <f>SUM(H33:H55)</f>
        <v>0</v>
      </c>
      <c r="I32" s="12">
        <f>SUM(I33:I55)</f>
        <v>0</v>
      </c>
      <c r="J32" s="12">
        <f>H32+I32</f>
        <v>0</v>
      </c>
      <c r="K32" s="12"/>
      <c r="L32" s="12">
        <f>SUM(L33:L55)</f>
        <v>0</v>
      </c>
      <c r="M32" s="12"/>
      <c r="P32" s="12">
        <f>IF(Q32="PR",J32,SUM(O33:O55))</f>
        <v>0</v>
      </c>
      <c r="Q32" s="12" t="s">
        <v>43</v>
      </c>
      <c r="R32" s="12">
        <f>IF(Q32="HS",H32,0)</f>
        <v>0</v>
      </c>
      <c r="S32" s="12">
        <f>IF(Q32="HS",I32-P32,0)</f>
        <v>0</v>
      </c>
      <c r="T32" s="12">
        <f>IF(Q32="PS",H32,0)</f>
        <v>0</v>
      </c>
      <c r="U32" s="12">
        <f>IF(Q32="PS",I32-P32,0)</f>
        <v>0</v>
      </c>
      <c r="V32" s="12">
        <f>IF(Q32="MP",H32,0)</f>
        <v>0</v>
      </c>
      <c r="W32" s="12">
        <f>IF(Q32="MP",I32-P32,0)</f>
        <v>0</v>
      </c>
      <c r="X32" s="12">
        <f>IF(Q32="OM",H32,0)</f>
        <v>0</v>
      </c>
      <c r="Y32" s="12">
        <v>16</v>
      </c>
      <c r="AI32">
        <f>SUM(Z33:Z55)</f>
        <v>0</v>
      </c>
      <c r="AJ32">
        <f>SUM(AA33:AA55)</f>
        <v>0</v>
      </c>
      <c r="AK32">
        <f>SUM(AB33:AB55)</f>
        <v>0</v>
      </c>
    </row>
    <row r="33" spans="1:43" x14ac:dyDescent="0.2">
      <c r="A33" s="2" t="s">
        <v>53</v>
      </c>
      <c r="C33" s="1" t="s">
        <v>100</v>
      </c>
      <c r="D33" t="s">
        <v>101</v>
      </c>
      <c r="E33" t="s">
        <v>75</v>
      </c>
      <c r="F33">
        <v>21</v>
      </c>
      <c r="G33">
        <v>0</v>
      </c>
      <c r="H33">
        <f>F33*AE33</f>
        <v>0</v>
      </c>
      <c r="I33">
        <f>J33-H33</f>
        <v>0</v>
      </c>
      <c r="J33">
        <f>F33*G33</f>
        <v>0</v>
      </c>
      <c r="K33">
        <v>0</v>
      </c>
      <c r="L33">
        <f>F33*K33</f>
        <v>0</v>
      </c>
      <c r="M33" t="s">
        <v>47</v>
      </c>
      <c r="N33">
        <v>1</v>
      </c>
      <c r="O33">
        <f>IF(N33=5,I33,0)</f>
        <v>0</v>
      </c>
      <c r="Z33">
        <f>IF(AD33=0,J33,0)</f>
        <v>0</v>
      </c>
      <c r="AA33">
        <f>IF(AD33=15,J33,0)</f>
        <v>0</v>
      </c>
      <c r="AB33">
        <f>IF(AD33=21,J33,0)</f>
        <v>0</v>
      </c>
      <c r="AD33">
        <v>21</v>
      </c>
      <c r="AE33">
        <f>G33*AG33</f>
        <v>0</v>
      </c>
      <c r="AF33">
        <f>G33*(1-AG33)</f>
        <v>0</v>
      </c>
      <c r="AG33">
        <v>0</v>
      </c>
      <c r="AM33">
        <f>F33*AE33</f>
        <v>0</v>
      </c>
      <c r="AN33">
        <f>F33*AF33</f>
        <v>0</v>
      </c>
      <c r="AO33" t="s">
        <v>102</v>
      </c>
      <c r="AP33" t="s">
        <v>48</v>
      </c>
      <c r="AQ33" s="12" t="s">
        <v>49</v>
      </c>
    </row>
    <row r="34" spans="1:43" x14ac:dyDescent="0.2">
      <c r="D34" s="13" t="s">
        <v>103</v>
      </c>
      <c r="E34" s="13"/>
      <c r="F34" s="13">
        <v>21</v>
      </c>
    </row>
    <row r="35" spans="1:43" ht="12.75" customHeight="1" x14ac:dyDescent="0.2">
      <c r="C35" s="14" t="s">
        <v>51</v>
      </c>
      <c r="D35" s="63" t="s">
        <v>104</v>
      </c>
      <c r="E35" s="63"/>
      <c r="F35" s="63"/>
      <c r="G35" s="63"/>
      <c r="H35" s="63"/>
      <c r="I35" s="63"/>
      <c r="J35" s="63"/>
      <c r="K35" s="63"/>
      <c r="L35" s="63"/>
      <c r="M35" s="63"/>
    </row>
    <row r="36" spans="1:43" x14ac:dyDescent="0.2">
      <c r="A36" s="2" t="s">
        <v>105</v>
      </c>
      <c r="C36" s="1" t="s">
        <v>106</v>
      </c>
      <c r="D36" t="s">
        <v>107</v>
      </c>
      <c r="E36" t="s">
        <v>75</v>
      </c>
      <c r="F36">
        <v>63</v>
      </c>
      <c r="G36">
        <v>0</v>
      </c>
      <c r="H36">
        <f>F36*AE36</f>
        <v>0</v>
      </c>
      <c r="I36">
        <f>J36-H36</f>
        <v>0</v>
      </c>
      <c r="J36">
        <f>F36*G36</f>
        <v>0</v>
      </c>
      <c r="K36">
        <v>0</v>
      </c>
      <c r="L36">
        <f>F36*K36</f>
        <v>0</v>
      </c>
      <c r="M36" t="s">
        <v>47</v>
      </c>
      <c r="N36">
        <v>1</v>
      </c>
      <c r="O36">
        <f>IF(N36=5,I36,0)</f>
        <v>0</v>
      </c>
      <c r="Z36">
        <f>IF(AD36=0,J36,0)</f>
        <v>0</v>
      </c>
      <c r="AA36">
        <f>IF(AD36=15,J36,0)</f>
        <v>0</v>
      </c>
      <c r="AB36">
        <f>IF(AD36=21,J36,0)</f>
        <v>0</v>
      </c>
      <c r="AD36">
        <v>21</v>
      </c>
      <c r="AE36">
        <f>G36*AG36</f>
        <v>0</v>
      </c>
      <c r="AF36">
        <f>G36*(1-AG36)</f>
        <v>0</v>
      </c>
      <c r="AG36">
        <v>0</v>
      </c>
      <c r="AM36">
        <f>F36*AE36</f>
        <v>0</v>
      </c>
      <c r="AN36">
        <f>F36*AF36</f>
        <v>0</v>
      </c>
      <c r="AO36" t="s">
        <v>102</v>
      </c>
      <c r="AP36" t="s">
        <v>48</v>
      </c>
      <c r="AQ36" s="12" t="s">
        <v>49</v>
      </c>
    </row>
    <row r="37" spans="1:43" x14ac:dyDescent="0.2">
      <c r="D37" s="13" t="s">
        <v>108</v>
      </c>
      <c r="E37" s="13"/>
      <c r="F37" s="13">
        <v>63</v>
      </c>
    </row>
    <row r="38" spans="1:43" ht="12.75" customHeight="1" x14ac:dyDescent="0.2">
      <c r="C38" s="14" t="s">
        <v>51</v>
      </c>
      <c r="D38" s="63" t="s">
        <v>109</v>
      </c>
      <c r="E38" s="63"/>
      <c r="F38" s="63"/>
      <c r="G38" s="63"/>
      <c r="H38" s="63"/>
      <c r="I38" s="63"/>
      <c r="J38" s="63"/>
      <c r="K38" s="63"/>
      <c r="L38" s="63"/>
      <c r="M38" s="63"/>
    </row>
    <row r="39" spans="1:43" x14ac:dyDescent="0.2">
      <c r="A39" s="2" t="s">
        <v>70</v>
      </c>
      <c r="C39" s="1" t="s">
        <v>110</v>
      </c>
      <c r="D39" t="s">
        <v>111</v>
      </c>
      <c r="E39" t="s">
        <v>75</v>
      </c>
      <c r="F39">
        <v>21</v>
      </c>
      <c r="G39">
        <v>0</v>
      </c>
      <c r="H39">
        <f>F39*AE39</f>
        <v>0</v>
      </c>
      <c r="I39">
        <f>J39-H39</f>
        <v>0</v>
      </c>
      <c r="J39">
        <f>F39*G39</f>
        <v>0</v>
      </c>
      <c r="K39">
        <v>0</v>
      </c>
      <c r="L39">
        <f>F39*K39</f>
        <v>0</v>
      </c>
      <c r="M39" t="s">
        <v>47</v>
      </c>
      <c r="N39">
        <v>1</v>
      </c>
      <c r="O39">
        <f>IF(N39=5,I39,0)</f>
        <v>0</v>
      </c>
      <c r="Z39">
        <f>IF(AD39=0,J39,0)</f>
        <v>0</v>
      </c>
      <c r="AA39">
        <f>IF(AD39=15,J39,0)</f>
        <v>0</v>
      </c>
      <c r="AB39">
        <f>IF(AD39=21,J39,0)</f>
        <v>0</v>
      </c>
      <c r="AD39">
        <v>21</v>
      </c>
      <c r="AE39">
        <f>G39*AG39</f>
        <v>0</v>
      </c>
      <c r="AF39">
        <f>G39*(1-AG39)</f>
        <v>0</v>
      </c>
      <c r="AG39">
        <v>0</v>
      </c>
      <c r="AM39">
        <f>F39*AE39</f>
        <v>0</v>
      </c>
      <c r="AN39">
        <f>F39*AF39</f>
        <v>0</v>
      </c>
      <c r="AO39" t="s">
        <v>102</v>
      </c>
      <c r="AP39" t="s">
        <v>48</v>
      </c>
      <c r="AQ39" s="12" t="s">
        <v>49</v>
      </c>
    </row>
    <row r="40" spans="1:43" x14ac:dyDescent="0.2">
      <c r="A40" s="2" t="s">
        <v>112</v>
      </c>
      <c r="C40" s="1" t="s">
        <v>113</v>
      </c>
      <c r="D40" t="s">
        <v>114</v>
      </c>
      <c r="E40" t="s">
        <v>75</v>
      </c>
      <c r="F40">
        <v>178.5</v>
      </c>
      <c r="G40">
        <v>0</v>
      </c>
      <c r="H40">
        <f>F40*AE40</f>
        <v>0</v>
      </c>
      <c r="I40">
        <f>J40-H40</f>
        <v>0</v>
      </c>
      <c r="J40">
        <f>F40*G40</f>
        <v>0</v>
      </c>
      <c r="K40">
        <v>0</v>
      </c>
      <c r="L40">
        <f>F40*K40</f>
        <v>0</v>
      </c>
      <c r="M40" t="s">
        <v>47</v>
      </c>
      <c r="N40">
        <v>1</v>
      </c>
      <c r="O40">
        <f>IF(N40=5,I40,0)</f>
        <v>0</v>
      </c>
      <c r="Z40">
        <f>IF(AD40=0,J40,0)</f>
        <v>0</v>
      </c>
      <c r="AA40">
        <f>IF(AD40=15,J40,0)</f>
        <v>0</v>
      </c>
      <c r="AB40">
        <f>IF(AD40=21,J40,0)</f>
        <v>0</v>
      </c>
      <c r="AD40">
        <v>21</v>
      </c>
      <c r="AE40">
        <f>G40*AG40</f>
        <v>0</v>
      </c>
      <c r="AF40">
        <f>G40*(1-AG40)</f>
        <v>0</v>
      </c>
      <c r="AG40">
        <v>0</v>
      </c>
      <c r="AM40">
        <f>F40*AE40</f>
        <v>0</v>
      </c>
      <c r="AN40">
        <f>F40*AF40</f>
        <v>0</v>
      </c>
      <c r="AO40" t="s">
        <v>102</v>
      </c>
      <c r="AP40" t="s">
        <v>48</v>
      </c>
      <c r="AQ40" s="12" t="s">
        <v>49</v>
      </c>
    </row>
    <row r="41" spans="1:43" x14ac:dyDescent="0.2">
      <c r="A41" s="2" t="s">
        <v>89</v>
      </c>
      <c r="C41" s="1" t="s">
        <v>100</v>
      </c>
      <c r="D41" t="s">
        <v>101</v>
      </c>
      <c r="E41" t="s">
        <v>75</v>
      </c>
      <c r="F41">
        <v>48.5</v>
      </c>
      <c r="G41">
        <v>0</v>
      </c>
      <c r="H41">
        <f>F41*AE41</f>
        <v>0</v>
      </c>
      <c r="I41">
        <f>J41-H41</f>
        <v>0</v>
      </c>
      <c r="J41">
        <f>F41*G41</f>
        <v>0</v>
      </c>
      <c r="K41">
        <v>0</v>
      </c>
      <c r="L41">
        <f>F41*K41</f>
        <v>0</v>
      </c>
      <c r="M41" t="s">
        <v>47</v>
      </c>
      <c r="N41">
        <v>1</v>
      </c>
      <c r="O41">
        <f>IF(N41=5,I41,0)</f>
        <v>0</v>
      </c>
      <c r="Z41">
        <f>IF(AD41=0,J41,0)</f>
        <v>0</v>
      </c>
      <c r="AA41">
        <f>IF(AD41=15,J41,0)</f>
        <v>0</v>
      </c>
      <c r="AB41">
        <f>IF(AD41=21,J41,0)</f>
        <v>0</v>
      </c>
      <c r="AD41">
        <v>21</v>
      </c>
      <c r="AE41">
        <f>G41*AG41</f>
        <v>0</v>
      </c>
      <c r="AF41">
        <f>G41*(1-AG41)</f>
        <v>0</v>
      </c>
      <c r="AG41">
        <v>0</v>
      </c>
      <c r="AM41">
        <f>F41*AE41</f>
        <v>0</v>
      </c>
      <c r="AN41">
        <f>F41*AF41</f>
        <v>0</v>
      </c>
      <c r="AO41" t="s">
        <v>102</v>
      </c>
      <c r="AP41" t="s">
        <v>48</v>
      </c>
      <c r="AQ41" s="12" t="s">
        <v>49</v>
      </c>
    </row>
    <row r="42" spans="1:43" x14ac:dyDescent="0.2">
      <c r="D42" s="13" t="s">
        <v>115</v>
      </c>
      <c r="E42" s="13"/>
      <c r="F42" s="13">
        <v>48.5</v>
      </c>
    </row>
    <row r="43" spans="1:43" ht="12.75" customHeight="1" x14ac:dyDescent="0.2">
      <c r="C43" s="14" t="s">
        <v>51</v>
      </c>
      <c r="D43" s="63" t="s">
        <v>116</v>
      </c>
      <c r="E43" s="63"/>
      <c r="F43" s="63"/>
      <c r="G43" s="63"/>
      <c r="H43" s="63"/>
      <c r="I43" s="63"/>
      <c r="J43" s="63"/>
      <c r="K43" s="63"/>
      <c r="L43" s="63"/>
      <c r="M43" s="63"/>
    </row>
    <row r="44" spans="1:43" x14ac:dyDescent="0.2">
      <c r="A44" s="2" t="s">
        <v>98</v>
      </c>
      <c r="C44" s="1" t="s">
        <v>106</v>
      </c>
      <c r="D44" t="s">
        <v>107</v>
      </c>
      <c r="E44" t="s">
        <v>75</v>
      </c>
      <c r="F44">
        <v>145.5</v>
      </c>
      <c r="G44">
        <v>0</v>
      </c>
      <c r="H44">
        <f>F44*AE44</f>
        <v>0</v>
      </c>
      <c r="I44">
        <f>J44-H44</f>
        <v>0</v>
      </c>
      <c r="J44">
        <f>F44*G44</f>
        <v>0</v>
      </c>
      <c r="K44">
        <v>0</v>
      </c>
      <c r="L44">
        <f>F44*K44</f>
        <v>0</v>
      </c>
      <c r="M44" t="s">
        <v>47</v>
      </c>
      <c r="N44">
        <v>1</v>
      </c>
      <c r="O44">
        <f>IF(N44=5,I44,0)</f>
        <v>0</v>
      </c>
      <c r="Z44">
        <f>IF(AD44=0,J44,0)</f>
        <v>0</v>
      </c>
      <c r="AA44">
        <f>IF(AD44=15,J44,0)</f>
        <v>0</v>
      </c>
      <c r="AB44">
        <f>IF(AD44=21,J44,0)</f>
        <v>0</v>
      </c>
      <c r="AD44">
        <v>21</v>
      </c>
      <c r="AE44">
        <f>G44*AG44</f>
        <v>0</v>
      </c>
      <c r="AF44">
        <f>G44*(1-AG44)</f>
        <v>0</v>
      </c>
      <c r="AG44">
        <v>0</v>
      </c>
      <c r="AM44">
        <f>F44*AE44</f>
        <v>0</v>
      </c>
      <c r="AN44">
        <f>F44*AF44</f>
        <v>0</v>
      </c>
      <c r="AO44" t="s">
        <v>102</v>
      </c>
      <c r="AP44" t="s">
        <v>48</v>
      </c>
      <c r="AQ44" s="12" t="s">
        <v>49</v>
      </c>
    </row>
    <row r="45" spans="1:43" x14ac:dyDescent="0.2">
      <c r="D45" s="13" t="s">
        <v>117</v>
      </c>
      <c r="E45" s="13"/>
      <c r="F45" s="13">
        <v>145.5</v>
      </c>
    </row>
    <row r="46" spans="1:43" ht="12.75" customHeight="1" x14ac:dyDescent="0.2">
      <c r="C46" s="14" t="s">
        <v>51</v>
      </c>
      <c r="D46" s="63" t="s">
        <v>118</v>
      </c>
      <c r="E46" s="63"/>
      <c r="F46" s="63"/>
      <c r="G46" s="63"/>
      <c r="H46" s="63"/>
      <c r="I46" s="63"/>
      <c r="J46" s="63"/>
      <c r="K46" s="63"/>
      <c r="L46" s="63"/>
      <c r="M46" s="63"/>
    </row>
    <row r="47" spans="1:43" x14ac:dyDescent="0.2">
      <c r="A47" s="2" t="s">
        <v>119</v>
      </c>
      <c r="C47" s="1" t="s">
        <v>120</v>
      </c>
      <c r="D47" t="s">
        <v>121</v>
      </c>
      <c r="E47" t="s">
        <v>75</v>
      </c>
      <c r="F47">
        <v>21</v>
      </c>
      <c r="G47">
        <v>0</v>
      </c>
      <c r="H47">
        <f>F47*AE47</f>
        <v>0</v>
      </c>
      <c r="I47">
        <f>J47-H47</f>
        <v>0</v>
      </c>
      <c r="J47">
        <f>F47*G47</f>
        <v>0</v>
      </c>
      <c r="K47">
        <v>0</v>
      </c>
      <c r="L47">
        <f>F47*K47</f>
        <v>0</v>
      </c>
      <c r="M47" t="s">
        <v>47</v>
      </c>
      <c r="N47">
        <v>1</v>
      </c>
      <c r="O47">
        <f>IF(N47=5,I47,0)</f>
        <v>0</v>
      </c>
      <c r="Z47">
        <f>IF(AD47=0,J47,0)</f>
        <v>0</v>
      </c>
      <c r="AA47">
        <f>IF(AD47=15,J47,0)</f>
        <v>0</v>
      </c>
      <c r="AB47">
        <f>IF(AD47=21,J47,0)</f>
        <v>0</v>
      </c>
      <c r="AD47">
        <v>21</v>
      </c>
      <c r="AE47">
        <f>G47*AG47</f>
        <v>0</v>
      </c>
      <c r="AF47">
        <f>G47*(1-AG47)</f>
        <v>0</v>
      </c>
      <c r="AG47">
        <v>0</v>
      </c>
      <c r="AM47">
        <f>F47*AE47</f>
        <v>0</v>
      </c>
      <c r="AN47">
        <f>F47*AF47</f>
        <v>0</v>
      </c>
      <c r="AO47" t="s">
        <v>102</v>
      </c>
      <c r="AP47" t="s">
        <v>48</v>
      </c>
      <c r="AQ47" s="12" t="s">
        <v>49</v>
      </c>
    </row>
    <row r="48" spans="1:43" x14ac:dyDescent="0.2">
      <c r="A48" s="2" t="s">
        <v>122</v>
      </c>
      <c r="C48" s="1" t="s">
        <v>123</v>
      </c>
      <c r="D48" t="s">
        <v>124</v>
      </c>
      <c r="E48" t="s">
        <v>75</v>
      </c>
      <c r="F48">
        <v>210</v>
      </c>
      <c r="G48">
        <v>0</v>
      </c>
      <c r="H48">
        <f>F48*AE48</f>
        <v>0</v>
      </c>
      <c r="I48">
        <f>J48-H48</f>
        <v>0</v>
      </c>
      <c r="J48">
        <f>F48*G48</f>
        <v>0</v>
      </c>
      <c r="K48">
        <v>0</v>
      </c>
      <c r="L48">
        <f>F48*K48</f>
        <v>0</v>
      </c>
      <c r="M48" t="s">
        <v>47</v>
      </c>
      <c r="N48">
        <v>1</v>
      </c>
      <c r="O48">
        <f>IF(N48=5,I48,0)</f>
        <v>0</v>
      </c>
      <c r="Z48">
        <f>IF(AD48=0,J48,0)</f>
        <v>0</v>
      </c>
      <c r="AA48">
        <f>IF(AD48=15,J48,0)</f>
        <v>0</v>
      </c>
      <c r="AB48">
        <f>IF(AD48=21,J48,0)</f>
        <v>0</v>
      </c>
      <c r="AD48">
        <v>21</v>
      </c>
      <c r="AE48">
        <f>G48*AG48</f>
        <v>0</v>
      </c>
      <c r="AF48">
        <f>G48*(1-AG48)</f>
        <v>0</v>
      </c>
      <c r="AG48">
        <v>0</v>
      </c>
      <c r="AM48">
        <f>F48*AE48</f>
        <v>0</v>
      </c>
      <c r="AN48">
        <f>F48*AF48</f>
        <v>0</v>
      </c>
      <c r="AO48" t="s">
        <v>102</v>
      </c>
      <c r="AP48" t="s">
        <v>48</v>
      </c>
      <c r="AQ48" s="12" t="s">
        <v>49</v>
      </c>
    </row>
    <row r="49" spans="1:43" x14ac:dyDescent="0.2">
      <c r="D49" s="13" t="s">
        <v>125</v>
      </c>
      <c r="E49" s="13"/>
      <c r="F49" s="13">
        <v>210</v>
      </c>
    </row>
    <row r="50" spans="1:43" ht="12.75" customHeight="1" x14ac:dyDescent="0.2">
      <c r="C50" s="14" t="s">
        <v>51</v>
      </c>
      <c r="D50" s="63" t="s">
        <v>126</v>
      </c>
      <c r="E50" s="63"/>
      <c r="F50" s="63"/>
      <c r="G50" s="63"/>
      <c r="H50" s="63"/>
      <c r="I50" s="63"/>
      <c r="J50" s="63"/>
      <c r="K50" s="63"/>
      <c r="L50" s="63"/>
      <c r="M50" s="63"/>
    </row>
    <row r="51" spans="1:43" x14ac:dyDescent="0.2">
      <c r="A51" s="2" t="s">
        <v>127</v>
      </c>
      <c r="C51" s="1" t="s">
        <v>100</v>
      </c>
      <c r="D51" t="s">
        <v>101</v>
      </c>
      <c r="E51" t="s">
        <v>75</v>
      </c>
      <c r="F51">
        <v>130</v>
      </c>
      <c r="G51">
        <v>0</v>
      </c>
      <c r="H51">
        <f>F51*AE51</f>
        <v>0</v>
      </c>
      <c r="I51">
        <f>J51-H51</f>
        <v>0</v>
      </c>
      <c r="J51">
        <f>F51*G51</f>
        <v>0</v>
      </c>
      <c r="K51">
        <v>0</v>
      </c>
      <c r="L51">
        <f>F51*K51</f>
        <v>0</v>
      </c>
      <c r="M51" t="s">
        <v>47</v>
      </c>
      <c r="N51">
        <v>1</v>
      </c>
      <c r="O51">
        <f>IF(N51=5,I51,0)</f>
        <v>0</v>
      </c>
      <c r="Z51">
        <f>IF(AD51=0,J51,0)</f>
        <v>0</v>
      </c>
      <c r="AA51">
        <f>IF(AD51=15,J51,0)</f>
        <v>0</v>
      </c>
      <c r="AB51">
        <f>IF(AD51=21,J51,0)</f>
        <v>0</v>
      </c>
      <c r="AD51">
        <v>21</v>
      </c>
      <c r="AE51">
        <f>G51*AG51</f>
        <v>0</v>
      </c>
      <c r="AF51">
        <f>G51*(1-AG51)</f>
        <v>0</v>
      </c>
      <c r="AG51">
        <v>0</v>
      </c>
      <c r="AM51">
        <f>F51*AE51</f>
        <v>0</v>
      </c>
      <c r="AN51">
        <f>F51*AF51</f>
        <v>0</v>
      </c>
      <c r="AO51" t="s">
        <v>102</v>
      </c>
      <c r="AP51" t="s">
        <v>48</v>
      </c>
      <c r="AQ51" s="12" t="s">
        <v>49</v>
      </c>
    </row>
    <row r="52" spans="1:43" x14ac:dyDescent="0.2">
      <c r="D52" s="13" t="s">
        <v>128</v>
      </c>
      <c r="E52" s="13"/>
      <c r="F52" s="13">
        <v>130</v>
      </c>
    </row>
    <row r="53" spans="1:43" ht="12.75" customHeight="1" x14ac:dyDescent="0.2">
      <c r="C53" s="14" t="s">
        <v>51</v>
      </c>
      <c r="D53" s="63" t="s">
        <v>129</v>
      </c>
      <c r="E53" s="63"/>
      <c r="F53" s="63"/>
      <c r="G53" s="63"/>
      <c r="H53" s="63"/>
      <c r="I53" s="63"/>
      <c r="J53" s="63"/>
      <c r="K53" s="63"/>
      <c r="L53" s="63"/>
      <c r="M53" s="63"/>
    </row>
    <row r="54" spans="1:43" x14ac:dyDescent="0.2">
      <c r="A54" s="2" t="s">
        <v>130</v>
      </c>
      <c r="C54" s="1" t="s">
        <v>106</v>
      </c>
      <c r="D54" t="s">
        <v>107</v>
      </c>
      <c r="E54" t="s">
        <v>75</v>
      </c>
      <c r="F54">
        <v>130</v>
      </c>
      <c r="G54">
        <v>0</v>
      </c>
      <c r="H54">
        <f>F54*AE54</f>
        <v>0</v>
      </c>
      <c r="I54">
        <f>J54-H54</f>
        <v>0</v>
      </c>
      <c r="J54">
        <f>F54*G54</f>
        <v>0</v>
      </c>
      <c r="K54">
        <v>0</v>
      </c>
      <c r="L54">
        <f>F54*K54</f>
        <v>0</v>
      </c>
      <c r="M54" t="s">
        <v>47</v>
      </c>
      <c r="N54">
        <v>1</v>
      </c>
      <c r="O54">
        <f>IF(N54=5,I54,0)</f>
        <v>0</v>
      </c>
      <c r="Z54">
        <f>IF(AD54=0,J54,0)</f>
        <v>0</v>
      </c>
      <c r="AA54">
        <f>IF(AD54=15,J54,0)</f>
        <v>0</v>
      </c>
      <c r="AB54">
        <f>IF(AD54=21,J54,0)</f>
        <v>0</v>
      </c>
      <c r="AD54">
        <v>21</v>
      </c>
      <c r="AE54">
        <f>G54*AG54</f>
        <v>0</v>
      </c>
      <c r="AF54">
        <f>G54*(1-AG54)</f>
        <v>0</v>
      </c>
      <c r="AG54">
        <v>0</v>
      </c>
      <c r="AM54">
        <f>F54*AE54</f>
        <v>0</v>
      </c>
      <c r="AN54">
        <f>F54*AF54</f>
        <v>0</v>
      </c>
      <c r="AO54" t="s">
        <v>102</v>
      </c>
      <c r="AP54" t="s">
        <v>48</v>
      </c>
      <c r="AQ54" s="12" t="s">
        <v>49</v>
      </c>
    </row>
    <row r="55" spans="1:43" x14ac:dyDescent="0.2">
      <c r="A55" s="2" t="s">
        <v>131</v>
      </c>
      <c r="C55" s="1" t="s">
        <v>132</v>
      </c>
      <c r="D55" t="s">
        <v>133</v>
      </c>
      <c r="E55" t="s">
        <v>134</v>
      </c>
      <c r="F55">
        <v>0.3</v>
      </c>
      <c r="G55">
        <v>0</v>
      </c>
      <c r="H55">
        <f>F55*AE55</f>
        <v>0</v>
      </c>
      <c r="I55">
        <f>J55-H55</f>
        <v>0</v>
      </c>
      <c r="J55">
        <f>F55*G55</f>
        <v>0</v>
      </c>
      <c r="K55">
        <v>0</v>
      </c>
      <c r="L55">
        <f>F55*K55</f>
        <v>0</v>
      </c>
      <c r="M55" t="s">
        <v>47</v>
      </c>
      <c r="N55">
        <v>1</v>
      </c>
      <c r="O55">
        <f>IF(N55=5,I55,0)</f>
        <v>0</v>
      </c>
      <c r="Z55">
        <f>IF(AD55=0,J55,0)</f>
        <v>0</v>
      </c>
      <c r="AA55">
        <f>IF(AD55=15,J55,0)</f>
        <v>0</v>
      </c>
      <c r="AB55">
        <f>IF(AD55=21,J55,0)</f>
        <v>0</v>
      </c>
      <c r="AD55">
        <v>21</v>
      </c>
      <c r="AE55">
        <f>G55*AG55</f>
        <v>0</v>
      </c>
      <c r="AF55">
        <f>G55*(1-AG55)</f>
        <v>0</v>
      </c>
      <c r="AG55">
        <v>0</v>
      </c>
      <c r="AM55">
        <f>F55*AE55</f>
        <v>0</v>
      </c>
      <c r="AN55">
        <f>F55*AF55</f>
        <v>0</v>
      </c>
      <c r="AO55" t="s">
        <v>102</v>
      </c>
      <c r="AP55" t="s">
        <v>48</v>
      </c>
      <c r="AQ55" s="12" t="s">
        <v>49</v>
      </c>
    </row>
    <row r="56" spans="1:43" x14ac:dyDescent="0.2">
      <c r="A56" s="15"/>
      <c r="B56" s="16"/>
      <c r="C56" s="16" t="s">
        <v>119</v>
      </c>
      <c r="D56" s="12" t="s">
        <v>135</v>
      </c>
      <c r="E56" s="12"/>
      <c r="F56" s="12"/>
      <c r="G56" s="12"/>
      <c r="H56" s="12">
        <f>SUM(H57:H71)</f>
        <v>0</v>
      </c>
      <c r="I56" s="12">
        <f>SUM(I57:I71)</f>
        <v>0</v>
      </c>
      <c r="J56" s="12">
        <f>H56+I56</f>
        <v>0</v>
      </c>
      <c r="K56" s="12"/>
      <c r="L56" s="12">
        <f>SUM(L57:L71)</f>
        <v>164.37</v>
      </c>
      <c r="M56" s="12"/>
      <c r="P56" s="12">
        <f>IF(Q56="PR",J56,SUM(O57:O71))</f>
        <v>0</v>
      </c>
      <c r="Q56" s="12" t="s">
        <v>43</v>
      </c>
      <c r="R56" s="12">
        <f>IF(Q56="HS",H56,0)</f>
        <v>0</v>
      </c>
      <c r="S56" s="12">
        <f>IF(Q56="HS",I56-P56,0)</f>
        <v>0</v>
      </c>
      <c r="T56" s="12">
        <f>IF(Q56="PS",H56,0)</f>
        <v>0</v>
      </c>
      <c r="U56" s="12">
        <f>IF(Q56="PS",I56-P56,0)</f>
        <v>0</v>
      </c>
      <c r="V56" s="12">
        <f>IF(Q56="MP",H56,0)</f>
        <v>0</v>
      </c>
      <c r="W56" s="12">
        <f>IF(Q56="MP",I56-P56,0)</f>
        <v>0</v>
      </c>
      <c r="X56" s="12">
        <f>IF(Q56="OM",H56,0)</f>
        <v>0</v>
      </c>
      <c r="Y56" s="12">
        <v>17</v>
      </c>
      <c r="AI56">
        <f>SUM(Z57:Z71)</f>
        <v>0</v>
      </c>
      <c r="AJ56">
        <f>SUM(AA57:AA71)</f>
        <v>0</v>
      </c>
      <c r="AK56">
        <f>SUM(AB57:AB71)</f>
        <v>0</v>
      </c>
    </row>
    <row r="57" spans="1:43" x14ac:dyDescent="0.2">
      <c r="A57" s="2" t="s">
        <v>136</v>
      </c>
      <c r="C57" s="1" t="s">
        <v>137</v>
      </c>
      <c r="D57" t="s">
        <v>138</v>
      </c>
      <c r="E57" t="s">
        <v>75</v>
      </c>
      <c r="F57">
        <v>32</v>
      </c>
      <c r="G57">
        <v>0</v>
      </c>
      <c r="H57">
        <f>F57*AE57</f>
        <v>0</v>
      </c>
      <c r="I57">
        <f>J57-H57</f>
        <v>0</v>
      </c>
      <c r="J57">
        <f>F57*G57</f>
        <v>0</v>
      </c>
      <c r="K57">
        <v>1.67</v>
      </c>
      <c r="L57">
        <f>F57*K57</f>
        <v>53.44</v>
      </c>
      <c r="M57" t="s">
        <v>47</v>
      </c>
      <c r="N57">
        <v>1</v>
      </c>
      <c r="O57">
        <f>IF(N57=5,I57,0)</f>
        <v>0</v>
      </c>
      <c r="Z57">
        <f>IF(AD57=0,J57,0)</f>
        <v>0</v>
      </c>
      <c r="AA57">
        <f>IF(AD57=15,J57,0)</f>
        <v>0</v>
      </c>
      <c r="AB57">
        <f>IF(AD57=21,J57,0)</f>
        <v>0</v>
      </c>
      <c r="AD57">
        <v>21</v>
      </c>
      <c r="AE57">
        <f>G57*AG57</f>
        <v>0</v>
      </c>
      <c r="AF57">
        <f>G57*(1-AG57)</f>
        <v>0</v>
      </c>
      <c r="AG57">
        <v>0.32180156657963449</v>
      </c>
      <c r="AM57">
        <f>F57*AE57</f>
        <v>0</v>
      </c>
      <c r="AN57">
        <f>F57*AF57</f>
        <v>0</v>
      </c>
      <c r="AO57" t="s">
        <v>139</v>
      </c>
      <c r="AP57" t="s">
        <v>48</v>
      </c>
      <c r="AQ57" s="12" t="s">
        <v>49</v>
      </c>
    </row>
    <row r="58" spans="1:43" x14ac:dyDescent="0.2">
      <c r="D58" s="13" t="s">
        <v>140</v>
      </c>
      <c r="E58" s="13"/>
      <c r="F58" s="13">
        <v>32</v>
      </c>
    </row>
    <row r="59" spans="1:43" ht="12.75" customHeight="1" x14ac:dyDescent="0.2">
      <c r="C59" s="14" t="s">
        <v>51</v>
      </c>
      <c r="D59" s="63" t="s">
        <v>141</v>
      </c>
      <c r="E59" s="63"/>
      <c r="F59" s="63"/>
      <c r="G59" s="63"/>
      <c r="H59" s="63"/>
      <c r="I59" s="63"/>
      <c r="J59" s="63"/>
      <c r="K59" s="63"/>
      <c r="L59" s="63"/>
      <c r="M59" s="63"/>
    </row>
    <row r="60" spans="1:43" x14ac:dyDescent="0.2">
      <c r="A60" s="2" t="s">
        <v>142</v>
      </c>
      <c r="C60" s="1" t="s">
        <v>143</v>
      </c>
      <c r="D60" t="s">
        <v>144</v>
      </c>
      <c r="E60" t="s">
        <v>134</v>
      </c>
      <c r="F60">
        <v>51.2</v>
      </c>
      <c r="G60">
        <v>0</v>
      </c>
      <c r="H60">
        <f>F60*AE60</f>
        <v>0</v>
      </c>
      <c r="I60">
        <f>J60-H60</f>
        <v>0</v>
      </c>
      <c r="J60">
        <f>F60*G60</f>
        <v>0</v>
      </c>
      <c r="K60">
        <v>1</v>
      </c>
      <c r="L60">
        <f>F60*K60</f>
        <v>51.2</v>
      </c>
      <c r="M60" t="s">
        <v>47</v>
      </c>
      <c r="N60">
        <v>1</v>
      </c>
      <c r="O60">
        <f>IF(N60=5,I60,0)</f>
        <v>0</v>
      </c>
      <c r="Z60">
        <f>IF(AD60=0,J60,0)</f>
        <v>0</v>
      </c>
      <c r="AA60">
        <f>IF(AD60=15,J60,0)</f>
        <v>0</v>
      </c>
      <c r="AB60">
        <f>IF(AD60=21,J60,0)</f>
        <v>0</v>
      </c>
      <c r="AD60">
        <v>21</v>
      </c>
      <c r="AE60">
        <f>G60*AG60</f>
        <v>0</v>
      </c>
      <c r="AF60">
        <f>G60*(1-AG60)</f>
        <v>0</v>
      </c>
      <c r="AG60">
        <v>1</v>
      </c>
      <c r="AM60">
        <f>F60*AE60</f>
        <v>0</v>
      </c>
      <c r="AN60">
        <f>F60*AF60</f>
        <v>0</v>
      </c>
      <c r="AO60" t="s">
        <v>139</v>
      </c>
      <c r="AP60" t="s">
        <v>48</v>
      </c>
      <c r="AQ60" s="12" t="s">
        <v>49</v>
      </c>
    </row>
    <row r="61" spans="1:43" x14ac:dyDescent="0.2">
      <c r="A61" s="2" t="s">
        <v>145</v>
      </c>
      <c r="C61" s="1" t="s">
        <v>137</v>
      </c>
      <c r="D61" t="s">
        <v>138</v>
      </c>
      <c r="E61" t="s">
        <v>75</v>
      </c>
      <c r="F61">
        <v>19</v>
      </c>
      <c r="G61">
        <v>0</v>
      </c>
      <c r="H61">
        <f>F61*AE61</f>
        <v>0</v>
      </c>
      <c r="I61">
        <f>J61-H61</f>
        <v>0</v>
      </c>
      <c r="J61">
        <f>F61*G61</f>
        <v>0</v>
      </c>
      <c r="K61">
        <v>1.67</v>
      </c>
      <c r="L61">
        <f>F61*K61</f>
        <v>31.729999999999997</v>
      </c>
      <c r="M61" t="s">
        <v>47</v>
      </c>
      <c r="N61">
        <v>1</v>
      </c>
      <c r="O61">
        <f>IF(N61=5,I61,0)</f>
        <v>0</v>
      </c>
      <c r="Z61">
        <f>IF(AD61=0,J61,0)</f>
        <v>0</v>
      </c>
      <c r="AA61">
        <f>IF(AD61=15,J61,0)</f>
        <v>0</v>
      </c>
      <c r="AB61">
        <f>IF(AD61=21,J61,0)</f>
        <v>0</v>
      </c>
      <c r="AD61">
        <v>21</v>
      </c>
      <c r="AE61">
        <f>G61*AG61</f>
        <v>0</v>
      </c>
      <c r="AF61">
        <f>G61*(1-AG61)</f>
        <v>0</v>
      </c>
      <c r="AG61">
        <v>0.32180156657963449</v>
      </c>
      <c r="AM61">
        <f>F61*AE61</f>
        <v>0</v>
      </c>
      <c r="AN61">
        <f>F61*AF61</f>
        <v>0</v>
      </c>
      <c r="AO61" t="s">
        <v>139</v>
      </c>
      <c r="AP61" t="s">
        <v>48</v>
      </c>
      <c r="AQ61" s="12" t="s">
        <v>49</v>
      </c>
    </row>
    <row r="62" spans="1:43" x14ac:dyDescent="0.2">
      <c r="D62" s="13" t="s">
        <v>146</v>
      </c>
      <c r="E62" s="13"/>
      <c r="F62" s="13">
        <v>19</v>
      </c>
    </row>
    <row r="63" spans="1:43" ht="12.75" customHeight="1" x14ac:dyDescent="0.2">
      <c r="C63" s="14" t="s">
        <v>51</v>
      </c>
      <c r="D63" s="63" t="s">
        <v>147</v>
      </c>
      <c r="E63" s="63"/>
      <c r="F63" s="63"/>
      <c r="G63" s="63"/>
      <c r="H63" s="63"/>
      <c r="I63" s="63"/>
      <c r="J63" s="63"/>
      <c r="K63" s="63"/>
      <c r="L63" s="63"/>
      <c r="M63" s="63"/>
    </row>
    <row r="64" spans="1:43" x14ac:dyDescent="0.2">
      <c r="A64" s="2" t="s">
        <v>148</v>
      </c>
      <c r="C64" s="1" t="s">
        <v>149</v>
      </c>
      <c r="D64" t="s">
        <v>150</v>
      </c>
      <c r="E64" t="s">
        <v>134</v>
      </c>
      <c r="F64">
        <v>28</v>
      </c>
      <c r="G64">
        <v>0</v>
      </c>
      <c r="H64">
        <f>F64*AE64</f>
        <v>0</v>
      </c>
      <c r="I64">
        <f>J64-H64</f>
        <v>0</v>
      </c>
      <c r="J64">
        <f>F64*G64</f>
        <v>0</v>
      </c>
      <c r="K64">
        <v>1</v>
      </c>
      <c r="L64">
        <f>F64*K64</f>
        <v>28</v>
      </c>
      <c r="M64" t="s">
        <v>47</v>
      </c>
      <c r="N64">
        <v>1</v>
      </c>
      <c r="O64">
        <f>IF(N64=5,I64,0)</f>
        <v>0</v>
      </c>
      <c r="Z64">
        <f>IF(AD64=0,J64,0)</f>
        <v>0</v>
      </c>
      <c r="AA64">
        <f>IF(AD64=15,J64,0)</f>
        <v>0</v>
      </c>
      <c r="AB64">
        <f>IF(AD64=21,J64,0)</f>
        <v>0</v>
      </c>
      <c r="AD64">
        <v>21</v>
      </c>
      <c r="AE64">
        <f>G64*AG64</f>
        <v>0</v>
      </c>
      <c r="AF64">
        <f>G64*(1-AG64)</f>
        <v>0</v>
      </c>
      <c r="AG64">
        <v>1</v>
      </c>
      <c r="AM64">
        <f>F64*AE64</f>
        <v>0</v>
      </c>
      <c r="AN64">
        <f>F64*AF64</f>
        <v>0</v>
      </c>
      <c r="AO64" t="s">
        <v>139</v>
      </c>
      <c r="AP64" t="s">
        <v>48</v>
      </c>
      <c r="AQ64" s="12" t="s">
        <v>49</v>
      </c>
    </row>
    <row r="65" spans="1:43" x14ac:dyDescent="0.2">
      <c r="A65" s="2" t="s">
        <v>151</v>
      </c>
      <c r="C65" s="1" t="s">
        <v>152</v>
      </c>
      <c r="D65" t="s">
        <v>153</v>
      </c>
      <c r="E65" t="s">
        <v>75</v>
      </c>
      <c r="F65">
        <v>10.7</v>
      </c>
      <c r="G65">
        <v>0</v>
      </c>
      <c r="H65">
        <f>F65*AE65</f>
        <v>0</v>
      </c>
      <c r="I65">
        <f>J65-H65</f>
        <v>0</v>
      </c>
      <c r="J65">
        <f>F65*G65</f>
        <v>0</v>
      </c>
      <c r="K65">
        <v>0</v>
      </c>
      <c r="L65">
        <f>F65*K65</f>
        <v>0</v>
      </c>
      <c r="M65" t="s">
        <v>47</v>
      </c>
      <c r="N65">
        <v>1</v>
      </c>
      <c r="O65">
        <f>IF(N65=5,I65,0)</f>
        <v>0</v>
      </c>
      <c r="Z65">
        <f>IF(AD65=0,J65,0)</f>
        <v>0</v>
      </c>
      <c r="AA65">
        <f>IF(AD65=15,J65,0)</f>
        <v>0</v>
      </c>
      <c r="AB65">
        <f>IF(AD65=21,J65,0)</f>
        <v>0</v>
      </c>
      <c r="AD65">
        <v>21</v>
      </c>
      <c r="AE65">
        <f>G65*AG65</f>
        <v>0</v>
      </c>
      <c r="AF65">
        <f>G65*(1-AG65)</f>
        <v>0</v>
      </c>
      <c r="AG65">
        <v>0</v>
      </c>
      <c r="AM65">
        <f>F65*AE65</f>
        <v>0</v>
      </c>
      <c r="AN65">
        <f>F65*AF65</f>
        <v>0</v>
      </c>
      <c r="AO65" t="s">
        <v>139</v>
      </c>
      <c r="AP65" t="s">
        <v>48</v>
      </c>
      <c r="AQ65" s="12" t="s">
        <v>49</v>
      </c>
    </row>
    <row r="66" spans="1:43" x14ac:dyDescent="0.2">
      <c r="D66" s="13" t="s">
        <v>154</v>
      </c>
      <c r="E66" s="13"/>
      <c r="F66" s="13">
        <v>10.7</v>
      </c>
    </row>
    <row r="67" spans="1:43" ht="12.75" customHeight="1" x14ac:dyDescent="0.2">
      <c r="C67" s="14" t="s">
        <v>51</v>
      </c>
      <c r="D67" s="63" t="s">
        <v>155</v>
      </c>
      <c r="E67" s="63"/>
      <c r="F67" s="63"/>
      <c r="G67" s="63"/>
      <c r="H67" s="63"/>
      <c r="I67" s="63"/>
      <c r="J67" s="63"/>
      <c r="K67" s="63"/>
      <c r="L67" s="63"/>
      <c r="M67" s="63"/>
    </row>
    <row r="68" spans="1:43" x14ac:dyDescent="0.2">
      <c r="A68" s="2" t="s">
        <v>156</v>
      </c>
      <c r="C68" s="1" t="s">
        <v>157</v>
      </c>
      <c r="D68" t="s">
        <v>158</v>
      </c>
      <c r="E68" t="s">
        <v>75</v>
      </c>
      <c r="F68">
        <v>12.5</v>
      </c>
      <c r="G68">
        <v>0</v>
      </c>
      <c r="H68">
        <f>F68*AE68</f>
        <v>0</v>
      </c>
      <c r="I68">
        <f>J68-H68</f>
        <v>0</v>
      </c>
      <c r="J68">
        <f>F68*G68</f>
        <v>0</v>
      </c>
      <c r="K68">
        <v>0</v>
      </c>
      <c r="L68">
        <f>F68*K68</f>
        <v>0</v>
      </c>
      <c r="M68" t="s">
        <v>47</v>
      </c>
      <c r="N68">
        <v>1</v>
      </c>
      <c r="O68">
        <f>IF(N68=5,I68,0)</f>
        <v>0</v>
      </c>
      <c r="Z68">
        <f>IF(AD68=0,J68,0)</f>
        <v>0</v>
      </c>
      <c r="AA68">
        <f>IF(AD68=15,J68,0)</f>
        <v>0</v>
      </c>
      <c r="AB68">
        <f>IF(AD68=21,J68,0)</f>
        <v>0</v>
      </c>
      <c r="AD68">
        <v>21</v>
      </c>
      <c r="AE68">
        <f>G68*AG68</f>
        <v>0</v>
      </c>
      <c r="AF68">
        <f>G68*(1-AG68)</f>
        <v>0</v>
      </c>
      <c r="AG68">
        <v>0</v>
      </c>
      <c r="AM68">
        <f>F68*AE68</f>
        <v>0</v>
      </c>
      <c r="AN68">
        <f>F68*AF68</f>
        <v>0</v>
      </c>
      <c r="AO68" t="s">
        <v>139</v>
      </c>
      <c r="AP68" t="s">
        <v>48</v>
      </c>
      <c r="AQ68" s="12" t="s">
        <v>49</v>
      </c>
    </row>
    <row r="69" spans="1:43" x14ac:dyDescent="0.2">
      <c r="D69" s="13" t="s">
        <v>159</v>
      </c>
      <c r="E69" s="13"/>
      <c r="F69" s="13">
        <v>12.5</v>
      </c>
    </row>
    <row r="70" spans="1:43" ht="12.75" customHeight="1" x14ac:dyDescent="0.2">
      <c r="C70" s="14" t="s">
        <v>51</v>
      </c>
      <c r="D70" s="63" t="s">
        <v>160</v>
      </c>
      <c r="E70" s="63"/>
      <c r="F70" s="63"/>
      <c r="G70" s="63"/>
      <c r="H70" s="63"/>
      <c r="I70" s="63"/>
      <c r="J70" s="63"/>
      <c r="K70" s="63"/>
      <c r="L70" s="63"/>
      <c r="M70" s="63"/>
    </row>
    <row r="71" spans="1:43" x14ac:dyDescent="0.2">
      <c r="A71" s="2" t="s">
        <v>161</v>
      </c>
      <c r="C71" s="1" t="s">
        <v>152</v>
      </c>
      <c r="D71" t="s">
        <v>153</v>
      </c>
      <c r="E71" t="s">
        <v>75</v>
      </c>
      <c r="F71">
        <v>130</v>
      </c>
      <c r="G71">
        <v>0</v>
      </c>
      <c r="H71">
        <f>F71*AE71</f>
        <v>0</v>
      </c>
      <c r="I71">
        <f>J71-H71</f>
        <v>0</v>
      </c>
      <c r="J71">
        <f>F71*G71</f>
        <v>0</v>
      </c>
      <c r="K71">
        <v>0</v>
      </c>
      <c r="L71">
        <f>F71*K71</f>
        <v>0</v>
      </c>
      <c r="M71" t="s">
        <v>47</v>
      </c>
      <c r="N71">
        <v>1</v>
      </c>
      <c r="O71">
        <f>IF(N71=5,I71,0)</f>
        <v>0</v>
      </c>
      <c r="Z71">
        <f>IF(AD71=0,J71,0)</f>
        <v>0</v>
      </c>
      <c r="AA71">
        <f>IF(AD71=15,J71,0)</f>
        <v>0</v>
      </c>
      <c r="AB71">
        <f>IF(AD71=21,J71,0)</f>
        <v>0</v>
      </c>
      <c r="AD71">
        <v>21</v>
      </c>
      <c r="AE71">
        <f>G71*AG71</f>
        <v>0</v>
      </c>
      <c r="AF71">
        <f>G71*(1-AG71)</f>
        <v>0</v>
      </c>
      <c r="AG71">
        <v>0</v>
      </c>
      <c r="AM71">
        <f>F71*AE71</f>
        <v>0</v>
      </c>
      <c r="AN71">
        <f>F71*AF71</f>
        <v>0</v>
      </c>
      <c r="AO71" t="s">
        <v>139</v>
      </c>
      <c r="AP71" t="s">
        <v>48</v>
      </c>
      <c r="AQ71" s="12" t="s">
        <v>49</v>
      </c>
    </row>
    <row r="72" spans="1:43" x14ac:dyDescent="0.2">
      <c r="D72" s="13" t="s">
        <v>162</v>
      </c>
      <c r="E72" s="13"/>
      <c r="F72" s="13">
        <v>130</v>
      </c>
    </row>
    <row r="73" spans="1:43" ht="12.75" customHeight="1" x14ac:dyDescent="0.2">
      <c r="C73" s="14" t="s">
        <v>51</v>
      </c>
      <c r="D73" s="63" t="s">
        <v>163</v>
      </c>
      <c r="E73" s="63"/>
      <c r="F73" s="63"/>
      <c r="G73" s="63"/>
      <c r="H73" s="63"/>
      <c r="I73" s="63"/>
      <c r="J73" s="63"/>
      <c r="K73" s="63"/>
      <c r="L73" s="63"/>
      <c r="M73" s="63"/>
    </row>
    <row r="74" spans="1:43" x14ac:dyDescent="0.2">
      <c r="A74" s="15"/>
      <c r="B74" s="16"/>
      <c r="C74" s="16" t="s">
        <v>122</v>
      </c>
      <c r="D74" s="12" t="s">
        <v>164</v>
      </c>
      <c r="E74" s="12"/>
      <c r="F74" s="12"/>
      <c r="G74" s="12"/>
      <c r="H74" s="12">
        <f>SUM(H75:H77)</f>
        <v>0</v>
      </c>
      <c r="I74" s="12">
        <f>SUM(I75:I77)</f>
        <v>0</v>
      </c>
      <c r="J74" s="12">
        <f>H74+I74</f>
        <v>0</v>
      </c>
      <c r="K74" s="12"/>
      <c r="L74" s="12">
        <f>SUM(L75:L77)</f>
        <v>4.0000000000000001E-3</v>
      </c>
      <c r="M74" s="12"/>
      <c r="P74" s="12">
        <f>IF(Q74="PR",J74,SUM(O75:O77))</f>
        <v>0</v>
      </c>
      <c r="Q74" s="12" t="s">
        <v>43</v>
      </c>
      <c r="R74" s="12">
        <f>IF(Q74="HS",H74,0)</f>
        <v>0</v>
      </c>
      <c r="S74" s="12">
        <f>IF(Q74="HS",I74-P74,0)</f>
        <v>0</v>
      </c>
      <c r="T74" s="12">
        <f>IF(Q74="PS",H74,0)</f>
        <v>0</v>
      </c>
      <c r="U74" s="12">
        <f>IF(Q74="PS",I74-P74,0)</f>
        <v>0</v>
      </c>
      <c r="V74" s="12">
        <f>IF(Q74="MP",H74,0)</f>
        <v>0</v>
      </c>
      <c r="W74" s="12">
        <f>IF(Q74="MP",I74-P74,0)</f>
        <v>0</v>
      </c>
      <c r="X74" s="12">
        <f>IF(Q74="OM",H74,0)</f>
        <v>0</v>
      </c>
      <c r="Y74" s="12">
        <v>18</v>
      </c>
      <c r="AI74">
        <f>SUM(Z75:Z77)</f>
        <v>0</v>
      </c>
      <c r="AJ74">
        <f>SUM(AA75:AA77)</f>
        <v>0</v>
      </c>
      <c r="AK74">
        <f>SUM(AB75:AB77)</f>
        <v>0</v>
      </c>
    </row>
    <row r="75" spans="1:43" x14ac:dyDescent="0.2">
      <c r="A75" s="2" t="s">
        <v>165</v>
      </c>
      <c r="C75" s="1" t="s">
        <v>166</v>
      </c>
      <c r="D75" t="s">
        <v>167</v>
      </c>
      <c r="E75" t="s">
        <v>46</v>
      </c>
      <c r="F75">
        <v>125.2</v>
      </c>
      <c r="G75">
        <v>0</v>
      </c>
      <c r="H75">
        <f>F75*AE75</f>
        <v>0</v>
      </c>
      <c r="I75">
        <f>J75-H75</f>
        <v>0</v>
      </c>
      <c r="J75">
        <f>F75*G75</f>
        <v>0</v>
      </c>
      <c r="K75">
        <v>0</v>
      </c>
      <c r="L75">
        <f>F75*K75</f>
        <v>0</v>
      </c>
      <c r="M75" t="s">
        <v>47</v>
      </c>
      <c r="N75">
        <v>1</v>
      </c>
      <c r="O75">
        <f>IF(N75=5,I75,0)</f>
        <v>0</v>
      </c>
      <c r="Z75">
        <f>IF(AD75=0,J75,0)</f>
        <v>0</v>
      </c>
      <c r="AA75">
        <f>IF(AD75=15,J75,0)</f>
        <v>0</v>
      </c>
      <c r="AB75">
        <f>IF(AD75=21,J75,0)</f>
        <v>0</v>
      </c>
      <c r="AD75">
        <v>21</v>
      </c>
      <c r="AE75">
        <f>G75*AG75</f>
        <v>0</v>
      </c>
      <c r="AF75">
        <f>G75*(1-AG75)</f>
        <v>0</v>
      </c>
      <c r="AG75">
        <v>0</v>
      </c>
      <c r="AM75">
        <f>F75*AE75</f>
        <v>0</v>
      </c>
      <c r="AN75">
        <f>F75*AF75</f>
        <v>0</v>
      </c>
      <c r="AO75" t="s">
        <v>168</v>
      </c>
      <c r="AP75" t="s">
        <v>48</v>
      </c>
      <c r="AQ75" s="12" t="s">
        <v>49</v>
      </c>
    </row>
    <row r="76" spans="1:43" x14ac:dyDescent="0.2">
      <c r="A76" s="2" t="s">
        <v>169</v>
      </c>
      <c r="C76" s="1" t="s">
        <v>170</v>
      </c>
      <c r="D76" t="s">
        <v>171</v>
      </c>
      <c r="E76" t="s">
        <v>46</v>
      </c>
      <c r="F76">
        <v>125.2</v>
      </c>
      <c r="G76">
        <v>0</v>
      </c>
      <c r="H76">
        <f>F76*AE76</f>
        <v>0</v>
      </c>
      <c r="I76">
        <f>J76-H76</f>
        <v>0</v>
      </c>
      <c r="J76">
        <f>F76*G76</f>
        <v>0</v>
      </c>
      <c r="K76">
        <v>0</v>
      </c>
      <c r="L76">
        <f>F76*K76</f>
        <v>0</v>
      </c>
      <c r="M76" t="s">
        <v>47</v>
      </c>
      <c r="N76">
        <v>1</v>
      </c>
      <c r="O76">
        <f>IF(N76=5,I76,0)</f>
        <v>0</v>
      </c>
      <c r="Z76">
        <f>IF(AD76=0,J76,0)</f>
        <v>0</v>
      </c>
      <c r="AA76">
        <f>IF(AD76=15,J76,0)</f>
        <v>0</v>
      </c>
      <c r="AB76">
        <f>IF(AD76=21,J76,0)</f>
        <v>0</v>
      </c>
      <c r="AD76">
        <v>21</v>
      </c>
      <c r="AE76">
        <f>G76*AG76</f>
        <v>0</v>
      </c>
      <c r="AF76">
        <f>G76*(1-AG76)</f>
        <v>0</v>
      </c>
      <c r="AG76">
        <v>4.0568720379146918E-2</v>
      </c>
      <c r="AM76">
        <f>F76*AE76</f>
        <v>0</v>
      </c>
      <c r="AN76">
        <f>F76*AF76</f>
        <v>0</v>
      </c>
      <c r="AO76" t="s">
        <v>168</v>
      </c>
      <c r="AP76" t="s">
        <v>48</v>
      </c>
      <c r="AQ76" s="12" t="s">
        <v>49</v>
      </c>
    </row>
    <row r="77" spans="1:43" x14ac:dyDescent="0.2">
      <c r="A77" s="2" t="s">
        <v>172</v>
      </c>
      <c r="C77" s="1" t="s">
        <v>173</v>
      </c>
      <c r="D77" t="s">
        <v>174</v>
      </c>
      <c r="E77" t="s">
        <v>175</v>
      </c>
      <c r="F77">
        <v>4</v>
      </c>
      <c r="G77">
        <v>0</v>
      </c>
      <c r="H77">
        <f>F77*AE77</f>
        <v>0</v>
      </c>
      <c r="I77">
        <f>J77-H77</f>
        <v>0</v>
      </c>
      <c r="J77">
        <f>F77*G77</f>
        <v>0</v>
      </c>
      <c r="K77">
        <v>1E-3</v>
      </c>
      <c r="L77">
        <f>F77*K77</f>
        <v>4.0000000000000001E-3</v>
      </c>
      <c r="M77" t="s">
        <v>47</v>
      </c>
      <c r="N77">
        <v>1</v>
      </c>
      <c r="O77">
        <f>IF(N77=5,I77,0)</f>
        <v>0</v>
      </c>
      <c r="Z77">
        <f>IF(AD77=0,J77,0)</f>
        <v>0</v>
      </c>
      <c r="AA77">
        <f>IF(AD77=15,J77,0)</f>
        <v>0</v>
      </c>
      <c r="AB77">
        <f>IF(AD77=21,J77,0)</f>
        <v>0</v>
      </c>
      <c r="AD77">
        <v>21</v>
      </c>
      <c r="AE77">
        <f>G77*AG77</f>
        <v>0</v>
      </c>
      <c r="AF77">
        <f>G77*(1-AG77)</f>
        <v>0</v>
      </c>
      <c r="AG77">
        <v>1</v>
      </c>
      <c r="AM77">
        <f>F77*AE77</f>
        <v>0</v>
      </c>
      <c r="AN77">
        <f>F77*AF77</f>
        <v>0</v>
      </c>
      <c r="AO77" t="s">
        <v>168</v>
      </c>
      <c r="AP77" t="s">
        <v>48</v>
      </c>
      <c r="AQ77" s="12" t="s">
        <v>49</v>
      </c>
    </row>
    <row r="78" spans="1:43" ht="12.75" customHeight="1" x14ac:dyDescent="0.2">
      <c r="C78" s="14" t="s">
        <v>51</v>
      </c>
      <c r="D78" s="63" t="s">
        <v>176</v>
      </c>
      <c r="E78" s="63"/>
      <c r="F78" s="63"/>
      <c r="G78" s="63"/>
      <c r="H78" s="63"/>
      <c r="I78" s="63"/>
      <c r="J78" s="63"/>
      <c r="K78" s="63"/>
      <c r="L78" s="63"/>
      <c r="M78" s="63"/>
    </row>
    <row r="79" spans="1:43" x14ac:dyDescent="0.2">
      <c r="A79" s="15"/>
      <c r="B79" s="16"/>
      <c r="C79" s="16" t="s">
        <v>127</v>
      </c>
      <c r="D79" s="12" t="s">
        <v>177</v>
      </c>
      <c r="E79" s="12"/>
      <c r="F79" s="12"/>
      <c r="G79" s="12"/>
      <c r="H79" s="12">
        <f>SUM(H80:H80)</f>
        <v>0</v>
      </c>
      <c r="I79" s="12">
        <f>SUM(I80:I80)</f>
        <v>0</v>
      </c>
      <c r="J79" s="12">
        <f>H79+I79</f>
        <v>0</v>
      </c>
      <c r="K79" s="12"/>
      <c r="L79" s="12">
        <f>SUM(L80:L80)</f>
        <v>0</v>
      </c>
      <c r="M79" s="12"/>
      <c r="P79" s="12">
        <f>IF(Q79="PR",J79,SUM(O80:O80))</f>
        <v>0</v>
      </c>
      <c r="Q79" s="12" t="s">
        <v>43</v>
      </c>
      <c r="R79" s="12">
        <f>IF(Q79="HS",H79,0)</f>
        <v>0</v>
      </c>
      <c r="S79" s="12">
        <f>IF(Q79="HS",I79-P79,0)</f>
        <v>0</v>
      </c>
      <c r="T79" s="12">
        <f>IF(Q79="PS",H79,0)</f>
        <v>0</v>
      </c>
      <c r="U79" s="12">
        <f>IF(Q79="PS",I79-P79,0)</f>
        <v>0</v>
      </c>
      <c r="V79" s="12">
        <f>IF(Q79="MP",H79,0)</f>
        <v>0</v>
      </c>
      <c r="W79" s="12">
        <f>IF(Q79="MP",I79-P79,0)</f>
        <v>0</v>
      </c>
      <c r="X79" s="12">
        <f>IF(Q79="OM",H79,0)</f>
        <v>0</v>
      </c>
      <c r="Y79" s="12">
        <v>19</v>
      </c>
      <c r="AI79">
        <f>SUM(Z80:Z80)</f>
        <v>0</v>
      </c>
      <c r="AJ79">
        <f>SUM(AA80:AA80)</f>
        <v>0</v>
      </c>
      <c r="AK79">
        <f>SUM(AB80:AB80)</f>
        <v>0</v>
      </c>
    </row>
    <row r="80" spans="1:43" x14ac:dyDescent="0.2">
      <c r="A80" s="2" t="s">
        <v>178</v>
      </c>
      <c r="C80" s="1" t="s">
        <v>179</v>
      </c>
      <c r="D80" t="s">
        <v>180</v>
      </c>
      <c r="E80" t="s">
        <v>134</v>
      </c>
      <c r="F80">
        <v>36</v>
      </c>
      <c r="G80">
        <v>0</v>
      </c>
      <c r="H80">
        <f>F80*AE80</f>
        <v>0</v>
      </c>
      <c r="I80">
        <f>J80-H80</f>
        <v>0</v>
      </c>
      <c r="J80">
        <f>F80*G80</f>
        <v>0</v>
      </c>
      <c r="K80">
        <v>0</v>
      </c>
      <c r="L80">
        <f>F80*K80</f>
        <v>0</v>
      </c>
      <c r="M80" t="s">
        <v>47</v>
      </c>
      <c r="N80">
        <v>1</v>
      </c>
      <c r="O80">
        <f>IF(N80=5,I80,0)</f>
        <v>0</v>
      </c>
      <c r="Z80">
        <f>IF(AD80=0,J80,0)</f>
        <v>0</v>
      </c>
      <c r="AA80">
        <f>IF(AD80=15,J80,0)</f>
        <v>0</v>
      </c>
      <c r="AB80">
        <f>IF(AD80=21,J80,0)</f>
        <v>0</v>
      </c>
      <c r="AD80">
        <v>21</v>
      </c>
      <c r="AE80">
        <f>G80*AG80</f>
        <v>0</v>
      </c>
      <c r="AF80">
        <f>G80*(1-AG80)</f>
        <v>0</v>
      </c>
      <c r="AG80">
        <v>0</v>
      </c>
      <c r="AM80">
        <f>F80*AE80</f>
        <v>0</v>
      </c>
      <c r="AN80">
        <f>F80*AF80</f>
        <v>0</v>
      </c>
      <c r="AO80" t="s">
        <v>181</v>
      </c>
      <c r="AP80" t="s">
        <v>48</v>
      </c>
      <c r="AQ80" s="12" t="s">
        <v>49</v>
      </c>
    </row>
    <row r="81" spans="1:43" x14ac:dyDescent="0.2">
      <c r="A81" s="15"/>
      <c r="B81" s="16"/>
      <c r="C81" s="16" t="s">
        <v>131</v>
      </c>
      <c r="D81" s="12" t="s">
        <v>182</v>
      </c>
      <c r="E81" s="12"/>
      <c r="F81" s="12"/>
      <c r="G81" s="12"/>
      <c r="H81" s="12">
        <f>SUM(H82:H83)</f>
        <v>0</v>
      </c>
      <c r="I81" s="12">
        <f>SUM(I82:I83)</f>
        <v>0</v>
      </c>
      <c r="J81" s="12">
        <f>H81+I81</f>
        <v>0</v>
      </c>
      <c r="K81" s="12"/>
      <c r="L81" s="12">
        <f>SUM(L82:L83)</f>
        <v>0.76244999999999996</v>
      </c>
      <c r="M81" s="12"/>
      <c r="P81" s="12">
        <f>IF(Q81="PR",J81,SUM(O82:O83))</f>
        <v>0</v>
      </c>
      <c r="Q81" s="12" t="s">
        <v>43</v>
      </c>
      <c r="R81" s="12">
        <f>IF(Q81="HS",H81,0)</f>
        <v>0</v>
      </c>
      <c r="S81" s="12">
        <f>IF(Q81="HS",I81-P81,0)</f>
        <v>0</v>
      </c>
      <c r="T81" s="12">
        <f>IF(Q81="PS",H81,0)</f>
        <v>0</v>
      </c>
      <c r="U81" s="12">
        <f>IF(Q81="PS",I81-P81,0)</f>
        <v>0</v>
      </c>
      <c r="V81" s="12">
        <f>IF(Q81="MP",H81,0)</f>
        <v>0</v>
      </c>
      <c r="W81" s="12">
        <f>IF(Q81="MP",I81-P81,0)</f>
        <v>0</v>
      </c>
      <c r="X81" s="12">
        <f>IF(Q81="OM",H81,0)</f>
        <v>0</v>
      </c>
      <c r="Y81" s="12">
        <v>21</v>
      </c>
      <c r="AI81">
        <f>SUM(Z82:Z83)</f>
        <v>0</v>
      </c>
      <c r="AJ81">
        <f>SUM(AA82:AA83)</f>
        <v>0</v>
      </c>
      <c r="AK81">
        <f>SUM(AB82:AB83)</f>
        <v>0</v>
      </c>
    </row>
    <row r="82" spans="1:43" x14ac:dyDescent="0.2">
      <c r="A82" s="2" t="s">
        <v>183</v>
      </c>
      <c r="C82" s="1" t="s">
        <v>184</v>
      </c>
      <c r="D82" t="s">
        <v>185</v>
      </c>
      <c r="E82" t="s">
        <v>186</v>
      </c>
      <c r="F82">
        <v>65</v>
      </c>
      <c r="G82">
        <v>0</v>
      </c>
      <c r="H82">
        <f>F82*AE82</f>
        <v>0</v>
      </c>
      <c r="I82">
        <f>J82-H82</f>
        <v>0</v>
      </c>
      <c r="J82">
        <f>F82*G82</f>
        <v>0</v>
      </c>
      <c r="K82">
        <v>1.0500000000000001E-2</v>
      </c>
      <c r="L82">
        <f>F82*K82</f>
        <v>0.6825</v>
      </c>
      <c r="M82" t="s">
        <v>47</v>
      </c>
      <c r="N82">
        <v>1</v>
      </c>
      <c r="O82">
        <f>IF(N82=5,I82,0)</f>
        <v>0</v>
      </c>
      <c r="Z82">
        <f>IF(AD82=0,J82,0)</f>
        <v>0</v>
      </c>
      <c r="AA82">
        <f>IF(AD82=15,J82,0)</f>
        <v>0</v>
      </c>
      <c r="AB82">
        <f>IF(AD82=21,J82,0)</f>
        <v>0</v>
      </c>
      <c r="AD82">
        <v>21</v>
      </c>
      <c r="AE82">
        <f>G82*AG82</f>
        <v>0</v>
      </c>
      <c r="AF82">
        <f>G82*(1-AG82)</f>
        <v>0</v>
      </c>
      <c r="AG82">
        <v>0.89326370757180151</v>
      </c>
      <c r="AM82">
        <f>F82*AE82</f>
        <v>0</v>
      </c>
      <c r="AN82">
        <f>F82*AF82</f>
        <v>0</v>
      </c>
      <c r="AO82" t="s">
        <v>187</v>
      </c>
      <c r="AP82" t="s">
        <v>188</v>
      </c>
      <c r="AQ82" s="12" t="s">
        <v>49</v>
      </c>
    </row>
    <row r="83" spans="1:43" x14ac:dyDescent="0.2">
      <c r="A83" s="2" t="s">
        <v>189</v>
      </c>
      <c r="C83" s="1" t="s">
        <v>190</v>
      </c>
      <c r="D83" t="s">
        <v>191</v>
      </c>
      <c r="E83" t="s">
        <v>46</v>
      </c>
      <c r="F83">
        <v>266.5</v>
      </c>
      <c r="G83">
        <v>0</v>
      </c>
      <c r="H83">
        <f>F83*AE83</f>
        <v>0</v>
      </c>
      <c r="I83">
        <f>J83-H83</f>
        <v>0</v>
      </c>
      <c r="J83">
        <f>F83*G83</f>
        <v>0</v>
      </c>
      <c r="K83">
        <v>2.9999999999999997E-4</v>
      </c>
      <c r="L83">
        <f>F83*K83</f>
        <v>7.9949999999999993E-2</v>
      </c>
      <c r="M83" t="s">
        <v>47</v>
      </c>
      <c r="N83">
        <v>1</v>
      </c>
      <c r="O83">
        <f>IF(N83=5,I83,0)</f>
        <v>0</v>
      </c>
      <c r="Z83">
        <f>IF(AD83=0,J83,0)</f>
        <v>0</v>
      </c>
      <c r="AA83">
        <f>IF(AD83=15,J83,0)</f>
        <v>0</v>
      </c>
      <c r="AB83">
        <f>IF(AD83=21,J83,0)</f>
        <v>0</v>
      </c>
      <c r="AD83">
        <v>21</v>
      </c>
      <c r="AE83">
        <f>G83*AG83</f>
        <v>0</v>
      </c>
      <c r="AF83">
        <f>G83*(1-AG83)</f>
        <v>0</v>
      </c>
      <c r="AG83">
        <v>1</v>
      </c>
      <c r="AM83">
        <f>F83*AE83</f>
        <v>0</v>
      </c>
      <c r="AN83">
        <f>F83*AF83</f>
        <v>0</v>
      </c>
      <c r="AO83" t="s">
        <v>187</v>
      </c>
      <c r="AP83" t="s">
        <v>188</v>
      </c>
      <c r="AQ83" s="12" t="s">
        <v>49</v>
      </c>
    </row>
    <row r="84" spans="1:43" x14ac:dyDescent="0.2">
      <c r="D84" s="13" t="s">
        <v>192</v>
      </c>
      <c r="E84" s="13"/>
      <c r="F84" s="13">
        <v>266.5</v>
      </c>
    </row>
    <row r="85" spans="1:43" ht="12.75" customHeight="1" x14ac:dyDescent="0.2">
      <c r="C85" s="14" t="s">
        <v>51</v>
      </c>
      <c r="D85" s="63" t="s">
        <v>193</v>
      </c>
      <c r="E85" s="63"/>
      <c r="F85" s="63"/>
      <c r="G85" s="63"/>
      <c r="H85" s="63"/>
      <c r="I85" s="63"/>
      <c r="J85" s="63"/>
      <c r="K85" s="63"/>
      <c r="L85" s="63"/>
      <c r="M85" s="63"/>
    </row>
    <row r="86" spans="1:43" x14ac:dyDescent="0.2">
      <c r="A86" s="15"/>
      <c r="B86" s="16"/>
      <c r="C86" s="16" t="s">
        <v>194</v>
      </c>
      <c r="D86" s="12" t="s">
        <v>195</v>
      </c>
      <c r="E86" s="12"/>
      <c r="F86" s="12"/>
      <c r="G86" s="12"/>
      <c r="H86" s="12">
        <f>SUM(H87:H90)</f>
        <v>0</v>
      </c>
      <c r="I86" s="12">
        <f>SUM(I87:I90)</f>
        <v>0</v>
      </c>
      <c r="J86" s="12">
        <f>H86+I86</f>
        <v>0</v>
      </c>
      <c r="K86" s="12"/>
      <c r="L86" s="12">
        <f>SUM(L87:L90)</f>
        <v>4.5923100000000003</v>
      </c>
      <c r="M86" s="12"/>
      <c r="P86" s="12">
        <f>IF(Q86="PR",J86,SUM(O87:O90))</f>
        <v>0</v>
      </c>
      <c r="Q86" s="12" t="s">
        <v>43</v>
      </c>
      <c r="R86" s="12">
        <f>IF(Q86="HS",H86,0)</f>
        <v>0</v>
      </c>
      <c r="S86" s="12">
        <f>IF(Q86="HS",I86-P86,0)</f>
        <v>0</v>
      </c>
      <c r="T86" s="12">
        <f>IF(Q86="PS",H86,0)</f>
        <v>0</v>
      </c>
      <c r="U86" s="12">
        <f>IF(Q86="PS",I86-P86,0)</f>
        <v>0</v>
      </c>
      <c r="V86" s="12">
        <f>IF(Q86="MP",H86,0)</f>
        <v>0</v>
      </c>
      <c r="W86" s="12">
        <f>IF(Q86="MP",I86-P86,0)</f>
        <v>0</v>
      </c>
      <c r="X86" s="12">
        <f>IF(Q86="OM",H86,0)</f>
        <v>0</v>
      </c>
      <c r="Y86" s="12">
        <v>46</v>
      </c>
      <c r="AI86">
        <f>SUM(Z87:Z90)</f>
        <v>0</v>
      </c>
      <c r="AJ86">
        <f>SUM(AA87:AA90)</f>
        <v>0</v>
      </c>
      <c r="AK86">
        <f>SUM(AB87:AB90)</f>
        <v>0</v>
      </c>
    </row>
    <row r="87" spans="1:43" x14ac:dyDescent="0.2">
      <c r="A87" s="2" t="s">
        <v>196</v>
      </c>
      <c r="C87" s="1" t="s">
        <v>197</v>
      </c>
      <c r="D87" t="s">
        <v>198</v>
      </c>
      <c r="E87" t="s">
        <v>46</v>
      </c>
      <c r="F87">
        <v>27</v>
      </c>
      <c r="G87">
        <v>0</v>
      </c>
      <c r="H87">
        <f>F87*AE87</f>
        <v>0</v>
      </c>
      <c r="I87">
        <f>J87-H87</f>
        <v>0</v>
      </c>
      <c r="J87">
        <f>F87*G87</f>
        <v>0</v>
      </c>
      <c r="K87">
        <v>0.11453000000000001</v>
      </c>
      <c r="L87">
        <f>F87*K87</f>
        <v>3.0923100000000003</v>
      </c>
      <c r="M87" t="s">
        <v>47</v>
      </c>
      <c r="N87">
        <v>1</v>
      </c>
      <c r="O87">
        <f>IF(N87=5,I87,0)</f>
        <v>0</v>
      </c>
      <c r="Z87">
        <f>IF(AD87=0,J87,0)</f>
        <v>0</v>
      </c>
      <c r="AA87">
        <f>IF(AD87=15,J87,0)</f>
        <v>0</v>
      </c>
      <c r="AB87">
        <f>IF(AD87=21,J87,0)</f>
        <v>0</v>
      </c>
      <c r="AD87">
        <v>21</v>
      </c>
      <c r="AE87">
        <f>G87*AG87</f>
        <v>0</v>
      </c>
      <c r="AF87">
        <f>G87*(1-AG87)</f>
        <v>0</v>
      </c>
      <c r="AG87">
        <v>0.12857190159266249</v>
      </c>
      <c r="AM87">
        <f>F87*AE87</f>
        <v>0</v>
      </c>
      <c r="AN87">
        <f>F87*AF87</f>
        <v>0</v>
      </c>
      <c r="AO87" t="s">
        <v>199</v>
      </c>
      <c r="AP87" t="s">
        <v>200</v>
      </c>
      <c r="AQ87" s="12" t="s">
        <v>49</v>
      </c>
    </row>
    <row r="88" spans="1:43" x14ac:dyDescent="0.2">
      <c r="D88" s="13" t="s">
        <v>201</v>
      </c>
      <c r="E88" s="13"/>
      <c r="F88" s="13">
        <v>27</v>
      </c>
    </row>
    <row r="89" spans="1:43" ht="12.75" customHeight="1" x14ac:dyDescent="0.2">
      <c r="C89" s="14" t="s">
        <v>51</v>
      </c>
      <c r="D89" s="63" t="s">
        <v>202</v>
      </c>
      <c r="E89" s="63"/>
      <c r="F89" s="63"/>
      <c r="G89" s="63"/>
      <c r="H89" s="63"/>
      <c r="I89" s="63"/>
      <c r="J89" s="63"/>
      <c r="K89" s="63"/>
      <c r="L89" s="63"/>
      <c r="M89" s="63"/>
    </row>
    <row r="90" spans="1:43" x14ac:dyDescent="0.2">
      <c r="A90" s="2" t="s">
        <v>203</v>
      </c>
      <c r="C90" s="1" t="s">
        <v>204</v>
      </c>
      <c r="D90" t="s">
        <v>205</v>
      </c>
      <c r="E90" t="s">
        <v>206</v>
      </c>
      <c r="F90">
        <v>100</v>
      </c>
      <c r="G90">
        <v>0</v>
      </c>
      <c r="H90">
        <f>F90*AE90</f>
        <v>0</v>
      </c>
      <c r="I90">
        <f>J90-H90</f>
        <v>0</v>
      </c>
      <c r="J90">
        <f>F90*G90</f>
        <v>0</v>
      </c>
      <c r="K90">
        <v>1.4999999999999999E-2</v>
      </c>
      <c r="L90">
        <f>F90*K90</f>
        <v>1.5</v>
      </c>
      <c r="M90" t="s">
        <v>47</v>
      </c>
      <c r="N90">
        <v>1</v>
      </c>
      <c r="O90">
        <f>IF(N90=5,I90,0)</f>
        <v>0</v>
      </c>
      <c r="Z90">
        <f>IF(AD90=0,J90,0)</f>
        <v>0</v>
      </c>
      <c r="AA90">
        <f>IF(AD90=15,J90,0)</f>
        <v>0</v>
      </c>
      <c r="AB90">
        <f>IF(AD90=21,J90,0)</f>
        <v>0</v>
      </c>
      <c r="AD90">
        <v>21</v>
      </c>
      <c r="AE90">
        <f>G90*AG90</f>
        <v>0</v>
      </c>
      <c r="AF90">
        <f>G90*(1-AG90)</f>
        <v>0</v>
      </c>
      <c r="AG90">
        <v>1</v>
      </c>
      <c r="AM90">
        <f>F90*AE90</f>
        <v>0</v>
      </c>
      <c r="AN90">
        <f>F90*AF90</f>
        <v>0</v>
      </c>
      <c r="AO90" t="s">
        <v>199</v>
      </c>
      <c r="AP90" t="s">
        <v>200</v>
      </c>
      <c r="AQ90" s="12" t="s">
        <v>49</v>
      </c>
    </row>
    <row r="91" spans="1:43" x14ac:dyDescent="0.2">
      <c r="A91" s="15"/>
      <c r="B91" s="16"/>
      <c r="C91" s="16" t="s">
        <v>207</v>
      </c>
      <c r="D91" s="12" t="s">
        <v>208</v>
      </c>
      <c r="E91" s="12"/>
      <c r="F91" s="12"/>
      <c r="G91" s="12"/>
      <c r="H91" s="12">
        <f>SUM(H92:H94)</f>
        <v>0</v>
      </c>
      <c r="I91" s="12">
        <f>SUM(I92:I94)</f>
        <v>0</v>
      </c>
      <c r="J91" s="12">
        <f>H91+I91</f>
        <v>0</v>
      </c>
      <c r="K91" s="12"/>
      <c r="L91" s="12">
        <f>SUM(L92:L94)</f>
        <v>4.8599999999999997E-2</v>
      </c>
      <c r="M91" s="12"/>
      <c r="P91" s="12">
        <f>IF(Q91="PR",J91,SUM(O92:O94))</f>
        <v>0</v>
      </c>
      <c r="Q91" s="12" t="s">
        <v>43</v>
      </c>
      <c r="R91" s="12">
        <f>IF(Q91="HS",H91,0)</f>
        <v>0</v>
      </c>
      <c r="S91" s="12">
        <f>IF(Q91="HS",I91-P91,0)</f>
        <v>0</v>
      </c>
      <c r="T91" s="12">
        <f>IF(Q91="PS",H91,0)</f>
        <v>0</v>
      </c>
      <c r="U91" s="12">
        <f>IF(Q91="PS",I91-P91,0)</f>
        <v>0</v>
      </c>
      <c r="V91" s="12">
        <f>IF(Q91="MP",H91,0)</f>
        <v>0</v>
      </c>
      <c r="W91" s="12">
        <f>IF(Q91="MP",I91-P91,0)</f>
        <v>0</v>
      </c>
      <c r="X91" s="12">
        <f>IF(Q91="OM",H91,0)</f>
        <v>0</v>
      </c>
      <c r="Y91" s="12">
        <v>56</v>
      </c>
      <c r="AI91">
        <f>SUM(Z92:Z94)</f>
        <v>0</v>
      </c>
      <c r="AJ91">
        <f>SUM(AA92:AA94)</f>
        <v>0</v>
      </c>
      <c r="AK91">
        <f>SUM(AB92:AB94)</f>
        <v>0</v>
      </c>
    </row>
    <row r="92" spans="1:43" x14ac:dyDescent="0.2">
      <c r="A92" s="2" t="s">
        <v>209</v>
      </c>
      <c r="C92" s="1" t="s">
        <v>210</v>
      </c>
      <c r="D92" t="s">
        <v>211</v>
      </c>
      <c r="E92" t="s">
        <v>46</v>
      </c>
      <c r="F92">
        <v>162</v>
      </c>
      <c r="G92">
        <v>0</v>
      </c>
      <c r="H92">
        <f>F92*AE92</f>
        <v>0</v>
      </c>
      <c r="I92">
        <f>J92-H92</f>
        <v>0</v>
      </c>
      <c r="J92">
        <f>F92*G92</f>
        <v>0</v>
      </c>
      <c r="K92">
        <v>0</v>
      </c>
      <c r="L92">
        <f>F92*K92</f>
        <v>0</v>
      </c>
      <c r="M92" t="s">
        <v>47</v>
      </c>
      <c r="N92">
        <v>1</v>
      </c>
      <c r="O92">
        <f>IF(N92=5,I92,0)</f>
        <v>0</v>
      </c>
      <c r="Z92">
        <f>IF(AD92=0,J92,0)</f>
        <v>0</v>
      </c>
      <c r="AA92">
        <f>IF(AD92=15,J92,0)</f>
        <v>0</v>
      </c>
      <c r="AB92">
        <f>IF(AD92=21,J92,0)</f>
        <v>0</v>
      </c>
      <c r="AD92">
        <v>21</v>
      </c>
      <c r="AE92">
        <f>G92*AG92</f>
        <v>0</v>
      </c>
      <c r="AF92">
        <f>G92*(1-AG92)</f>
        <v>0</v>
      </c>
      <c r="AG92">
        <v>0</v>
      </c>
      <c r="AM92">
        <f>F92*AE92</f>
        <v>0</v>
      </c>
      <c r="AN92">
        <f>F92*AF92</f>
        <v>0</v>
      </c>
      <c r="AO92" t="s">
        <v>212</v>
      </c>
      <c r="AP92" t="s">
        <v>213</v>
      </c>
      <c r="AQ92" s="12" t="s">
        <v>49</v>
      </c>
    </row>
    <row r="93" spans="1:43" ht="12.75" customHeight="1" x14ac:dyDescent="0.2">
      <c r="C93" s="14" t="s">
        <v>51</v>
      </c>
      <c r="D93" s="63" t="s">
        <v>214</v>
      </c>
      <c r="E93" s="63"/>
      <c r="F93" s="63"/>
      <c r="G93" s="63"/>
      <c r="H93" s="63"/>
      <c r="I93" s="63"/>
      <c r="J93" s="63"/>
      <c r="K93" s="63"/>
      <c r="L93" s="63"/>
      <c r="M93" s="63"/>
    </row>
    <row r="94" spans="1:43" x14ac:dyDescent="0.2">
      <c r="A94" s="2" t="s">
        <v>215</v>
      </c>
      <c r="C94" s="1" t="s">
        <v>190</v>
      </c>
      <c r="D94" t="s">
        <v>191</v>
      </c>
      <c r="E94" t="s">
        <v>46</v>
      </c>
      <c r="F94">
        <v>162</v>
      </c>
      <c r="G94">
        <v>0</v>
      </c>
      <c r="H94">
        <f>F94*AE94</f>
        <v>0</v>
      </c>
      <c r="I94">
        <f>J94-H94</f>
        <v>0</v>
      </c>
      <c r="J94">
        <f>F94*G94</f>
        <v>0</v>
      </c>
      <c r="K94">
        <v>2.9999999999999997E-4</v>
      </c>
      <c r="L94">
        <f>F94*K94</f>
        <v>4.8599999999999997E-2</v>
      </c>
      <c r="M94" t="s">
        <v>47</v>
      </c>
      <c r="N94">
        <v>1</v>
      </c>
      <c r="O94">
        <f>IF(N94=5,I94,0)</f>
        <v>0</v>
      </c>
      <c r="Z94">
        <f>IF(AD94=0,J94,0)</f>
        <v>0</v>
      </c>
      <c r="AA94">
        <f>IF(AD94=15,J94,0)</f>
        <v>0</v>
      </c>
      <c r="AB94">
        <f>IF(AD94=21,J94,0)</f>
        <v>0</v>
      </c>
      <c r="AD94">
        <v>21</v>
      </c>
      <c r="AE94">
        <f>G94*AG94</f>
        <v>0</v>
      </c>
      <c r="AF94">
        <f>G94*(1-AG94)</f>
        <v>0</v>
      </c>
      <c r="AG94">
        <v>1</v>
      </c>
      <c r="AM94">
        <f>F94*AE94</f>
        <v>0</v>
      </c>
      <c r="AN94">
        <f>F94*AF94</f>
        <v>0</v>
      </c>
      <c r="AO94" t="s">
        <v>212</v>
      </c>
      <c r="AP94" t="s">
        <v>213</v>
      </c>
      <c r="AQ94" s="12" t="s">
        <v>49</v>
      </c>
    </row>
    <row r="95" spans="1:43" x14ac:dyDescent="0.2">
      <c r="A95" s="15"/>
      <c r="B95" s="16"/>
      <c r="C95" s="16" t="s">
        <v>77</v>
      </c>
      <c r="D95" s="12" t="s">
        <v>216</v>
      </c>
      <c r="E95" s="12"/>
      <c r="F95" s="12"/>
      <c r="G95" s="12"/>
      <c r="H95" s="12">
        <f>SUM(H96:H98)</f>
        <v>0</v>
      </c>
      <c r="I95" s="12">
        <f>SUM(I96:I98)</f>
        <v>0</v>
      </c>
      <c r="J95" s="12">
        <f>H95+I95</f>
        <v>0</v>
      </c>
      <c r="K95" s="12"/>
      <c r="L95" s="12">
        <f>SUM(L96:L98)</f>
        <v>1.542</v>
      </c>
      <c r="M95" s="12"/>
      <c r="P95" s="12">
        <f>IF(Q95="PR",J95,SUM(O96:O98))</f>
        <v>0</v>
      </c>
      <c r="Q95" s="12" t="s">
        <v>43</v>
      </c>
      <c r="R95" s="12">
        <f>IF(Q95="HS",H95,0)</f>
        <v>0</v>
      </c>
      <c r="S95" s="12">
        <f>IF(Q95="HS",I95-P95,0)</f>
        <v>0</v>
      </c>
      <c r="T95" s="12">
        <f>IF(Q95="PS",H95,0)</f>
        <v>0</v>
      </c>
      <c r="U95" s="12">
        <f>IF(Q95="PS",I95-P95,0)</f>
        <v>0</v>
      </c>
      <c r="V95" s="12">
        <f>IF(Q95="MP",H95,0)</f>
        <v>0</v>
      </c>
      <c r="W95" s="12">
        <f>IF(Q95="MP",I95-P95,0)</f>
        <v>0</v>
      </c>
      <c r="X95" s="12">
        <f>IF(Q95="OM",H95,0)</f>
        <v>0</v>
      </c>
      <c r="Y95" s="12">
        <v>6</v>
      </c>
      <c r="AI95">
        <f>SUM(Z96:Z98)</f>
        <v>0</v>
      </c>
      <c r="AJ95">
        <f>SUM(AA96:AA98)</f>
        <v>0</v>
      </c>
      <c r="AK95">
        <f>SUM(AB96:AB98)</f>
        <v>0</v>
      </c>
    </row>
    <row r="96" spans="1:43" x14ac:dyDescent="0.2">
      <c r="A96" s="2" t="s">
        <v>217</v>
      </c>
      <c r="C96" s="1" t="s">
        <v>218</v>
      </c>
      <c r="D96" t="s">
        <v>219</v>
      </c>
      <c r="E96" t="s">
        <v>46</v>
      </c>
      <c r="F96">
        <v>142</v>
      </c>
      <c r="G96">
        <v>0</v>
      </c>
      <c r="H96">
        <f>F96*AE96</f>
        <v>0</v>
      </c>
      <c r="I96">
        <f>J96-H96</f>
        <v>0</v>
      </c>
      <c r="J96">
        <f>F96*G96</f>
        <v>0</v>
      </c>
      <c r="K96">
        <v>5.0000000000000001E-3</v>
      </c>
      <c r="L96">
        <f>F96*K96</f>
        <v>0.71</v>
      </c>
      <c r="M96" t="s">
        <v>47</v>
      </c>
      <c r="N96">
        <v>1</v>
      </c>
      <c r="O96">
        <f>IF(N96=5,I96,0)</f>
        <v>0</v>
      </c>
      <c r="Z96">
        <f>IF(AD96=0,J96,0)</f>
        <v>0</v>
      </c>
      <c r="AA96">
        <f>IF(AD96=15,J96,0)</f>
        <v>0</v>
      </c>
      <c r="AB96">
        <f>IF(AD96=21,J96,0)</f>
        <v>0</v>
      </c>
      <c r="AD96">
        <v>21</v>
      </c>
      <c r="AE96">
        <f>G96*AG96</f>
        <v>0</v>
      </c>
      <c r="AF96">
        <f>G96*(1-AG96)</f>
        <v>0</v>
      </c>
      <c r="AG96">
        <v>0.42078819280891822</v>
      </c>
      <c r="AM96">
        <f>F96*AE96</f>
        <v>0</v>
      </c>
      <c r="AN96">
        <f>F96*AF96</f>
        <v>0</v>
      </c>
      <c r="AO96" t="s">
        <v>220</v>
      </c>
      <c r="AP96" t="s">
        <v>220</v>
      </c>
      <c r="AQ96" s="12" t="s">
        <v>49</v>
      </c>
    </row>
    <row r="97" spans="1:43" x14ac:dyDescent="0.2">
      <c r="A97" s="2" t="s">
        <v>221</v>
      </c>
      <c r="C97" s="1" t="s">
        <v>222</v>
      </c>
      <c r="D97" t="s">
        <v>223</v>
      </c>
      <c r="E97" t="s">
        <v>134</v>
      </c>
      <c r="F97">
        <v>0.8</v>
      </c>
      <c r="G97">
        <v>0</v>
      </c>
      <c r="H97">
        <f>F97*AE97</f>
        <v>0</v>
      </c>
      <c r="I97">
        <f>J97-H97</f>
        <v>0</v>
      </c>
      <c r="J97">
        <f>F97*G97</f>
        <v>0</v>
      </c>
      <c r="K97">
        <v>1</v>
      </c>
      <c r="L97">
        <f>F97*K97</f>
        <v>0.8</v>
      </c>
      <c r="M97" t="s">
        <v>47</v>
      </c>
      <c r="N97">
        <v>1</v>
      </c>
      <c r="O97">
        <f>IF(N97=5,I97,0)</f>
        <v>0</v>
      </c>
      <c r="Z97">
        <f>IF(AD97=0,J97,0)</f>
        <v>0</v>
      </c>
      <c r="AA97">
        <f>IF(AD97=15,J97,0)</f>
        <v>0</v>
      </c>
      <c r="AB97">
        <f>IF(AD97=21,J97,0)</f>
        <v>0</v>
      </c>
      <c r="AD97">
        <v>21</v>
      </c>
      <c r="AE97">
        <f>G97*AG97</f>
        <v>0</v>
      </c>
      <c r="AF97">
        <f>G97*(1-AG97)</f>
        <v>0</v>
      </c>
      <c r="AG97">
        <v>1</v>
      </c>
      <c r="AM97">
        <f>F97*AE97</f>
        <v>0</v>
      </c>
      <c r="AN97">
        <f>F97*AF97</f>
        <v>0</v>
      </c>
      <c r="AO97" t="s">
        <v>220</v>
      </c>
      <c r="AP97" t="s">
        <v>220</v>
      </c>
      <c r="AQ97" s="12" t="s">
        <v>49</v>
      </c>
    </row>
    <row r="98" spans="1:43" x14ac:dyDescent="0.2">
      <c r="A98" s="2" t="s">
        <v>224</v>
      </c>
      <c r="C98" s="1" t="s">
        <v>225</v>
      </c>
      <c r="D98" t="s">
        <v>226</v>
      </c>
      <c r="E98" t="s">
        <v>46</v>
      </c>
      <c r="F98">
        <v>160</v>
      </c>
      <c r="G98">
        <v>0</v>
      </c>
      <c r="H98">
        <f>F98*AE98</f>
        <v>0</v>
      </c>
      <c r="I98">
        <f>J98-H98</f>
        <v>0</v>
      </c>
      <c r="J98">
        <f>F98*G98</f>
        <v>0</v>
      </c>
      <c r="K98">
        <v>2.0000000000000001E-4</v>
      </c>
      <c r="L98">
        <f>F98*K98</f>
        <v>3.2000000000000001E-2</v>
      </c>
      <c r="M98" t="s">
        <v>47</v>
      </c>
      <c r="N98">
        <v>1</v>
      </c>
      <c r="O98">
        <f>IF(N98=5,I98,0)</f>
        <v>0</v>
      </c>
      <c r="Z98">
        <f>IF(AD98=0,J98,0)</f>
        <v>0</v>
      </c>
      <c r="AA98">
        <f>IF(AD98=15,J98,0)</f>
        <v>0</v>
      </c>
      <c r="AB98">
        <f>IF(AD98=21,J98,0)</f>
        <v>0</v>
      </c>
      <c r="AD98">
        <v>21</v>
      </c>
      <c r="AE98">
        <f>G98*AG98</f>
        <v>0</v>
      </c>
      <c r="AF98">
        <f>G98*(1-AG98)</f>
        <v>0</v>
      </c>
      <c r="AG98">
        <v>1</v>
      </c>
      <c r="AM98">
        <f>F98*AE98</f>
        <v>0</v>
      </c>
      <c r="AN98">
        <f>F98*AF98</f>
        <v>0</v>
      </c>
      <c r="AO98" t="s">
        <v>220</v>
      </c>
      <c r="AP98" t="s">
        <v>220</v>
      </c>
      <c r="AQ98" s="12" t="s">
        <v>49</v>
      </c>
    </row>
    <row r="99" spans="1:43" x14ac:dyDescent="0.2">
      <c r="A99" s="15"/>
      <c r="B99" s="16"/>
      <c r="C99" s="16" t="s">
        <v>227</v>
      </c>
      <c r="D99" s="12" t="s">
        <v>228</v>
      </c>
      <c r="E99" s="12"/>
      <c r="F99" s="12"/>
      <c r="G99" s="12"/>
      <c r="H99" s="12">
        <f>SUM(H100:H101)</f>
        <v>0</v>
      </c>
      <c r="I99" s="12">
        <f>SUM(I100:I101)</f>
        <v>0</v>
      </c>
      <c r="J99" s="12">
        <f>H99+I99</f>
        <v>0</v>
      </c>
      <c r="K99" s="12"/>
      <c r="L99" s="12">
        <f>SUM(L100:L101)</f>
        <v>6.6</v>
      </c>
      <c r="M99" s="12"/>
      <c r="P99" s="12">
        <f>IF(Q99="PR",J99,SUM(O100:O101))</f>
        <v>0</v>
      </c>
      <c r="Q99" s="12" t="s">
        <v>43</v>
      </c>
      <c r="R99" s="12">
        <f>IF(Q99="HS",H99,0)</f>
        <v>0</v>
      </c>
      <c r="S99" s="12">
        <f>IF(Q99="HS",I99-P99,0)</f>
        <v>0</v>
      </c>
      <c r="T99" s="12">
        <f>IF(Q99="PS",H99,0)</f>
        <v>0</v>
      </c>
      <c r="U99" s="12">
        <f>IF(Q99="PS",I99-P99,0)</f>
        <v>0</v>
      </c>
      <c r="V99" s="12">
        <f>IF(Q99="MP",H99,0)</f>
        <v>0</v>
      </c>
      <c r="W99" s="12">
        <f>IF(Q99="MP",I99-P99,0)</f>
        <v>0</v>
      </c>
      <c r="X99" s="12">
        <f>IF(Q99="OM",H99,0)</f>
        <v>0</v>
      </c>
      <c r="Y99" s="12">
        <v>63</v>
      </c>
      <c r="AI99">
        <f>SUM(Z100:Z101)</f>
        <v>0</v>
      </c>
      <c r="AJ99">
        <f>SUM(AA100:AA101)</f>
        <v>0</v>
      </c>
      <c r="AK99">
        <f>SUM(AB100:AB101)</f>
        <v>0</v>
      </c>
    </row>
    <row r="100" spans="1:43" x14ac:dyDescent="0.2">
      <c r="A100" s="2" t="s">
        <v>229</v>
      </c>
      <c r="C100" s="1" t="s">
        <v>230</v>
      </c>
      <c r="D100" t="s">
        <v>231</v>
      </c>
      <c r="E100" t="s">
        <v>46</v>
      </c>
      <c r="F100">
        <v>4.7</v>
      </c>
      <c r="G100">
        <v>0</v>
      </c>
      <c r="H100">
        <f>F100*AE100</f>
        <v>0</v>
      </c>
      <c r="I100">
        <f>J100-H100</f>
        <v>0</v>
      </c>
      <c r="J100">
        <f>F100*G100</f>
        <v>0</v>
      </c>
      <c r="K100">
        <v>0</v>
      </c>
      <c r="L100">
        <f>F100*K100</f>
        <v>0</v>
      </c>
      <c r="M100" t="s">
        <v>47</v>
      </c>
      <c r="N100">
        <v>1</v>
      </c>
      <c r="O100">
        <f>IF(N100=5,I100,0)</f>
        <v>0</v>
      </c>
      <c r="Z100">
        <f>IF(AD100=0,J100,0)</f>
        <v>0</v>
      </c>
      <c r="AA100">
        <f>IF(AD100=15,J100,0)</f>
        <v>0</v>
      </c>
      <c r="AB100">
        <f>IF(AD100=21,J100,0)</f>
        <v>0</v>
      </c>
      <c r="AD100">
        <v>21</v>
      </c>
      <c r="AE100">
        <f>G100*AG100</f>
        <v>0</v>
      </c>
      <c r="AF100">
        <f>G100*(1-AG100)</f>
        <v>0</v>
      </c>
      <c r="AG100">
        <v>0</v>
      </c>
      <c r="AM100">
        <f>F100*AE100</f>
        <v>0</v>
      </c>
      <c r="AN100">
        <f>F100*AF100</f>
        <v>0</v>
      </c>
      <c r="AO100" t="s">
        <v>232</v>
      </c>
      <c r="AP100" t="s">
        <v>220</v>
      </c>
      <c r="AQ100" s="12" t="s">
        <v>49</v>
      </c>
    </row>
    <row r="101" spans="1:43" x14ac:dyDescent="0.2">
      <c r="A101" s="2" t="s">
        <v>233</v>
      </c>
      <c r="C101" s="1" t="s">
        <v>234</v>
      </c>
      <c r="D101" t="s">
        <v>235</v>
      </c>
      <c r="E101" t="s">
        <v>134</v>
      </c>
      <c r="F101">
        <v>6.6</v>
      </c>
      <c r="G101">
        <v>0</v>
      </c>
      <c r="H101">
        <f>F101*AE101</f>
        <v>0</v>
      </c>
      <c r="I101">
        <f>J101-H101</f>
        <v>0</v>
      </c>
      <c r="J101">
        <f>F101*G101</f>
        <v>0</v>
      </c>
      <c r="K101">
        <v>1</v>
      </c>
      <c r="L101">
        <f>F101*K101</f>
        <v>6.6</v>
      </c>
      <c r="M101" t="s">
        <v>47</v>
      </c>
      <c r="N101">
        <v>1</v>
      </c>
      <c r="O101">
        <f>IF(N101=5,I101,0)</f>
        <v>0</v>
      </c>
      <c r="Z101">
        <f>IF(AD101=0,J101,0)</f>
        <v>0</v>
      </c>
      <c r="AA101">
        <f>IF(AD101=15,J101,0)</f>
        <v>0</v>
      </c>
      <c r="AB101">
        <f>IF(AD101=21,J101,0)</f>
        <v>0</v>
      </c>
      <c r="AD101">
        <v>21</v>
      </c>
      <c r="AE101">
        <f>G101*AG101</f>
        <v>0</v>
      </c>
      <c r="AF101">
        <f>G101*(1-AG101)</f>
        <v>0</v>
      </c>
      <c r="AG101">
        <v>1</v>
      </c>
      <c r="AM101">
        <f>F101*AE101</f>
        <v>0</v>
      </c>
      <c r="AN101">
        <f>F101*AF101</f>
        <v>0</v>
      </c>
      <c r="AO101" t="s">
        <v>232</v>
      </c>
      <c r="AP101" t="s">
        <v>220</v>
      </c>
      <c r="AQ101" s="12" t="s">
        <v>49</v>
      </c>
    </row>
    <row r="102" spans="1:43" x14ac:dyDescent="0.2">
      <c r="A102" s="15"/>
      <c r="B102" s="16"/>
      <c r="C102" s="16" t="s">
        <v>236</v>
      </c>
      <c r="D102" s="12" t="s">
        <v>237</v>
      </c>
      <c r="E102" s="12"/>
      <c r="F102" s="12"/>
      <c r="G102" s="12"/>
      <c r="H102" s="12">
        <f>SUM(H103:H118)</f>
        <v>0</v>
      </c>
      <c r="I102" s="12">
        <f>SUM(I103:I118)</f>
        <v>0</v>
      </c>
      <c r="J102" s="12">
        <f>H102+I102</f>
        <v>0</v>
      </c>
      <c r="K102" s="12"/>
      <c r="L102" s="12">
        <f>SUM(L103:L118)</f>
        <v>0.73977999999999999</v>
      </c>
      <c r="M102" s="12"/>
      <c r="P102" s="12">
        <f>IF(Q102="PR",J102,SUM(O103:O118))</f>
        <v>0</v>
      </c>
      <c r="Q102" s="12" t="s">
        <v>238</v>
      </c>
      <c r="R102" s="12">
        <f>IF(Q102="HS",H102,0)</f>
        <v>0</v>
      </c>
      <c r="S102" s="12">
        <f>IF(Q102="HS",I102-P102,0)</f>
        <v>0</v>
      </c>
      <c r="T102" s="12">
        <f>IF(Q102="PS",H102,0)</f>
        <v>0</v>
      </c>
      <c r="U102" s="12">
        <f>IF(Q102="PS",I102-P102,0)</f>
        <v>0</v>
      </c>
      <c r="V102" s="12">
        <f>IF(Q102="MP",H102,0)</f>
        <v>0</v>
      </c>
      <c r="W102" s="12">
        <f>IF(Q102="MP",I102-P102,0)</f>
        <v>0</v>
      </c>
      <c r="X102" s="12">
        <f>IF(Q102="OM",H102,0)</f>
        <v>0</v>
      </c>
      <c r="Y102" s="12">
        <v>711</v>
      </c>
      <c r="AI102">
        <f>SUM(Z103:Z118)</f>
        <v>0</v>
      </c>
      <c r="AJ102">
        <f>SUM(AA103:AA118)</f>
        <v>0</v>
      </c>
      <c r="AK102">
        <f>SUM(AB103:AB118)</f>
        <v>0</v>
      </c>
    </row>
    <row r="103" spans="1:43" x14ac:dyDescent="0.2">
      <c r="A103" s="2" t="s">
        <v>239</v>
      </c>
      <c r="C103" s="1" t="s">
        <v>240</v>
      </c>
      <c r="D103" t="s">
        <v>241</v>
      </c>
      <c r="E103" t="s">
        <v>46</v>
      </c>
      <c r="F103">
        <v>162</v>
      </c>
      <c r="G103">
        <v>0</v>
      </c>
      <c r="H103">
        <f>F103*AE103</f>
        <v>0</v>
      </c>
      <c r="I103">
        <f>J103-H103</f>
        <v>0</v>
      </c>
      <c r="J103">
        <f>F103*G103</f>
        <v>0</v>
      </c>
      <c r="K103">
        <v>8.0000000000000007E-5</v>
      </c>
      <c r="L103">
        <f>F103*K103</f>
        <v>1.2960000000000001E-2</v>
      </c>
      <c r="M103" t="s">
        <v>47</v>
      </c>
      <c r="N103">
        <v>1</v>
      </c>
      <c r="O103">
        <f>IF(N103=5,I103,0)</f>
        <v>0</v>
      </c>
      <c r="Z103">
        <f>IF(AD103=0,J103,0)</f>
        <v>0</v>
      </c>
      <c r="AA103">
        <f>IF(AD103=15,J103,0)</f>
        <v>0</v>
      </c>
      <c r="AB103">
        <f>IF(AD103=21,J103,0)</f>
        <v>0</v>
      </c>
      <c r="AD103">
        <v>21</v>
      </c>
      <c r="AE103">
        <f>G103*AG103</f>
        <v>0</v>
      </c>
      <c r="AF103">
        <f>G103*(1-AG103)</f>
        <v>0</v>
      </c>
      <c r="AG103">
        <v>0.1017302798982188</v>
      </c>
      <c r="AM103">
        <f>F103*AE103</f>
        <v>0</v>
      </c>
      <c r="AN103">
        <f>F103*AF103</f>
        <v>0</v>
      </c>
      <c r="AO103" t="s">
        <v>242</v>
      </c>
      <c r="AP103" t="s">
        <v>243</v>
      </c>
      <c r="AQ103" s="12" t="s">
        <v>49</v>
      </c>
    </row>
    <row r="104" spans="1:43" x14ac:dyDescent="0.2">
      <c r="D104" s="13" t="s">
        <v>244</v>
      </c>
      <c r="E104" s="13"/>
      <c r="F104" s="13">
        <v>162</v>
      </c>
    </row>
    <row r="105" spans="1:43" ht="12.75" customHeight="1" x14ac:dyDescent="0.2">
      <c r="C105" s="14" t="s">
        <v>51</v>
      </c>
      <c r="D105" s="63" t="s">
        <v>245</v>
      </c>
      <c r="E105" s="63"/>
      <c r="F105" s="63"/>
      <c r="G105" s="63"/>
      <c r="H105" s="63"/>
      <c r="I105" s="63"/>
      <c r="J105" s="63"/>
      <c r="K105" s="63"/>
      <c r="L105" s="63"/>
      <c r="M105" s="63"/>
    </row>
    <row r="106" spans="1:43" x14ac:dyDescent="0.2">
      <c r="A106" s="2" t="s">
        <v>246</v>
      </c>
      <c r="C106" s="1" t="s">
        <v>247</v>
      </c>
      <c r="D106" t="s">
        <v>248</v>
      </c>
      <c r="E106" t="s">
        <v>46</v>
      </c>
      <c r="F106">
        <v>162</v>
      </c>
      <c r="G106">
        <v>0</v>
      </c>
      <c r="H106">
        <f>F106*AE106</f>
        <v>0</v>
      </c>
      <c r="I106">
        <f>J106-H106</f>
        <v>0</v>
      </c>
      <c r="J106">
        <f>F106*G106</f>
        <v>0</v>
      </c>
      <c r="K106">
        <v>4.4999999999999999E-4</v>
      </c>
      <c r="L106">
        <f>F106*K106</f>
        <v>7.2899999999999993E-2</v>
      </c>
      <c r="M106" t="s">
        <v>47</v>
      </c>
      <c r="N106">
        <v>1</v>
      </c>
      <c r="O106">
        <f>IF(N106=5,I106,0)</f>
        <v>0</v>
      </c>
      <c r="Z106">
        <f>IF(AD106=0,J106,0)</f>
        <v>0</v>
      </c>
      <c r="AA106">
        <f>IF(AD106=15,J106,0)</f>
        <v>0</v>
      </c>
      <c r="AB106">
        <f>IF(AD106=21,J106,0)</f>
        <v>0</v>
      </c>
      <c r="AD106">
        <v>21</v>
      </c>
      <c r="AE106">
        <f>G106*AG106</f>
        <v>0</v>
      </c>
      <c r="AF106">
        <f>G106*(1-AG106)</f>
        <v>0</v>
      </c>
      <c r="AG106">
        <v>1</v>
      </c>
      <c r="AM106">
        <f>F106*AE106</f>
        <v>0</v>
      </c>
      <c r="AN106">
        <f>F106*AF106</f>
        <v>0</v>
      </c>
      <c r="AO106" t="s">
        <v>242</v>
      </c>
      <c r="AP106" t="s">
        <v>243</v>
      </c>
      <c r="AQ106" s="12" t="s">
        <v>49</v>
      </c>
    </row>
    <row r="107" spans="1:43" x14ac:dyDescent="0.2">
      <c r="A107" s="2" t="s">
        <v>194</v>
      </c>
      <c r="C107" s="1" t="s">
        <v>249</v>
      </c>
      <c r="D107" t="s">
        <v>250</v>
      </c>
      <c r="E107" t="s">
        <v>206</v>
      </c>
      <c r="F107">
        <v>64</v>
      </c>
      <c r="G107">
        <v>0</v>
      </c>
      <c r="H107">
        <f>F107*AE107</f>
        <v>0</v>
      </c>
      <c r="I107">
        <f>J107-H107</f>
        <v>0</v>
      </c>
      <c r="J107">
        <f>F107*G107</f>
        <v>0</v>
      </c>
      <c r="K107">
        <v>2.9999999999999997E-4</v>
      </c>
      <c r="L107">
        <f>F107*K107</f>
        <v>1.9199999999999998E-2</v>
      </c>
      <c r="M107" t="s">
        <v>47</v>
      </c>
      <c r="N107">
        <v>1</v>
      </c>
      <c r="O107">
        <f>IF(N107=5,I107,0)</f>
        <v>0</v>
      </c>
      <c r="Z107">
        <f>IF(AD107=0,J107,0)</f>
        <v>0</v>
      </c>
      <c r="AA107">
        <f>IF(AD107=15,J107,0)</f>
        <v>0</v>
      </c>
      <c r="AB107">
        <f>IF(AD107=21,J107,0)</f>
        <v>0</v>
      </c>
      <c r="AD107">
        <v>21</v>
      </c>
      <c r="AE107">
        <f>G107*AG107</f>
        <v>0</v>
      </c>
      <c r="AF107">
        <f>G107*(1-AG107)</f>
        <v>0</v>
      </c>
      <c r="AG107">
        <v>1</v>
      </c>
      <c r="AM107">
        <f>F107*AE107</f>
        <v>0</v>
      </c>
      <c r="AN107">
        <f>F107*AF107</f>
        <v>0</v>
      </c>
      <c r="AO107" t="s">
        <v>242</v>
      </c>
      <c r="AP107" t="s">
        <v>243</v>
      </c>
      <c r="AQ107" s="12" t="s">
        <v>49</v>
      </c>
    </row>
    <row r="108" spans="1:43" x14ac:dyDescent="0.2">
      <c r="A108" s="2" t="s">
        <v>251</v>
      </c>
      <c r="C108" s="1" t="s">
        <v>252</v>
      </c>
      <c r="D108" t="s">
        <v>253</v>
      </c>
      <c r="E108" t="s">
        <v>46</v>
      </c>
      <c r="F108">
        <v>162</v>
      </c>
      <c r="G108">
        <v>0</v>
      </c>
      <c r="H108">
        <f>F108*AE108</f>
        <v>0</v>
      </c>
      <c r="I108">
        <f>J108-H108</f>
        <v>0</v>
      </c>
      <c r="J108">
        <f>F108*G108</f>
        <v>0</v>
      </c>
      <c r="K108">
        <v>1.7000000000000001E-4</v>
      </c>
      <c r="L108">
        <f>F108*K108</f>
        <v>2.7540000000000002E-2</v>
      </c>
      <c r="M108" t="s">
        <v>47</v>
      </c>
      <c r="N108">
        <v>1</v>
      </c>
      <c r="O108">
        <f>IF(N108=5,I108,0)</f>
        <v>0</v>
      </c>
      <c r="Z108">
        <f>IF(AD108=0,J108,0)</f>
        <v>0</v>
      </c>
      <c r="AA108">
        <f>IF(AD108=15,J108,0)</f>
        <v>0</v>
      </c>
      <c r="AB108">
        <f>IF(AD108=21,J108,0)</f>
        <v>0</v>
      </c>
      <c r="AD108">
        <v>21</v>
      </c>
      <c r="AE108">
        <f>G108*AG108</f>
        <v>0</v>
      </c>
      <c r="AF108">
        <f>G108*(1-AG108)</f>
        <v>0</v>
      </c>
      <c r="AG108">
        <v>0.16400000000000001</v>
      </c>
      <c r="AM108">
        <f>F108*AE108</f>
        <v>0</v>
      </c>
      <c r="AN108">
        <f>F108*AF108</f>
        <v>0</v>
      </c>
      <c r="AO108" t="s">
        <v>242</v>
      </c>
      <c r="AP108" t="s">
        <v>243</v>
      </c>
      <c r="AQ108" s="12" t="s">
        <v>49</v>
      </c>
    </row>
    <row r="109" spans="1:43" x14ac:dyDescent="0.2">
      <c r="D109" s="13" t="s">
        <v>254</v>
      </c>
      <c r="E109" s="13"/>
      <c r="F109" s="13">
        <v>162</v>
      </c>
    </row>
    <row r="110" spans="1:43" ht="12.75" customHeight="1" x14ac:dyDescent="0.2">
      <c r="C110" s="14" t="s">
        <v>51</v>
      </c>
      <c r="D110" s="63" t="s">
        <v>255</v>
      </c>
      <c r="E110" s="63"/>
      <c r="F110" s="63"/>
      <c r="G110" s="63"/>
      <c r="H110" s="63"/>
      <c r="I110" s="63"/>
      <c r="J110" s="63"/>
      <c r="K110" s="63"/>
      <c r="L110" s="63"/>
      <c r="M110" s="63"/>
    </row>
    <row r="111" spans="1:43" x14ac:dyDescent="0.2">
      <c r="A111" s="2" t="s">
        <v>256</v>
      </c>
      <c r="C111" s="1" t="s">
        <v>257</v>
      </c>
      <c r="D111" t="s">
        <v>258</v>
      </c>
      <c r="E111" t="s">
        <v>175</v>
      </c>
      <c r="F111">
        <v>57</v>
      </c>
      <c r="G111">
        <v>0</v>
      </c>
      <c r="H111">
        <f>F111*AE111</f>
        <v>0</v>
      </c>
      <c r="I111">
        <f>J111-H111</f>
        <v>0</v>
      </c>
      <c r="J111">
        <f>F111*G111</f>
        <v>0</v>
      </c>
      <c r="K111">
        <v>1E-3</v>
      </c>
      <c r="L111">
        <f>F111*K111</f>
        <v>5.7000000000000002E-2</v>
      </c>
      <c r="M111" t="s">
        <v>47</v>
      </c>
      <c r="N111">
        <v>1</v>
      </c>
      <c r="O111">
        <f>IF(N111=5,I111,0)</f>
        <v>0</v>
      </c>
      <c r="Z111">
        <f>IF(AD111=0,J111,0)</f>
        <v>0</v>
      </c>
      <c r="AA111">
        <f>IF(AD111=15,J111,0)</f>
        <v>0</v>
      </c>
      <c r="AB111">
        <f>IF(AD111=21,J111,0)</f>
        <v>0</v>
      </c>
      <c r="AD111">
        <v>21</v>
      </c>
      <c r="AE111">
        <f>G111*AG111</f>
        <v>0</v>
      </c>
      <c r="AF111">
        <f>G111*(1-AG111)</f>
        <v>0</v>
      </c>
      <c r="AG111">
        <v>1</v>
      </c>
      <c r="AM111">
        <f>F111*AE111</f>
        <v>0</v>
      </c>
      <c r="AN111">
        <f>F111*AF111</f>
        <v>0</v>
      </c>
      <c r="AO111" t="s">
        <v>242</v>
      </c>
      <c r="AP111" t="s">
        <v>243</v>
      </c>
      <c r="AQ111" s="12" t="s">
        <v>49</v>
      </c>
    </row>
    <row r="112" spans="1:43" x14ac:dyDescent="0.2">
      <c r="A112" s="2" t="s">
        <v>259</v>
      </c>
      <c r="C112" s="1" t="s">
        <v>252</v>
      </c>
      <c r="D112" t="s">
        <v>253</v>
      </c>
      <c r="E112" t="s">
        <v>46</v>
      </c>
      <c r="F112">
        <v>162</v>
      </c>
      <c r="G112">
        <v>0</v>
      </c>
      <c r="H112">
        <f>F112*AE112</f>
        <v>0</v>
      </c>
      <c r="I112">
        <f>J112-H112</f>
        <v>0</v>
      </c>
      <c r="J112">
        <f>F112*G112</f>
        <v>0</v>
      </c>
      <c r="K112">
        <v>1.7000000000000001E-4</v>
      </c>
      <c r="L112">
        <f>F112*K112</f>
        <v>2.7540000000000002E-2</v>
      </c>
      <c r="M112" t="s">
        <v>47</v>
      </c>
      <c r="N112">
        <v>1</v>
      </c>
      <c r="O112">
        <f>IF(N112=5,I112,0)</f>
        <v>0</v>
      </c>
      <c r="Z112">
        <f>IF(AD112=0,J112,0)</f>
        <v>0</v>
      </c>
      <c r="AA112">
        <f>IF(AD112=15,J112,0)</f>
        <v>0</v>
      </c>
      <c r="AB112">
        <f>IF(AD112=21,J112,0)</f>
        <v>0</v>
      </c>
      <c r="AD112">
        <v>21</v>
      </c>
      <c r="AE112">
        <f>G112*AG112</f>
        <v>0</v>
      </c>
      <c r="AF112">
        <f>G112*(1-AG112)</f>
        <v>0</v>
      </c>
      <c r="AG112">
        <v>0.16400000000000001</v>
      </c>
      <c r="AM112">
        <f>F112*AE112</f>
        <v>0</v>
      </c>
      <c r="AN112">
        <f>F112*AF112</f>
        <v>0</v>
      </c>
      <c r="AO112" t="s">
        <v>242</v>
      </c>
      <c r="AP112" t="s">
        <v>243</v>
      </c>
      <c r="AQ112" s="12" t="s">
        <v>49</v>
      </c>
    </row>
    <row r="113" spans="1:43" x14ac:dyDescent="0.2">
      <c r="D113" s="13" t="s">
        <v>260</v>
      </c>
      <c r="E113" s="13"/>
      <c r="F113" s="13">
        <v>162</v>
      </c>
    </row>
    <row r="114" spans="1:43" ht="12.75" customHeight="1" x14ac:dyDescent="0.2">
      <c r="C114" s="14" t="s">
        <v>51</v>
      </c>
      <c r="D114" s="63" t="s">
        <v>261</v>
      </c>
      <c r="E114" s="63"/>
      <c r="F114" s="63"/>
      <c r="G114" s="63"/>
      <c r="H114" s="63"/>
      <c r="I114" s="63"/>
      <c r="J114" s="63"/>
      <c r="K114" s="63"/>
      <c r="L114" s="63"/>
      <c r="M114" s="63"/>
    </row>
    <row r="115" spans="1:43" x14ac:dyDescent="0.2">
      <c r="A115" s="2" t="s">
        <v>262</v>
      </c>
      <c r="C115" s="1" t="s">
        <v>263</v>
      </c>
      <c r="D115" t="s">
        <v>264</v>
      </c>
      <c r="E115" t="s">
        <v>265</v>
      </c>
      <c r="F115">
        <v>650</v>
      </c>
      <c r="G115">
        <v>0</v>
      </c>
      <c r="H115">
        <f>F115*AE115</f>
        <v>0</v>
      </c>
      <c r="I115">
        <f>J115-H115</f>
        <v>0</v>
      </c>
      <c r="J115">
        <f>F115*G115</f>
        <v>0</v>
      </c>
      <c r="K115">
        <v>6.9999999999999999E-4</v>
      </c>
      <c r="L115">
        <f>F115*K115</f>
        <v>0.45500000000000002</v>
      </c>
      <c r="M115" t="s">
        <v>47</v>
      </c>
      <c r="N115">
        <v>1</v>
      </c>
      <c r="O115">
        <f>IF(N115=5,I115,0)</f>
        <v>0</v>
      </c>
      <c r="Z115">
        <f>IF(AD115=0,J115,0)</f>
        <v>0</v>
      </c>
      <c r="AA115">
        <f>IF(AD115=15,J115,0)</f>
        <v>0</v>
      </c>
      <c r="AB115">
        <f>IF(AD115=21,J115,0)</f>
        <v>0</v>
      </c>
      <c r="AD115">
        <v>21</v>
      </c>
      <c r="AE115">
        <f>G115*AG115</f>
        <v>0</v>
      </c>
      <c r="AF115">
        <f>G115*(1-AG115)</f>
        <v>0</v>
      </c>
      <c r="AG115">
        <v>1</v>
      </c>
      <c r="AM115">
        <f>F115*AE115</f>
        <v>0</v>
      </c>
      <c r="AN115">
        <f>F115*AF115</f>
        <v>0</v>
      </c>
      <c r="AO115" t="s">
        <v>242</v>
      </c>
      <c r="AP115" t="s">
        <v>243</v>
      </c>
      <c r="AQ115" s="12" t="s">
        <v>49</v>
      </c>
    </row>
    <row r="116" spans="1:43" x14ac:dyDescent="0.2">
      <c r="A116" s="2" t="s">
        <v>266</v>
      </c>
      <c r="C116" s="1" t="s">
        <v>267</v>
      </c>
      <c r="D116" t="s">
        <v>268</v>
      </c>
      <c r="E116" t="s">
        <v>46</v>
      </c>
      <c r="F116">
        <v>162</v>
      </c>
      <c r="G116">
        <v>0</v>
      </c>
      <c r="H116">
        <f>F116*AE116</f>
        <v>0</v>
      </c>
      <c r="I116">
        <f>J116-H116</f>
        <v>0</v>
      </c>
      <c r="J116">
        <f>F116*G116</f>
        <v>0</v>
      </c>
      <c r="K116">
        <v>2.2000000000000001E-4</v>
      </c>
      <c r="L116">
        <f>F116*K116</f>
        <v>3.5639999999999998E-2</v>
      </c>
      <c r="M116" t="s">
        <v>47</v>
      </c>
      <c r="N116">
        <v>1</v>
      </c>
      <c r="O116">
        <f>IF(N116=5,I116,0)</f>
        <v>0</v>
      </c>
      <c r="Z116">
        <f>IF(AD116=0,J116,0)</f>
        <v>0</v>
      </c>
      <c r="AA116">
        <f>IF(AD116=15,J116,0)</f>
        <v>0</v>
      </c>
      <c r="AB116">
        <f>IF(AD116=21,J116,0)</f>
        <v>0</v>
      </c>
      <c r="AD116">
        <v>21</v>
      </c>
      <c r="AE116">
        <f>G116*AG116</f>
        <v>0</v>
      </c>
      <c r="AF116">
        <f>G116*(1-AG116)</f>
        <v>0</v>
      </c>
      <c r="AG116">
        <v>0.40383597883597883</v>
      </c>
      <c r="AM116">
        <f>F116*AE116</f>
        <v>0</v>
      </c>
      <c r="AN116">
        <f>F116*AF116</f>
        <v>0</v>
      </c>
      <c r="AO116" t="s">
        <v>242</v>
      </c>
      <c r="AP116" t="s">
        <v>243</v>
      </c>
      <c r="AQ116" s="12" t="s">
        <v>49</v>
      </c>
    </row>
    <row r="117" spans="1:43" x14ac:dyDescent="0.2">
      <c r="A117" s="2" t="s">
        <v>269</v>
      </c>
      <c r="C117" s="1" t="s">
        <v>270</v>
      </c>
      <c r="D117" t="s">
        <v>271</v>
      </c>
      <c r="E117" t="s">
        <v>265</v>
      </c>
      <c r="F117">
        <v>32</v>
      </c>
      <c r="G117">
        <v>0</v>
      </c>
      <c r="H117">
        <f>F117*AE117</f>
        <v>0</v>
      </c>
      <c r="I117">
        <f>J117-H117</f>
        <v>0</v>
      </c>
      <c r="J117">
        <f>F117*G117</f>
        <v>0</v>
      </c>
      <c r="K117">
        <v>1E-3</v>
      </c>
      <c r="L117">
        <f>F117*K117</f>
        <v>3.2000000000000001E-2</v>
      </c>
      <c r="M117" t="s">
        <v>47</v>
      </c>
      <c r="N117">
        <v>1</v>
      </c>
      <c r="O117">
        <f>IF(N117=5,I117,0)</f>
        <v>0</v>
      </c>
      <c r="Z117">
        <f>IF(AD117=0,J117,0)</f>
        <v>0</v>
      </c>
      <c r="AA117">
        <f>IF(AD117=15,J117,0)</f>
        <v>0</v>
      </c>
      <c r="AB117">
        <f>IF(AD117=21,J117,0)</f>
        <v>0</v>
      </c>
      <c r="AD117">
        <v>21</v>
      </c>
      <c r="AE117">
        <f>G117*AG117</f>
        <v>0</v>
      </c>
      <c r="AF117">
        <f>G117*(1-AG117)</f>
        <v>0</v>
      </c>
      <c r="AG117">
        <v>1</v>
      </c>
      <c r="AM117">
        <f>F117*AE117</f>
        <v>0</v>
      </c>
      <c r="AN117">
        <f>F117*AF117</f>
        <v>0</v>
      </c>
      <c r="AO117" t="s">
        <v>242</v>
      </c>
      <c r="AP117" t="s">
        <v>243</v>
      </c>
      <c r="AQ117" s="12" t="s">
        <v>49</v>
      </c>
    </row>
    <row r="118" spans="1:43" x14ac:dyDescent="0.2">
      <c r="A118" s="2" t="s">
        <v>272</v>
      </c>
      <c r="C118" s="1" t="s">
        <v>273</v>
      </c>
      <c r="D118" t="s">
        <v>274</v>
      </c>
      <c r="E118" t="s">
        <v>134</v>
      </c>
      <c r="F118">
        <v>0.73977999999999999</v>
      </c>
      <c r="G118">
        <v>0</v>
      </c>
      <c r="H118">
        <f>F118*AE118</f>
        <v>0</v>
      </c>
      <c r="I118">
        <f>J118-H118</f>
        <v>0</v>
      </c>
      <c r="J118">
        <f>F118*G118</f>
        <v>0</v>
      </c>
      <c r="K118">
        <v>0</v>
      </c>
      <c r="L118">
        <f>F118*K118</f>
        <v>0</v>
      </c>
      <c r="M118" t="s">
        <v>47</v>
      </c>
      <c r="N118">
        <v>5</v>
      </c>
      <c r="O118">
        <f>IF(N118=5,I118,0)</f>
        <v>0</v>
      </c>
      <c r="Z118">
        <f>IF(AD118=0,J118,0)</f>
        <v>0</v>
      </c>
      <c r="AA118">
        <f>IF(AD118=15,J118,0)</f>
        <v>0</v>
      </c>
      <c r="AB118">
        <f>IF(AD118=21,J118,0)</f>
        <v>0</v>
      </c>
      <c r="AD118">
        <v>21</v>
      </c>
      <c r="AE118">
        <f>G118*AG118</f>
        <v>0</v>
      </c>
      <c r="AF118">
        <f>G118*(1-AG118)</f>
        <v>0</v>
      </c>
      <c r="AG118">
        <v>0</v>
      </c>
      <c r="AM118">
        <f>F118*AE118</f>
        <v>0</v>
      </c>
      <c r="AN118">
        <f>F118*AF118</f>
        <v>0</v>
      </c>
      <c r="AO118" t="s">
        <v>242</v>
      </c>
      <c r="AP118" t="s">
        <v>243</v>
      </c>
      <c r="AQ118" s="12" t="s">
        <v>49</v>
      </c>
    </row>
    <row r="119" spans="1:43" x14ac:dyDescent="0.2">
      <c r="A119" s="15"/>
      <c r="B119" s="16"/>
      <c r="C119" s="16" t="s">
        <v>275</v>
      </c>
      <c r="D119" s="12" t="s">
        <v>276</v>
      </c>
      <c r="E119" s="12"/>
      <c r="F119" s="12"/>
      <c r="G119" s="12"/>
      <c r="H119" s="12">
        <f>SUM(H120:H120)</f>
        <v>0</v>
      </c>
      <c r="I119" s="12">
        <f>SUM(I120:I120)</f>
        <v>0</v>
      </c>
      <c r="J119" s="12">
        <f>H119+I119</f>
        <v>0</v>
      </c>
      <c r="K119" s="12"/>
      <c r="L119" s="12">
        <f>SUM(L120:L120)</f>
        <v>0.45978000000000002</v>
      </c>
      <c r="M119" s="12"/>
      <c r="P119" s="12">
        <f>IF(Q119="PR",J119,SUM(O120:O120))</f>
        <v>0</v>
      </c>
      <c r="Q119" s="12" t="s">
        <v>238</v>
      </c>
      <c r="R119" s="12">
        <f>IF(Q119="HS",H119,0)</f>
        <v>0</v>
      </c>
      <c r="S119" s="12">
        <f>IF(Q119="HS",I119-P119,0)</f>
        <v>0</v>
      </c>
      <c r="T119" s="12">
        <f>IF(Q119="PS",H119,0)</f>
        <v>0</v>
      </c>
      <c r="U119" s="12">
        <f>IF(Q119="PS",I119-P119,0)</f>
        <v>0</v>
      </c>
      <c r="V119" s="12">
        <f>IF(Q119="MP",H119,0)</f>
        <v>0</v>
      </c>
      <c r="W119" s="12">
        <f>IF(Q119="MP",I119-P119,0)</f>
        <v>0</v>
      </c>
      <c r="X119" s="12">
        <f>IF(Q119="OM",H119,0)</f>
        <v>0</v>
      </c>
      <c r="Y119" s="12">
        <v>721</v>
      </c>
      <c r="AI119">
        <f>SUM(Z120:Z120)</f>
        <v>0</v>
      </c>
      <c r="AJ119">
        <f>SUM(AA120:AA120)</f>
        <v>0</v>
      </c>
      <c r="AK119">
        <f>SUM(AB120:AB120)</f>
        <v>0</v>
      </c>
    </row>
    <row r="120" spans="1:43" x14ac:dyDescent="0.2">
      <c r="A120" s="2" t="s">
        <v>277</v>
      </c>
      <c r="C120" s="1" t="s">
        <v>278</v>
      </c>
      <c r="D120" t="s">
        <v>279</v>
      </c>
      <c r="E120" t="s">
        <v>206</v>
      </c>
      <c r="F120">
        <v>6</v>
      </c>
      <c r="G120">
        <v>0</v>
      </c>
      <c r="H120">
        <f>F120*AE120</f>
        <v>0</v>
      </c>
      <c r="I120">
        <f>J120-H120</f>
        <v>0</v>
      </c>
      <c r="J120">
        <f>F120*G120</f>
        <v>0</v>
      </c>
      <c r="K120">
        <v>7.6630000000000004E-2</v>
      </c>
      <c r="L120">
        <f>F120*K120</f>
        <v>0.45978000000000002</v>
      </c>
      <c r="M120" t="s">
        <v>47</v>
      </c>
      <c r="N120">
        <v>1</v>
      </c>
      <c r="O120">
        <f>IF(N120=5,I120,0)</f>
        <v>0</v>
      </c>
      <c r="Z120">
        <f>IF(AD120=0,J120,0)</f>
        <v>0</v>
      </c>
      <c r="AA120">
        <f>IF(AD120=15,J120,0)</f>
        <v>0</v>
      </c>
      <c r="AB120">
        <f>IF(AD120=21,J120,0)</f>
        <v>0</v>
      </c>
      <c r="AD120">
        <v>21</v>
      </c>
      <c r="AE120">
        <f>G120*AG120</f>
        <v>0</v>
      </c>
      <c r="AF120">
        <f>G120*(1-AG120)</f>
        <v>0</v>
      </c>
      <c r="AG120">
        <v>0.92231736526946118</v>
      </c>
      <c r="AM120">
        <f>F120*AE120</f>
        <v>0</v>
      </c>
      <c r="AN120">
        <f>F120*AF120</f>
        <v>0</v>
      </c>
      <c r="AO120" t="s">
        <v>280</v>
      </c>
      <c r="AP120" t="s">
        <v>281</v>
      </c>
      <c r="AQ120" s="12" t="s">
        <v>49</v>
      </c>
    </row>
    <row r="121" spans="1:43" x14ac:dyDescent="0.2">
      <c r="A121" s="15"/>
      <c r="B121" s="16"/>
      <c r="C121" s="16" t="s">
        <v>282</v>
      </c>
      <c r="D121" s="12" t="s">
        <v>283</v>
      </c>
      <c r="E121" s="12"/>
      <c r="F121" s="12"/>
      <c r="G121" s="12"/>
      <c r="H121" s="12">
        <f>SUM(H122:H124)</f>
        <v>0</v>
      </c>
      <c r="I121" s="12">
        <f>SUM(I122:I124)</f>
        <v>0</v>
      </c>
      <c r="J121" s="12">
        <f>H121+I121</f>
        <v>0</v>
      </c>
      <c r="K121" s="12"/>
      <c r="L121" s="12">
        <f>SUM(L122:L124)</f>
        <v>0.23234999999999997</v>
      </c>
      <c r="M121" s="12"/>
      <c r="P121" s="12">
        <f>IF(Q121="PR",J121,SUM(O122:O124))</f>
        <v>0</v>
      </c>
      <c r="Q121" s="12" t="s">
        <v>238</v>
      </c>
      <c r="R121" s="12">
        <f>IF(Q121="HS",H121,0)</f>
        <v>0</v>
      </c>
      <c r="S121" s="12">
        <f>IF(Q121="HS",I121-P121,0)</f>
        <v>0</v>
      </c>
      <c r="T121" s="12">
        <f>IF(Q121="PS",H121,0)</f>
        <v>0</v>
      </c>
      <c r="U121" s="12">
        <f>IF(Q121="PS",I121-P121,0)</f>
        <v>0</v>
      </c>
      <c r="V121" s="12">
        <f>IF(Q121="MP",H121,0)</f>
        <v>0</v>
      </c>
      <c r="W121" s="12">
        <f>IF(Q121="MP",I121-P121,0)</f>
        <v>0</v>
      </c>
      <c r="X121" s="12">
        <f>IF(Q121="OM",H121,0)</f>
        <v>0</v>
      </c>
      <c r="Y121" s="12">
        <v>767</v>
      </c>
      <c r="AI121">
        <f>SUM(Z122:Z124)</f>
        <v>0</v>
      </c>
      <c r="AJ121">
        <f>SUM(AA122:AA124)</f>
        <v>0</v>
      </c>
      <c r="AK121">
        <f>SUM(AB122:AB124)</f>
        <v>0</v>
      </c>
    </row>
    <row r="122" spans="1:43" x14ac:dyDescent="0.2">
      <c r="A122" s="2" t="s">
        <v>284</v>
      </c>
      <c r="C122" s="1" t="s">
        <v>285</v>
      </c>
      <c r="D122" t="s">
        <v>286</v>
      </c>
      <c r="E122" t="s">
        <v>186</v>
      </c>
      <c r="F122">
        <v>15</v>
      </c>
      <c r="G122">
        <v>0</v>
      </c>
      <c r="H122">
        <f>F122*AE122</f>
        <v>0</v>
      </c>
      <c r="I122">
        <f>J122-H122</f>
        <v>0</v>
      </c>
      <c r="J122">
        <f>F122*G122</f>
        <v>0</v>
      </c>
      <c r="K122">
        <v>0</v>
      </c>
      <c r="L122">
        <f>F122*K122</f>
        <v>0</v>
      </c>
      <c r="M122" t="s">
        <v>47</v>
      </c>
      <c r="N122">
        <v>1</v>
      </c>
      <c r="O122">
        <f>IF(N122=5,I122,0)</f>
        <v>0</v>
      </c>
      <c r="Z122">
        <f>IF(AD122=0,J122,0)</f>
        <v>0</v>
      </c>
      <c r="AA122">
        <f>IF(AD122=15,J122,0)</f>
        <v>0</v>
      </c>
      <c r="AB122">
        <f>IF(AD122=21,J122,0)</f>
        <v>0</v>
      </c>
      <c r="AD122">
        <v>21</v>
      </c>
      <c r="AE122">
        <f>G122*AG122</f>
        <v>0</v>
      </c>
      <c r="AF122">
        <f>G122*(1-AG122)</f>
        <v>0</v>
      </c>
      <c r="AG122">
        <v>0</v>
      </c>
      <c r="AM122">
        <f>F122*AE122</f>
        <v>0</v>
      </c>
      <c r="AN122">
        <f>F122*AF122</f>
        <v>0</v>
      </c>
      <c r="AO122" t="s">
        <v>287</v>
      </c>
      <c r="AP122" t="s">
        <v>288</v>
      </c>
      <c r="AQ122" s="12" t="s">
        <v>49</v>
      </c>
    </row>
    <row r="123" spans="1:43" x14ac:dyDescent="0.2">
      <c r="A123" s="2" t="s">
        <v>207</v>
      </c>
      <c r="C123" s="1" t="s">
        <v>289</v>
      </c>
      <c r="D123" t="s">
        <v>290</v>
      </c>
      <c r="E123" t="s">
        <v>206</v>
      </c>
      <c r="F123">
        <v>9</v>
      </c>
      <c r="G123">
        <v>0</v>
      </c>
      <c r="H123">
        <f>F123*AE123</f>
        <v>0</v>
      </c>
      <c r="I123">
        <f>J123-H123</f>
        <v>0</v>
      </c>
      <c r="J123">
        <f>F123*G123</f>
        <v>0</v>
      </c>
      <c r="K123">
        <v>1.04E-2</v>
      </c>
      <c r="L123">
        <f>F123*K123</f>
        <v>9.3599999999999989E-2</v>
      </c>
      <c r="M123" t="s">
        <v>47</v>
      </c>
      <c r="N123">
        <v>1</v>
      </c>
      <c r="O123">
        <f>IF(N123=5,I123,0)</f>
        <v>0</v>
      </c>
      <c r="Z123">
        <f>IF(AD123=0,J123,0)</f>
        <v>0</v>
      </c>
      <c r="AA123">
        <f>IF(AD123=15,J123,0)</f>
        <v>0</v>
      </c>
      <c r="AB123">
        <f>IF(AD123=21,J123,0)</f>
        <v>0</v>
      </c>
      <c r="AD123">
        <v>21</v>
      </c>
      <c r="AE123">
        <f>G123*AG123</f>
        <v>0</v>
      </c>
      <c r="AF123">
        <f>G123*(1-AG123)</f>
        <v>0</v>
      </c>
      <c r="AG123">
        <v>1</v>
      </c>
      <c r="AM123">
        <f>F123*AE123</f>
        <v>0</v>
      </c>
      <c r="AN123">
        <f>F123*AF123</f>
        <v>0</v>
      </c>
      <c r="AO123" t="s">
        <v>287</v>
      </c>
      <c r="AP123" t="s">
        <v>288</v>
      </c>
      <c r="AQ123" s="12" t="s">
        <v>49</v>
      </c>
    </row>
    <row r="124" spans="1:43" x14ac:dyDescent="0.2">
      <c r="A124" s="2" t="s">
        <v>291</v>
      </c>
      <c r="C124" s="1" t="s">
        <v>292</v>
      </c>
      <c r="D124" t="s">
        <v>293</v>
      </c>
      <c r="E124" t="s">
        <v>186</v>
      </c>
      <c r="F124">
        <v>15</v>
      </c>
      <c r="G124">
        <v>0</v>
      </c>
      <c r="H124">
        <f>F124*AE124</f>
        <v>0</v>
      </c>
      <c r="I124">
        <f>J124-H124</f>
        <v>0</v>
      </c>
      <c r="J124">
        <f>F124*G124</f>
        <v>0</v>
      </c>
      <c r="K124">
        <v>9.2499999999999995E-3</v>
      </c>
      <c r="L124">
        <f>F124*K124</f>
        <v>0.13874999999999998</v>
      </c>
      <c r="M124" t="s">
        <v>47</v>
      </c>
      <c r="N124">
        <v>1</v>
      </c>
      <c r="O124">
        <f>IF(N124=5,I124,0)</f>
        <v>0</v>
      </c>
      <c r="Z124">
        <f>IF(AD124=0,J124,0)</f>
        <v>0</v>
      </c>
      <c r="AA124">
        <f>IF(AD124=15,J124,0)</f>
        <v>0</v>
      </c>
      <c r="AB124">
        <f>IF(AD124=21,J124,0)</f>
        <v>0</v>
      </c>
      <c r="AD124">
        <v>21</v>
      </c>
      <c r="AE124">
        <f>G124*AG124</f>
        <v>0</v>
      </c>
      <c r="AF124">
        <f>G124*(1-AG124)</f>
        <v>0</v>
      </c>
      <c r="AG124">
        <v>0</v>
      </c>
      <c r="AM124">
        <f>F124*AE124</f>
        <v>0</v>
      </c>
      <c r="AN124">
        <f>F124*AF124</f>
        <v>0</v>
      </c>
      <c r="AO124" t="s">
        <v>287</v>
      </c>
      <c r="AP124" t="s">
        <v>288</v>
      </c>
      <c r="AQ124" s="12" t="s">
        <v>49</v>
      </c>
    </row>
    <row r="125" spans="1:43" x14ac:dyDescent="0.2">
      <c r="A125" s="15"/>
      <c r="B125" s="16"/>
      <c r="C125" s="16" t="s">
        <v>294</v>
      </c>
      <c r="D125" s="12" t="s">
        <v>295</v>
      </c>
      <c r="E125" s="12"/>
      <c r="F125" s="12"/>
      <c r="G125" s="12"/>
      <c r="H125" s="12">
        <f>SUM(H126:H127)</f>
        <v>0</v>
      </c>
      <c r="I125" s="12">
        <f>SUM(I126:I127)</f>
        <v>0</v>
      </c>
      <c r="J125" s="12">
        <f>H125+I125</f>
        <v>0</v>
      </c>
      <c r="K125" s="12"/>
      <c r="L125" s="12">
        <f>SUM(L126:L127)</f>
        <v>8.1000000000000003E-2</v>
      </c>
      <c r="M125" s="12"/>
      <c r="P125" s="12">
        <f>IF(Q125="PR",J125,SUM(O126:O127))</f>
        <v>0</v>
      </c>
      <c r="Q125" s="12" t="s">
        <v>43</v>
      </c>
      <c r="R125" s="12">
        <f>IF(Q125="HS",H125,0)</f>
        <v>0</v>
      </c>
      <c r="S125" s="12">
        <f>IF(Q125="HS",I125-P125,0)</f>
        <v>0</v>
      </c>
      <c r="T125" s="12">
        <f>IF(Q125="PS",H125,0)</f>
        <v>0</v>
      </c>
      <c r="U125" s="12">
        <f>IF(Q125="PS",I125-P125,0)</f>
        <v>0</v>
      </c>
      <c r="V125" s="12">
        <f>IF(Q125="MP",H125,0)</f>
        <v>0</v>
      </c>
      <c r="W125" s="12">
        <f>IF(Q125="MP",I125-P125,0)</f>
        <v>0</v>
      </c>
      <c r="X125" s="12">
        <f>IF(Q125="OM",H125,0)</f>
        <v>0</v>
      </c>
      <c r="Y125" s="12">
        <v>87</v>
      </c>
      <c r="AI125">
        <f>SUM(Z126:Z127)</f>
        <v>0</v>
      </c>
      <c r="AJ125">
        <f>SUM(AA126:AA127)</f>
        <v>0</v>
      </c>
      <c r="AK125">
        <f>SUM(AB126:AB127)</f>
        <v>0</v>
      </c>
    </row>
    <row r="126" spans="1:43" x14ac:dyDescent="0.2">
      <c r="A126" s="2" t="s">
        <v>296</v>
      </c>
      <c r="C126" s="1" t="s">
        <v>297</v>
      </c>
      <c r="D126" t="s">
        <v>298</v>
      </c>
      <c r="E126" t="s">
        <v>186</v>
      </c>
      <c r="F126">
        <v>45</v>
      </c>
      <c r="G126">
        <v>0</v>
      </c>
      <c r="H126">
        <f>F126*AE126</f>
        <v>0</v>
      </c>
      <c r="I126">
        <f>J126-H126</f>
        <v>0</v>
      </c>
      <c r="J126">
        <f>F126*G126</f>
        <v>0</v>
      </c>
      <c r="K126">
        <v>1E-4</v>
      </c>
      <c r="L126">
        <f>F126*K126</f>
        <v>4.5000000000000005E-3</v>
      </c>
      <c r="M126" t="s">
        <v>47</v>
      </c>
      <c r="N126">
        <v>1</v>
      </c>
      <c r="O126">
        <f>IF(N126=5,I126,0)</f>
        <v>0</v>
      </c>
      <c r="Z126">
        <f>IF(AD126=0,J126,0)</f>
        <v>0</v>
      </c>
      <c r="AA126">
        <f>IF(AD126=15,J126,0)</f>
        <v>0</v>
      </c>
      <c r="AB126">
        <f>IF(AD126=21,J126,0)</f>
        <v>0</v>
      </c>
      <c r="AD126">
        <v>21</v>
      </c>
      <c r="AE126">
        <f>G126*AG126</f>
        <v>0</v>
      </c>
      <c r="AF126">
        <f>G126*(1-AG126)</f>
        <v>0</v>
      </c>
      <c r="AG126">
        <v>0.1252730109204368</v>
      </c>
      <c r="AM126">
        <f>F126*AE126</f>
        <v>0</v>
      </c>
      <c r="AN126">
        <f>F126*AF126</f>
        <v>0</v>
      </c>
      <c r="AO126" t="s">
        <v>299</v>
      </c>
      <c r="AP126" t="s">
        <v>300</v>
      </c>
      <c r="AQ126" s="12" t="s">
        <v>49</v>
      </c>
    </row>
    <row r="127" spans="1:43" x14ac:dyDescent="0.2">
      <c r="A127" s="2" t="s">
        <v>301</v>
      </c>
      <c r="C127" s="1" t="s">
        <v>302</v>
      </c>
      <c r="D127" t="s">
        <v>303</v>
      </c>
      <c r="E127" t="s">
        <v>206</v>
      </c>
      <c r="F127">
        <v>45</v>
      </c>
      <c r="G127">
        <v>0</v>
      </c>
      <c r="H127">
        <f>F127*AE127</f>
        <v>0</v>
      </c>
      <c r="I127">
        <f>J127-H127</f>
        <v>0</v>
      </c>
      <c r="J127">
        <f>F127*G127</f>
        <v>0</v>
      </c>
      <c r="K127">
        <v>1.6999999999999999E-3</v>
      </c>
      <c r="L127">
        <f>F127*K127</f>
        <v>7.6499999999999999E-2</v>
      </c>
      <c r="M127" t="s">
        <v>47</v>
      </c>
      <c r="N127">
        <v>1</v>
      </c>
      <c r="O127">
        <f>IF(N127=5,I127,0)</f>
        <v>0</v>
      </c>
      <c r="Z127">
        <f>IF(AD127=0,J127,0)</f>
        <v>0</v>
      </c>
      <c r="AA127">
        <f>IF(AD127=15,J127,0)</f>
        <v>0</v>
      </c>
      <c r="AB127">
        <f>IF(AD127=21,J127,0)</f>
        <v>0</v>
      </c>
      <c r="AD127">
        <v>21</v>
      </c>
      <c r="AE127">
        <f>G127*AG127</f>
        <v>0</v>
      </c>
      <c r="AF127">
        <f>G127*(1-AG127)</f>
        <v>0</v>
      </c>
      <c r="AG127">
        <v>1</v>
      </c>
      <c r="AM127">
        <f>F127*AE127</f>
        <v>0</v>
      </c>
      <c r="AN127">
        <f>F127*AF127</f>
        <v>0</v>
      </c>
      <c r="AO127" t="s">
        <v>299</v>
      </c>
      <c r="AP127" t="s">
        <v>300</v>
      </c>
      <c r="AQ127" s="12" t="s">
        <v>49</v>
      </c>
    </row>
    <row r="128" spans="1:43" x14ac:dyDescent="0.2">
      <c r="A128" s="15"/>
      <c r="B128" s="16"/>
      <c r="C128" s="16" t="s">
        <v>304</v>
      </c>
      <c r="D128" s="12" t="s">
        <v>305</v>
      </c>
      <c r="E128" s="12"/>
      <c r="F128" s="12"/>
      <c r="G128" s="12"/>
      <c r="H128" s="12">
        <f>SUM(H129:H132)</f>
        <v>0</v>
      </c>
      <c r="I128" s="12">
        <f>SUM(I129:I132)</f>
        <v>0</v>
      </c>
      <c r="J128" s="12">
        <f>H128+I128</f>
        <v>0</v>
      </c>
      <c r="K128" s="12"/>
      <c r="L128" s="12">
        <f>SUM(L129:L132)</f>
        <v>1.1118000000000001</v>
      </c>
      <c r="M128" s="12"/>
      <c r="P128" s="12">
        <f>IF(Q128="PR",J128,SUM(O129:O132))</f>
        <v>0</v>
      </c>
      <c r="Q128" s="12" t="s">
        <v>43</v>
      </c>
      <c r="R128" s="12">
        <f>IF(Q128="HS",H128,0)</f>
        <v>0</v>
      </c>
      <c r="S128" s="12">
        <f>IF(Q128="HS",I128-P128,0)</f>
        <v>0</v>
      </c>
      <c r="T128" s="12">
        <f>IF(Q128="PS",H128,0)</f>
        <v>0</v>
      </c>
      <c r="U128" s="12">
        <f>IF(Q128="PS",I128-P128,0)</f>
        <v>0</v>
      </c>
      <c r="V128" s="12">
        <f>IF(Q128="MP",H128,0)</f>
        <v>0</v>
      </c>
      <c r="W128" s="12">
        <f>IF(Q128="MP",I128-P128,0)</f>
        <v>0</v>
      </c>
      <c r="X128" s="12">
        <f>IF(Q128="OM",H128,0)</f>
        <v>0</v>
      </c>
      <c r="Y128" s="12">
        <v>89</v>
      </c>
      <c r="AI128">
        <f>SUM(Z129:Z132)</f>
        <v>0</v>
      </c>
      <c r="AJ128">
        <f>SUM(AA129:AA132)</f>
        <v>0</v>
      </c>
      <c r="AK128">
        <f>SUM(AB129:AB132)</f>
        <v>0</v>
      </c>
    </row>
    <row r="129" spans="1:43" x14ac:dyDescent="0.2">
      <c r="A129" s="2" t="s">
        <v>306</v>
      </c>
      <c r="C129" s="1" t="s">
        <v>307</v>
      </c>
      <c r="D129" t="s">
        <v>308</v>
      </c>
      <c r="E129" t="s">
        <v>206</v>
      </c>
      <c r="F129">
        <v>2</v>
      </c>
      <c r="G129">
        <v>0</v>
      </c>
      <c r="H129">
        <f>F129*AE129</f>
        <v>0</v>
      </c>
      <c r="I129">
        <f>J129-H129</f>
        <v>0</v>
      </c>
      <c r="J129">
        <f>F129*G129</f>
        <v>0</v>
      </c>
      <c r="K129">
        <v>0.51066</v>
      </c>
      <c r="L129">
        <f>F129*K129</f>
        <v>1.02132</v>
      </c>
      <c r="M129" t="s">
        <v>47</v>
      </c>
      <c r="N129">
        <v>1</v>
      </c>
      <c r="O129">
        <f>IF(N129=5,I129,0)</f>
        <v>0</v>
      </c>
      <c r="Z129">
        <f>IF(AD129=0,J129,0)</f>
        <v>0</v>
      </c>
      <c r="AA129">
        <f>IF(AD129=15,J129,0)</f>
        <v>0</v>
      </c>
      <c r="AB129">
        <f>IF(AD129=21,J129,0)</f>
        <v>0</v>
      </c>
      <c r="AD129">
        <v>21</v>
      </c>
      <c r="AE129">
        <f>G129*AG129</f>
        <v>0</v>
      </c>
      <c r="AF129">
        <f>G129*(1-AG129)</f>
        <v>0</v>
      </c>
      <c r="AG129">
        <v>0.67706590621039298</v>
      </c>
      <c r="AM129">
        <f>F129*AE129</f>
        <v>0</v>
      </c>
      <c r="AN129">
        <f>F129*AF129</f>
        <v>0</v>
      </c>
      <c r="AO129" t="s">
        <v>309</v>
      </c>
      <c r="AP129" t="s">
        <v>300</v>
      </c>
      <c r="AQ129" s="12" t="s">
        <v>49</v>
      </c>
    </row>
    <row r="130" spans="1:43" x14ac:dyDescent="0.2">
      <c r="A130" s="2" t="s">
        <v>310</v>
      </c>
      <c r="C130" s="1" t="s">
        <v>311</v>
      </c>
      <c r="D130" t="s">
        <v>312</v>
      </c>
      <c r="E130" t="s">
        <v>206</v>
      </c>
      <c r="F130">
        <v>2</v>
      </c>
      <c r="G130">
        <v>0</v>
      </c>
      <c r="H130">
        <f>F130*AE130</f>
        <v>0</v>
      </c>
      <c r="I130">
        <f>J130-H130</f>
        <v>0</v>
      </c>
      <c r="J130">
        <f>F130*G130</f>
        <v>0</v>
      </c>
      <c r="K130">
        <v>3.5000000000000003E-2</v>
      </c>
      <c r="L130">
        <f>F130*K130</f>
        <v>7.0000000000000007E-2</v>
      </c>
      <c r="M130" t="s">
        <v>47</v>
      </c>
      <c r="N130">
        <v>1</v>
      </c>
      <c r="O130">
        <f>IF(N130=5,I130,0)</f>
        <v>0</v>
      </c>
      <c r="Z130">
        <f>IF(AD130=0,J130,0)</f>
        <v>0</v>
      </c>
      <c r="AA130">
        <f>IF(AD130=15,J130,0)</f>
        <v>0</v>
      </c>
      <c r="AB130">
        <f>IF(AD130=21,J130,0)</f>
        <v>0</v>
      </c>
      <c r="AD130">
        <v>21</v>
      </c>
      <c r="AE130">
        <f>G130*AG130</f>
        <v>0</v>
      </c>
      <c r="AF130">
        <f>G130*(1-AG130)</f>
        <v>0</v>
      </c>
      <c r="AG130">
        <v>1</v>
      </c>
      <c r="AM130">
        <f>F130*AE130</f>
        <v>0</v>
      </c>
      <c r="AN130">
        <f>F130*AF130</f>
        <v>0</v>
      </c>
      <c r="AO130" t="s">
        <v>309</v>
      </c>
      <c r="AP130" t="s">
        <v>300</v>
      </c>
      <c r="AQ130" s="12" t="s">
        <v>49</v>
      </c>
    </row>
    <row r="131" spans="1:43" x14ac:dyDescent="0.2">
      <c r="A131" s="2" t="s">
        <v>313</v>
      </c>
      <c r="C131" s="1" t="s">
        <v>314</v>
      </c>
      <c r="D131" t="s">
        <v>315</v>
      </c>
      <c r="E131" t="s">
        <v>206</v>
      </c>
      <c r="F131">
        <v>2</v>
      </c>
      <c r="G131">
        <v>0</v>
      </c>
      <c r="H131">
        <f>F131*AE131</f>
        <v>0</v>
      </c>
      <c r="I131">
        <f>J131-H131</f>
        <v>0</v>
      </c>
      <c r="J131">
        <f>F131*G131</f>
        <v>0</v>
      </c>
      <c r="K131">
        <v>6.1399999999999996E-3</v>
      </c>
      <c r="L131">
        <f>F131*K131</f>
        <v>1.2279999999999999E-2</v>
      </c>
      <c r="M131" t="s">
        <v>47</v>
      </c>
      <c r="N131">
        <v>1</v>
      </c>
      <c r="O131">
        <f>IF(N131=5,I131,0)</f>
        <v>0</v>
      </c>
      <c r="Z131">
        <f>IF(AD131=0,J131,0)</f>
        <v>0</v>
      </c>
      <c r="AA131">
        <f>IF(AD131=15,J131,0)</f>
        <v>0</v>
      </c>
      <c r="AB131">
        <f>IF(AD131=21,J131,0)</f>
        <v>0</v>
      </c>
      <c r="AD131">
        <v>21</v>
      </c>
      <c r="AE131">
        <f>G131*AG131</f>
        <v>0</v>
      </c>
      <c r="AF131">
        <f>G131*(1-AG131)</f>
        <v>0</v>
      </c>
      <c r="AG131">
        <v>1</v>
      </c>
      <c r="AM131">
        <f>F131*AE131</f>
        <v>0</v>
      </c>
      <c r="AN131">
        <f>F131*AF131</f>
        <v>0</v>
      </c>
      <c r="AO131" t="s">
        <v>309</v>
      </c>
      <c r="AP131" t="s">
        <v>300</v>
      </c>
      <c r="AQ131" s="12" t="s">
        <v>49</v>
      </c>
    </row>
    <row r="132" spans="1:43" x14ac:dyDescent="0.2">
      <c r="A132" s="2" t="s">
        <v>227</v>
      </c>
      <c r="C132" s="1" t="s">
        <v>316</v>
      </c>
      <c r="D132" t="s">
        <v>317</v>
      </c>
      <c r="E132" t="s">
        <v>206</v>
      </c>
      <c r="F132">
        <v>2</v>
      </c>
      <c r="G132">
        <v>0</v>
      </c>
      <c r="H132">
        <f>F132*AE132</f>
        <v>0</v>
      </c>
      <c r="I132">
        <f>J132-H132</f>
        <v>0</v>
      </c>
      <c r="J132">
        <f>F132*G132</f>
        <v>0</v>
      </c>
      <c r="K132">
        <v>4.1000000000000003E-3</v>
      </c>
      <c r="L132">
        <f>F132*K132</f>
        <v>8.2000000000000007E-3</v>
      </c>
      <c r="M132" t="s">
        <v>47</v>
      </c>
      <c r="N132">
        <v>1</v>
      </c>
      <c r="O132">
        <f>IF(N132=5,I132,0)</f>
        <v>0</v>
      </c>
      <c r="Z132">
        <f>IF(AD132=0,J132,0)</f>
        <v>0</v>
      </c>
      <c r="AA132">
        <f>IF(AD132=15,J132,0)</f>
        <v>0</v>
      </c>
      <c r="AB132">
        <f>IF(AD132=21,J132,0)</f>
        <v>0</v>
      </c>
      <c r="AD132">
        <v>21</v>
      </c>
      <c r="AE132">
        <f>G132*AG132</f>
        <v>0</v>
      </c>
      <c r="AF132">
        <f>G132*(1-AG132)</f>
        <v>0</v>
      </c>
      <c r="AG132">
        <v>1</v>
      </c>
      <c r="AM132">
        <f>F132*AE132</f>
        <v>0</v>
      </c>
      <c r="AN132">
        <f>F132*AF132</f>
        <v>0</v>
      </c>
      <c r="AO132" t="s">
        <v>309</v>
      </c>
      <c r="AP132" t="s">
        <v>300</v>
      </c>
      <c r="AQ132" s="12" t="s">
        <v>49</v>
      </c>
    </row>
    <row r="133" spans="1:43" x14ac:dyDescent="0.2">
      <c r="A133" s="15"/>
      <c r="B133" s="16"/>
      <c r="C133" s="16" t="s">
        <v>318</v>
      </c>
      <c r="D133" s="12" t="s">
        <v>319</v>
      </c>
      <c r="E133" s="12"/>
      <c r="F133" s="12"/>
      <c r="G133" s="12"/>
      <c r="H133" s="12">
        <f>SUM(H134:H136)</f>
        <v>0</v>
      </c>
      <c r="I133" s="12">
        <f>SUM(I134:I136)</f>
        <v>0</v>
      </c>
      <c r="J133" s="12">
        <f>H133+I133</f>
        <v>0</v>
      </c>
      <c r="K133" s="12"/>
      <c r="L133" s="12">
        <f>SUM(L134:L136)</f>
        <v>1.2E-2</v>
      </c>
      <c r="M133" s="12"/>
      <c r="P133" s="12">
        <f>IF(Q133="PR",J133,SUM(O134:O136))</f>
        <v>0</v>
      </c>
      <c r="Q133" s="12" t="s">
        <v>43</v>
      </c>
      <c r="R133" s="12">
        <f>IF(Q133="HS",H133,0)</f>
        <v>0</v>
      </c>
      <c r="S133" s="12">
        <f>IF(Q133="HS",I133-P133,0)</f>
        <v>0</v>
      </c>
      <c r="T133" s="12">
        <f>IF(Q133="PS",H133,0)</f>
        <v>0</v>
      </c>
      <c r="U133" s="12">
        <f>IF(Q133="PS",I133-P133,0)</f>
        <v>0</v>
      </c>
      <c r="V133" s="12">
        <f>IF(Q133="MP",H133,0)</f>
        <v>0</v>
      </c>
      <c r="W133" s="12">
        <f>IF(Q133="MP",I133-P133,0)</f>
        <v>0</v>
      </c>
      <c r="X133" s="12">
        <f>IF(Q133="OM",H133,0)</f>
        <v>0</v>
      </c>
      <c r="Y133" s="12">
        <v>91</v>
      </c>
      <c r="AI133">
        <f>SUM(Z134:Z136)</f>
        <v>0</v>
      </c>
      <c r="AJ133">
        <f>SUM(AA134:AA136)</f>
        <v>0</v>
      </c>
      <c r="AK133">
        <f>SUM(AB134:AB136)</f>
        <v>0</v>
      </c>
    </row>
    <row r="134" spans="1:43" x14ac:dyDescent="0.2">
      <c r="A134" s="2" t="s">
        <v>320</v>
      </c>
      <c r="C134" s="1" t="s">
        <v>321</v>
      </c>
      <c r="D134" t="s">
        <v>322</v>
      </c>
      <c r="E134" t="s">
        <v>206</v>
      </c>
      <c r="F134">
        <v>2</v>
      </c>
      <c r="G134">
        <v>0</v>
      </c>
      <c r="H134">
        <f>F134*AE134</f>
        <v>0</v>
      </c>
      <c r="I134">
        <f>J134-H134</f>
        <v>0</v>
      </c>
      <c r="J134">
        <f>F134*G134</f>
        <v>0</v>
      </c>
      <c r="K134">
        <v>2E-3</v>
      </c>
      <c r="L134">
        <f>F134*K134</f>
        <v>4.0000000000000001E-3</v>
      </c>
      <c r="M134" t="s">
        <v>323</v>
      </c>
      <c r="N134">
        <v>1</v>
      </c>
      <c r="O134">
        <f>IF(N134=5,I134,0)</f>
        <v>0</v>
      </c>
      <c r="Z134">
        <f>IF(AD134=0,J134,0)</f>
        <v>0</v>
      </c>
      <c r="AA134">
        <f>IF(AD134=15,J134,0)</f>
        <v>0</v>
      </c>
      <c r="AB134">
        <f>IF(AD134=21,J134,0)</f>
        <v>0</v>
      </c>
      <c r="AD134">
        <v>21</v>
      </c>
      <c r="AE134">
        <f>G134*AG134</f>
        <v>0</v>
      </c>
      <c r="AF134">
        <f>G134*(1-AG134)</f>
        <v>0</v>
      </c>
      <c r="AG134">
        <v>0</v>
      </c>
      <c r="AM134">
        <f>F134*AE134</f>
        <v>0</v>
      </c>
      <c r="AN134">
        <f>F134*AF134</f>
        <v>0</v>
      </c>
      <c r="AO134" t="s">
        <v>324</v>
      </c>
      <c r="AP134" t="s">
        <v>325</v>
      </c>
      <c r="AQ134" s="12" t="s">
        <v>49</v>
      </c>
    </row>
    <row r="135" spans="1:43" x14ac:dyDescent="0.2">
      <c r="A135" s="2" t="s">
        <v>326</v>
      </c>
      <c r="C135" s="1" t="s">
        <v>327</v>
      </c>
      <c r="D135" t="s">
        <v>328</v>
      </c>
      <c r="E135" t="s">
        <v>206</v>
      </c>
      <c r="F135">
        <v>2</v>
      </c>
      <c r="G135">
        <v>0</v>
      </c>
      <c r="H135">
        <f>F135*AE135</f>
        <v>0</v>
      </c>
      <c r="I135">
        <f>J135-H135</f>
        <v>0</v>
      </c>
      <c r="J135">
        <f>F135*G135</f>
        <v>0</v>
      </c>
      <c r="K135">
        <v>0</v>
      </c>
      <c r="L135">
        <f>F135*K135</f>
        <v>0</v>
      </c>
      <c r="M135" t="s">
        <v>323</v>
      </c>
      <c r="N135">
        <v>1</v>
      </c>
      <c r="O135">
        <f>IF(N135=5,I135,0)</f>
        <v>0</v>
      </c>
      <c r="Z135">
        <f>IF(AD135=0,J135,0)</f>
        <v>0</v>
      </c>
      <c r="AA135">
        <f>IF(AD135=15,J135,0)</f>
        <v>0</v>
      </c>
      <c r="AB135">
        <f>IF(AD135=21,J135,0)</f>
        <v>0</v>
      </c>
      <c r="AD135">
        <v>21</v>
      </c>
      <c r="AE135">
        <f>G135*AG135</f>
        <v>0</v>
      </c>
      <c r="AF135">
        <f>G135*(1-AG135)</f>
        <v>0</v>
      </c>
      <c r="AG135">
        <v>0</v>
      </c>
      <c r="AM135">
        <f>F135*AE135</f>
        <v>0</v>
      </c>
      <c r="AN135">
        <f>F135*AF135</f>
        <v>0</v>
      </c>
      <c r="AO135" t="s">
        <v>324</v>
      </c>
      <c r="AP135" t="s">
        <v>325</v>
      </c>
      <c r="AQ135" s="12" t="s">
        <v>49</v>
      </c>
    </row>
    <row r="136" spans="1:43" x14ac:dyDescent="0.2">
      <c r="A136" s="2" t="s">
        <v>329</v>
      </c>
      <c r="C136" s="1" t="s">
        <v>330</v>
      </c>
      <c r="D136" t="s">
        <v>331</v>
      </c>
      <c r="E136" t="s">
        <v>206</v>
      </c>
      <c r="F136">
        <v>2</v>
      </c>
      <c r="G136">
        <v>0</v>
      </c>
      <c r="H136">
        <f>F136*AE136</f>
        <v>0</v>
      </c>
      <c r="I136">
        <f>J136-H136</f>
        <v>0</v>
      </c>
      <c r="J136">
        <f>F136*G136</f>
        <v>0</v>
      </c>
      <c r="K136">
        <v>4.0000000000000001E-3</v>
      </c>
      <c r="L136">
        <f>F136*K136</f>
        <v>8.0000000000000002E-3</v>
      </c>
      <c r="M136" t="s">
        <v>323</v>
      </c>
      <c r="N136">
        <v>1</v>
      </c>
      <c r="O136">
        <f>IF(N136=5,I136,0)</f>
        <v>0</v>
      </c>
      <c r="Z136">
        <f>IF(AD136=0,J136,0)</f>
        <v>0</v>
      </c>
      <c r="AA136">
        <f>IF(AD136=15,J136,0)</f>
        <v>0</v>
      </c>
      <c r="AB136">
        <f>IF(AD136=21,J136,0)</f>
        <v>0</v>
      </c>
      <c r="AD136">
        <v>21</v>
      </c>
      <c r="AE136">
        <f>G136*AG136</f>
        <v>0</v>
      </c>
      <c r="AF136">
        <f>G136*(1-AG136)</f>
        <v>0</v>
      </c>
      <c r="AG136">
        <v>0</v>
      </c>
      <c r="AM136">
        <f>F136*AE136</f>
        <v>0</v>
      </c>
      <c r="AN136">
        <f>F136*AF136</f>
        <v>0</v>
      </c>
      <c r="AO136" t="s">
        <v>324</v>
      </c>
      <c r="AP136" t="s">
        <v>325</v>
      </c>
      <c r="AQ136" s="12" t="s">
        <v>49</v>
      </c>
    </row>
    <row r="137" spans="1:43" x14ac:dyDescent="0.2">
      <c r="A137" s="15"/>
      <c r="B137" s="16"/>
      <c r="C137" s="16" t="s">
        <v>332</v>
      </c>
      <c r="D137" s="12" t="s">
        <v>333</v>
      </c>
      <c r="E137" s="12"/>
      <c r="F137" s="12"/>
      <c r="G137" s="12"/>
      <c r="H137" s="12">
        <f>SUM(H138:H141)</f>
        <v>0</v>
      </c>
      <c r="I137" s="12">
        <f>SUM(I138:I141)</f>
        <v>0</v>
      </c>
      <c r="J137" s="12">
        <f>H137+I137</f>
        <v>0</v>
      </c>
      <c r="K137" s="12"/>
      <c r="L137" s="12">
        <f>SUM(L138:L141)</f>
        <v>26.662500000000001</v>
      </c>
      <c r="M137" s="12"/>
      <c r="P137" s="12">
        <f>IF(Q137="PR",J137,SUM(O138:O141))</f>
        <v>0</v>
      </c>
      <c r="Q137" s="12" t="s">
        <v>43</v>
      </c>
      <c r="R137" s="12">
        <f>IF(Q137="HS",H137,0)</f>
        <v>0</v>
      </c>
      <c r="S137" s="12">
        <f>IF(Q137="HS",I137-P137,0)</f>
        <v>0</v>
      </c>
      <c r="T137" s="12">
        <f>IF(Q137="PS",H137,0)</f>
        <v>0</v>
      </c>
      <c r="U137" s="12">
        <f>IF(Q137="PS",I137-P137,0)</f>
        <v>0</v>
      </c>
      <c r="V137" s="12">
        <f>IF(Q137="MP",H137,0)</f>
        <v>0</v>
      </c>
      <c r="W137" s="12">
        <f>IF(Q137="MP",I137-P137,0)</f>
        <v>0</v>
      </c>
      <c r="X137" s="12">
        <f>IF(Q137="OM",H137,0)</f>
        <v>0</v>
      </c>
      <c r="Y137" s="12">
        <v>96</v>
      </c>
      <c r="AI137">
        <f>SUM(Z138:Z141)</f>
        <v>0</v>
      </c>
      <c r="AJ137">
        <f>SUM(AA138:AA141)</f>
        <v>0</v>
      </c>
      <c r="AK137">
        <f>SUM(AB138:AB141)</f>
        <v>0</v>
      </c>
    </row>
    <row r="138" spans="1:43" x14ac:dyDescent="0.2">
      <c r="A138" s="2" t="s">
        <v>334</v>
      </c>
      <c r="C138" s="1" t="s">
        <v>335</v>
      </c>
      <c r="D138" t="s">
        <v>336</v>
      </c>
      <c r="E138" t="s">
        <v>75</v>
      </c>
      <c r="F138">
        <v>7.25</v>
      </c>
      <c r="G138">
        <v>0</v>
      </c>
      <c r="H138">
        <f>F138*AE138</f>
        <v>0</v>
      </c>
      <c r="I138">
        <f>J138-H138</f>
        <v>0</v>
      </c>
      <c r="J138">
        <f>F138*G138</f>
        <v>0</v>
      </c>
      <c r="K138">
        <v>2.85</v>
      </c>
      <c r="L138">
        <f>F138*K138</f>
        <v>20.662500000000001</v>
      </c>
      <c r="M138" t="s">
        <v>47</v>
      </c>
      <c r="N138">
        <v>1</v>
      </c>
      <c r="O138">
        <f>IF(N138=5,I138,0)</f>
        <v>0</v>
      </c>
      <c r="Z138">
        <f>IF(AD138=0,J138,0)</f>
        <v>0</v>
      </c>
      <c r="AA138">
        <f>IF(AD138=15,J138,0)</f>
        <v>0</v>
      </c>
      <c r="AB138">
        <f>IF(AD138=21,J138,0)</f>
        <v>0</v>
      </c>
      <c r="AD138">
        <v>21</v>
      </c>
      <c r="AE138">
        <f>G138*AG138</f>
        <v>0</v>
      </c>
      <c r="AF138">
        <f>G138*(1-AG138)</f>
        <v>0</v>
      </c>
      <c r="AG138">
        <v>0</v>
      </c>
      <c r="AM138">
        <f>F138*AE138</f>
        <v>0</v>
      </c>
      <c r="AN138">
        <f>F138*AF138</f>
        <v>0</v>
      </c>
      <c r="AO138" t="s">
        <v>337</v>
      </c>
      <c r="AP138" t="s">
        <v>325</v>
      </c>
      <c r="AQ138" s="12" t="s">
        <v>49</v>
      </c>
    </row>
    <row r="139" spans="1:43" x14ac:dyDescent="0.2">
      <c r="D139" s="13" t="s">
        <v>338</v>
      </c>
      <c r="E139" s="13"/>
      <c r="F139" s="13">
        <v>7.25</v>
      </c>
    </row>
    <row r="140" spans="1:43" ht="12.75" customHeight="1" x14ac:dyDescent="0.2">
      <c r="C140" s="14" t="s">
        <v>51</v>
      </c>
      <c r="D140" s="63" t="s">
        <v>339</v>
      </c>
      <c r="E140" s="63"/>
      <c r="F140" s="63"/>
      <c r="G140" s="63"/>
      <c r="H140" s="63"/>
      <c r="I140" s="63"/>
      <c r="J140" s="63"/>
      <c r="K140" s="63"/>
      <c r="L140" s="63"/>
      <c r="M140" s="63"/>
    </row>
    <row r="141" spans="1:43" x14ac:dyDescent="0.2">
      <c r="A141" s="2" t="s">
        <v>340</v>
      </c>
      <c r="C141" s="1" t="s">
        <v>341</v>
      </c>
      <c r="D141" t="s">
        <v>342</v>
      </c>
      <c r="E141" t="s">
        <v>75</v>
      </c>
      <c r="F141">
        <v>3</v>
      </c>
      <c r="G141">
        <v>0</v>
      </c>
      <c r="H141">
        <f>F141*AE141</f>
        <v>0</v>
      </c>
      <c r="I141">
        <f>J141-H141</f>
        <v>0</v>
      </c>
      <c r="J141">
        <f>F141*G141</f>
        <v>0</v>
      </c>
      <c r="K141">
        <v>2</v>
      </c>
      <c r="L141">
        <f>F141*K141</f>
        <v>6</v>
      </c>
      <c r="M141" t="s">
        <v>47</v>
      </c>
      <c r="N141">
        <v>1</v>
      </c>
      <c r="O141">
        <f>IF(N141=5,I141,0)</f>
        <v>0</v>
      </c>
      <c r="Z141">
        <f>IF(AD141=0,J141,0)</f>
        <v>0</v>
      </c>
      <c r="AA141">
        <f>IF(AD141=15,J141,0)</f>
        <v>0</v>
      </c>
      <c r="AB141">
        <f>IF(AD141=21,J141,0)</f>
        <v>0</v>
      </c>
      <c r="AD141">
        <v>21</v>
      </c>
      <c r="AE141">
        <f>G141*AG141</f>
        <v>0</v>
      </c>
      <c r="AF141">
        <f>G141*(1-AG141)</f>
        <v>0</v>
      </c>
      <c r="AG141">
        <v>0</v>
      </c>
      <c r="AM141">
        <f>F141*AE141</f>
        <v>0</v>
      </c>
      <c r="AN141">
        <f>F141*AF141</f>
        <v>0</v>
      </c>
      <c r="AO141" t="s">
        <v>337</v>
      </c>
      <c r="AP141" t="s">
        <v>325</v>
      </c>
      <c r="AQ141" s="12" t="s">
        <v>49</v>
      </c>
    </row>
    <row r="142" spans="1:43" x14ac:dyDescent="0.2">
      <c r="D142" s="13" t="s">
        <v>343</v>
      </c>
      <c r="E142" s="13"/>
      <c r="F142" s="13">
        <v>3</v>
      </c>
    </row>
    <row r="143" spans="1:43" ht="12.75" customHeight="1" x14ac:dyDescent="0.2">
      <c r="C143" s="14" t="s">
        <v>51</v>
      </c>
      <c r="D143" s="63" t="s">
        <v>344</v>
      </c>
      <c r="E143" s="63"/>
      <c r="F143" s="63"/>
      <c r="G143" s="63"/>
      <c r="H143" s="63"/>
      <c r="I143" s="63"/>
      <c r="J143" s="63"/>
      <c r="K143" s="63"/>
      <c r="L143" s="63"/>
      <c r="M143" s="63"/>
    </row>
    <row r="144" spans="1:43" x14ac:dyDescent="0.2">
      <c r="A144" s="15"/>
      <c r="B144" s="16"/>
      <c r="C144" s="16" t="s">
        <v>345</v>
      </c>
      <c r="D144" s="12" t="s">
        <v>346</v>
      </c>
      <c r="E144" s="12"/>
      <c r="F144" s="12"/>
      <c r="G144" s="12"/>
      <c r="H144" s="12">
        <f>SUM(H145:H145)</f>
        <v>0</v>
      </c>
      <c r="I144" s="12">
        <f>SUM(I145:I145)</f>
        <v>0</v>
      </c>
      <c r="J144" s="12">
        <f>H144+I144</f>
        <v>0</v>
      </c>
      <c r="K144" s="12"/>
      <c r="L144" s="12">
        <f>SUM(L145:L145)</f>
        <v>0</v>
      </c>
      <c r="M144" s="12"/>
      <c r="P144" s="12">
        <f>IF(Q144="PR",J144,SUM(O145:O145))</f>
        <v>0</v>
      </c>
      <c r="Q144" s="12" t="s">
        <v>43</v>
      </c>
      <c r="R144" s="12">
        <f>IF(Q144="HS",H144,0)</f>
        <v>0</v>
      </c>
      <c r="S144" s="12">
        <f>IF(Q144="HS",I144-P144,0)</f>
        <v>0</v>
      </c>
      <c r="T144" s="12">
        <f>IF(Q144="PS",H144,0)</f>
        <v>0</v>
      </c>
      <c r="U144" s="12">
        <f>IF(Q144="PS",I144-P144,0)</f>
        <v>0</v>
      </c>
      <c r="V144" s="12">
        <f>IF(Q144="MP",H144,0)</f>
        <v>0</v>
      </c>
      <c r="W144" s="12">
        <f>IF(Q144="MP",I144-P144,0)</f>
        <v>0</v>
      </c>
      <c r="X144" s="12">
        <f>IF(Q144="OM",H144,0)</f>
        <v>0</v>
      </c>
      <c r="Y144" s="12">
        <v>97</v>
      </c>
      <c r="AI144">
        <f>SUM(Z145:Z145)</f>
        <v>0</v>
      </c>
      <c r="AJ144">
        <f>SUM(AA145:AA145)</f>
        <v>0</v>
      </c>
      <c r="AK144">
        <f>SUM(AB145:AB145)</f>
        <v>0</v>
      </c>
    </row>
    <row r="145" spans="1:43" x14ac:dyDescent="0.2">
      <c r="A145" s="2" t="s">
        <v>347</v>
      </c>
      <c r="C145" s="1" t="s">
        <v>348</v>
      </c>
      <c r="D145" t="s">
        <v>349</v>
      </c>
      <c r="E145" t="s">
        <v>134</v>
      </c>
      <c r="F145">
        <v>27.9</v>
      </c>
      <c r="G145">
        <v>0</v>
      </c>
      <c r="H145">
        <f>F145*AE145</f>
        <v>0</v>
      </c>
      <c r="I145">
        <f>J145-H145</f>
        <v>0</v>
      </c>
      <c r="J145">
        <f>F145*G145</f>
        <v>0</v>
      </c>
      <c r="K145">
        <v>0</v>
      </c>
      <c r="L145">
        <f>F145*K145</f>
        <v>0</v>
      </c>
      <c r="M145" t="s">
        <v>47</v>
      </c>
      <c r="N145">
        <v>1</v>
      </c>
      <c r="O145">
        <f>IF(N145=5,I145,0)</f>
        <v>0</v>
      </c>
      <c r="Z145">
        <f>IF(AD145=0,J145,0)</f>
        <v>0</v>
      </c>
      <c r="AA145">
        <f>IF(AD145=15,J145,0)</f>
        <v>0</v>
      </c>
      <c r="AB145">
        <f>IF(AD145=21,J145,0)</f>
        <v>0</v>
      </c>
      <c r="AD145">
        <v>21</v>
      </c>
      <c r="AE145">
        <f>G145*AG145</f>
        <v>0</v>
      </c>
      <c r="AF145">
        <f>G145*(1-AG145)</f>
        <v>0</v>
      </c>
      <c r="AG145">
        <v>0</v>
      </c>
      <c r="AM145">
        <f>F145*AE145</f>
        <v>0</v>
      </c>
      <c r="AN145">
        <f>F145*AF145</f>
        <v>0</v>
      </c>
      <c r="AO145" t="s">
        <v>350</v>
      </c>
      <c r="AP145" t="s">
        <v>325</v>
      </c>
      <c r="AQ145" s="12" t="s">
        <v>49</v>
      </c>
    </row>
    <row r="146" spans="1:43" x14ac:dyDescent="0.2">
      <c r="D146" s="13" t="s">
        <v>351</v>
      </c>
      <c r="E146" s="13"/>
      <c r="F146" s="13">
        <v>27.9</v>
      </c>
    </row>
    <row r="147" spans="1:43" ht="12.75" customHeight="1" x14ac:dyDescent="0.2">
      <c r="C147" s="14" t="s">
        <v>51</v>
      </c>
      <c r="D147" s="63" t="s">
        <v>352</v>
      </c>
      <c r="E147" s="63"/>
      <c r="F147" s="63"/>
      <c r="G147" s="63"/>
      <c r="H147" s="63"/>
      <c r="I147" s="63"/>
      <c r="J147" s="63"/>
      <c r="K147" s="63"/>
      <c r="L147" s="63"/>
      <c r="M147" s="63"/>
    </row>
    <row r="148" spans="1:43" x14ac:dyDescent="0.2">
      <c r="A148" s="15"/>
      <c r="B148" s="16"/>
      <c r="C148" s="16" t="s">
        <v>353</v>
      </c>
      <c r="D148" s="12" t="s">
        <v>354</v>
      </c>
      <c r="E148" s="12"/>
      <c r="F148" s="12"/>
      <c r="G148" s="12"/>
      <c r="H148" s="12">
        <f>SUM(H149:H149)</f>
        <v>0</v>
      </c>
      <c r="I148" s="12">
        <f>SUM(I149:I149)</f>
        <v>0</v>
      </c>
      <c r="J148" s="12">
        <f>H148+I148</f>
        <v>0</v>
      </c>
      <c r="K148" s="12"/>
      <c r="L148" s="12">
        <f>SUM(L149:L149)</f>
        <v>0</v>
      </c>
      <c r="M148" s="12"/>
      <c r="P148" s="12">
        <f>IF(Q148="PR",J148,SUM(O149:O149))</f>
        <v>0</v>
      </c>
      <c r="Q148" s="12"/>
      <c r="R148" s="12">
        <f>IF(Q148="HS",H148,0)</f>
        <v>0</v>
      </c>
      <c r="S148" s="12">
        <f>IF(Q148="HS",I148-P148,0)</f>
        <v>0</v>
      </c>
      <c r="T148" s="12">
        <f>IF(Q148="PS",H148,0)</f>
        <v>0</v>
      </c>
      <c r="U148" s="12">
        <f>IF(Q148="PS",I148-P148,0)</f>
        <v>0</v>
      </c>
      <c r="V148" s="12">
        <f>IF(Q148="MP",H148,0)</f>
        <v>0</v>
      </c>
      <c r="W148" s="12">
        <f>IF(Q148="MP",I148-P148,0)</f>
        <v>0</v>
      </c>
      <c r="X148" s="12">
        <f>IF(Q148="OM",H148,0)</f>
        <v>0</v>
      </c>
      <c r="Y148" s="12" t="s">
        <v>353</v>
      </c>
      <c r="AI148">
        <f>SUM(Z149:Z149)</f>
        <v>0</v>
      </c>
      <c r="AJ148">
        <f>SUM(AA149:AA149)</f>
        <v>0</v>
      </c>
      <c r="AK148">
        <f>SUM(AB149:AB149)</f>
        <v>0</v>
      </c>
    </row>
    <row r="149" spans="1:43" x14ac:dyDescent="0.2">
      <c r="A149" s="2" t="s">
        <v>355</v>
      </c>
      <c r="C149" s="1" t="s">
        <v>356</v>
      </c>
      <c r="D149" t="s">
        <v>357</v>
      </c>
      <c r="E149" t="s">
        <v>134</v>
      </c>
      <c r="F149">
        <v>40</v>
      </c>
      <c r="G149">
        <v>0</v>
      </c>
      <c r="H149">
        <f>F149*AE149</f>
        <v>0</v>
      </c>
      <c r="I149">
        <f>J149-H149</f>
        <v>0</v>
      </c>
      <c r="J149">
        <f>F149*G149</f>
        <v>0</v>
      </c>
      <c r="K149">
        <v>0</v>
      </c>
      <c r="L149">
        <f>F149*K149</f>
        <v>0</v>
      </c>
      <c r="M149" t="s">
        <v>47</v>
      </c>
      <c r="N149">
        <v>5</v>
      </c>
      <c r="O149">
        <f>IF(N149=5,I149,0)</f>
        <v>0</v>
      </c>
      <c r="Z149">
        <f>IF(AD149=0,J149,0)</f>
        <v>0</v>
      </c>
      <c r="AA149">
        <f>IF(AD149=15,J149,0)</f>
        <v>0</v>
      </c>
      <c r="AB149">
        <f>IF(AD149=21,J149,0)</f>
        <v>0</v>
      </c>
      <c r="AD149">
        <v>21</v>
      </c>
      <c r="AE149">
        <f>G149*AG149</f>
        <v>0</v>
      </c>
      <c r="AF149">
        <f>G149*(1-AG149)</f>
        <v>0</v>
      </c>
      <c r="AG149">
        <v>0</v>
      </c>
      <c r="AM149">
        <f>F149*AE149</f>
        <v>0</v>
      </c>
      <c r="AN149">
        <f>F149*AF149</f>
        <v>0</v>
      </c>
      <c r="AO149" t="s">
        <v>358</v>
      </c>
      <c r="AP149" t="s">
        <v>325</v>
      </c>
      <c r="AQ149" s="12" t="s">
        <v>49</v>
      </c>
    </row>
    <row r="150" spans="1:43" x14ac:dyDescent="0.2">
      <c r="A150" s="15"/>
      <c r="B150" s="16"/>
      <c r="C150" s="16" t="s">
        <v>359</v>
      </c>
      <c r="D150" s="12" t="s">
        <v>360</v>
      </c>
      <c r="E150" s="12"/>
      <c r="F150" s="12"/>
      <c r="G150" s="12"/>
      <c r="H150" s="12">
        <f>SUM(H151:H151)</f>
        <v>0</v>
      </c>
      <c r="I150" s="12">
        <f>SUM(I151:I151)</f>
        <v>0</v>
      </c>
      <c r="J150" s="12">
        <f>H150+I150</f>
        <v>0</v>
      </c>
      <c r="K150" s="12"/>
      <c r="L150" s="12">
        <f>SUM(L151:L151)</f>
        <v>0</v>
      </c>
      <c r="M150" s="12"/>
      <c r="P150" s="12">
        <f>IF(Q150="PR",J150,SUM(O151:O151))</f>
        <v>0</v>
      </c>
      <c r="Q150" s="12" t="s">
        <v>361</v>
      </c>
      <c r="R150" s="12">
        <f>IF(Q150="HS",H150,0)</f>
        <v>0</v>
      </c>
      <c r="S150" s="12">
        <f>IF(Q150="HS",I150-P150,0)</f>
        <v>0</v>
      </c>
      <c r="T150" s="12">
        <f>IF(Q150="PS",H150,0)</f>
        <v>0</v>
      </c>
      <c r="U150" s="12">
        <f>IF(Q150="PS",I150-P150,0)</f>
        <v>0</v>
      </c>
      <c r="V150" s="12">
        <f>IF(Q150="MP",H150,0)</f>
        <v>0</v>
      </c>
      <c r="W150" s="12">
        <f>IF(Q150="MP",I150-P150,0)</f>
        <v>0</v>
      </c>
      <c r="X150" s="12">
        <f>IF(Q150="OM",H150,0)</f>
        <v>0</v>
      </c>
      <c r="Y150" s="12" t="s">
        <v>359</v>
      </c>
      <c r="AI150">
        <f>SUM(Z151:Z151)</f>
        <v>0</v>
      </c>
      <c r="AJ150">
        <f>SUM(AA151:AA151)</f>
        <v>0</v>
      </c>
      <c r="AK150">
        <f>SUM(AB151:AB151)</f>
        <v>0</v>
      </c>
    </row>
    <row r="151" spans="1:43" x14ac:dyDescent="0.2">
      <c r="A151" s="2" t="s">
        <v>362</v>
      </c>
      <c r="C151" s="1" t="s">
        <v>363</v>
      </c>
      <c r="D151" t="s">
        <v>364</v>
      </c>
      <c r="E151" t="s">
        <v>206</v>
      </c>
      <c r="F151">
        <v>5</v>
      </c>
      <c r="G151">
        <v>0</v>
      </c>
      <c r="H151">
        <f>F151*AE151</f>
        <v>0</v>
      </c>
      <c r="I151">
        <f>J151-H151</f>
        <v>0</v>
      </c>
      <c r="J151">
        <f>F151*G151</f>
        <v>0</v>
      </c>
      <c r="K151">
        <v>0</v>
      </c>
      <c r="L151">
        <f>F151*K151</f>
        <v>0</v>
      </c>
      <c r="M151" t="s">
        <v>47</v>
      </c>
      <c r="N151">
        <v>1</v>
      </c>
      <c r="O151">
        <f>IF(N151=5,I151,0)</f>
        <v>0</v>
      </c>
      <c r="Z151">
        <f>IF(AD151=0,J151,0)</f>
        <v>0</v>
      </c>
      <c r="AA151">
        <f>IF(AD151=15,J151,0)</f>
        <v>0</v>
      </c>
      <c r="AB151">
        <f>IF(AD151=21,J151,0)</f>
        <v>0</v>
      </c>
      <c r="AD151">
        <v>21</v>
      </c>
      <c r="AE151">
        <f>G151*AG151</f>
        <v>0</v>
      </c>
      <c r="AF151">
        <f>G151*(1-AG151)</f>
        <v>0</v>
      </c>
      <c r="AG151">
        <v>0</v>
      </c>
      <c r="AM151">
        <f>F151*AE151</f>
        <v>0</v>
      </c>
      <c r="AN151">
        <f>F151*AF151</f>
        <v>0</v>
      </c>
      <c r="AO151" t="s">
        <v>365</v>
      </c>
      <c r="AP151" t="s">
        <v>325</v>
      </c>
      <c r="AQ151" s="12" t="s">
        <v>49</v>
      </c>
    </row>
    <row r="152" spans="1:43" ht="12.75" customHeight="1" x14ac:dyDescent="0.2">
      <c r="C152" s="14" t="s">
        <v>51</v>
      </c>
      <c r="D152" s="63" t="s">
        <v>366</v>
      </c>
      <c r="E152" s="63"/>
      <c r="F152" s="63"/>
      <c r="G152" s="63"/>
      <c r="H152" s="63"/>
      <c r="I152" s="63"/>
      <c r="J152" s="63"/>
      <c r="K152" s="63"/>
      <c r="L152" s="63"/>
      <c r="M152" s="63"/>
    </row>
    <row r="153" spans="1:43" x14ac:dyDescent="0.2">
      <c r="A153" s="15"/>
      <c r="B153" s="16"/>
      <c r="C153" s="16" t="s">
        <v>367</v>
      </c>
      <c r="D153" s="12" t="s">
        <v>368</v>
      </c>
      <c r="E153" s="12"/>
      <c r="F153" s="12"/>
      <c r="G153" s="12"/>
      <c r="H153" s="12">
        <f>SUM(H154:H154)</f>
        <v>0</v>
      </c>
      <c r="I153" s="12">
        <f>SUM(I154:I154)</f>
        <v>0</v>
      </c>
      <c r="J153" s="12">
        <f>H153+I153</f>
        <v>0</v>
      </c>
      <c r="K153" s="12"/>
      <c r="L153" s="12">
        <f>SUM(L154:L154)</f>
        <v>0</v>
      </c>
      <c r="M153" s="12"/>
      <c r="P153" s="12">
        <f>IF(Q153="PR",J153,SUM(O154:O154))</f>
        <v>0</v>
      </c>
      <c r="Q153" s="12"/>
      <c r="R153" s="12">
        <f>IF(Q153="HS",H153,0)</f>
        <v>0</v>
      </c>
      <c r="S153" s="12">
        <f>IF(Q153="HS",I153-P153,0)</f>
        <v>0</v>
      </c>
      <c r="T153" s="12">
        <f>IF(Q153="PS",H153,0)</f>
        <v>0</v>
      </c>
      <c r="U153" s="12">
        <f>IF(Q153="PS",I153-P153,0)</f>
        <v>0</v>
      </c>
      <c r="V153" s="12">
        <f>IF(Q153="MP",H153,0)</f>
        <v>0</v>
      </c>
      <c r="W153" s="12">
        <f>IF(Q153="MP",I153-P153,0)</f>
        <v>0</v>
      </c>
      <c r="X153" s="12">
        <f>IF(Q153="OM",H153,0)</f>
        <v>0</v>
      </c>
      <c r="Y153" s="12" t="s">
        <v>367</v>
      </c>
      <c r="AI153">
        <f>SUM(Z154:Z154)</f>
        <v>0</v>
      </c>
      <c r="AJ153">
        <f>SUM(AA154:AA154)</f>
        <v>0</v>
      </c>
      <c r="AK153">
        <f>SUM(AB154:AB154)</f>
        <v>0</v>
      </c>
    </row>
    <row r="154" spans="1:43" x14ac:dyDescent="0.2">
      <c r="A154" s="2" t="s">
        <v>369</v>
      </c>
      <c r="C154" s="1" t="s">
        <v>370</v>
      </c>
      <c r="D154" t="s">
        <v>371</v>
      </c>
      <c r="E154" t="s">
        <v>134</v>
      </c>
      <c r="F154">
        <v>27</v>
      </c>
      <c r="G154">
        <v>0</v>
      </c>
      <c r="H154">
        <f>F154*AE154</f>
        <v>0</v>
      </c>
      <c r="I154">
        <f>J154-H154</f>
        <v>0</v>
      </c>
      <c r="J154">
        <f>F154*G154</f>
        <v>0</v>
      </c>
      <c r="K154">
        <v>0</v>
      </c>
      <c r="L154">
        <f>F154*K154</f>
        <v>0</v>
      </c>
      <c r="M154" t="s">
        <v>47</v>
      </c>
      <c r="N154">
        <v>5</v>
      </c>
      <c r="O154">
        <f>IF(N154=5,I154,0)</f>
        <v>0</v>
      </c>
      <c r="Z154">
        <f>IF(AD154=0,J154,0)</f>
        <v>0</v>
      </c>
      <c r="AA154">
        <f>IF(AD154=15,J154,0)</f>
        <v>0</v>
      </c>
      <c r="AB154">
        <f>IF(AD154=21,J154,0)</f>
        <v>0</v>
      </c>
      <c r="AD154">
        <v>21</v>
      </c>
      <c r="AE154">
        <f>G154*AG154</f>
        <v>0</v>
      </c>
      <c r="AF154">
        <f>G154*(1-AG154)</f>
        <v>0</v>
      </c>
      <c r="AG154">
        <v>0</v>
      </c>
      <c r="AM154">
        <f>F154*AE154</f>
        <v>0</v>
      </c>
      <c r="AN154">
        <f>F154*AF154</f>
        <v>0</v>
      </c>
      <c r="AO154" t="s">
        <v>372</v>
      </c>
      <c r="AP154" t="s">
        <v>325</v>
      </c>
      <c r="AQ154" s="12" t="s">
        <v>49</v>
      </c>
    </row>
    <row r="155" spans="1:43" x14ac:dyDescent="0.2">
      <c r="A155" s="17"/>
      <c r="B155" s="18"/>
      <c r="C155" s="18"/>
      <c r="D155" s="19"/>
      <c r="E155" s="19"/>
      <c r="F155" s="19"/>
      <c r="G155" s="19"/>
      <c r="H155" s="64" t="s">
        <v>373</v>
      </c>
      <c r="I155" s="64"/>
      <c r="J155" s="19">
        <f>J8+J12+J20+J29+J32+J56+J74+J79+J81+J86+J91+J95+J99+J102+J119+J121+J125+J128+J133+J137+J144+J148+J150+J153</f>
        <v>0</v>
      </c>
      <c r="K155" s="19"/>
      <c r="L155" s="19"/>
      <c r="M155" s="19"/>
    </row>
    <row r="156" spans="1:43" x14ac:dyDescent="0.2">
      <c r="A156" s="20" t="s">
        <v>51</v>
      </c>
    </row>
    <row r="157" spans="1:43" ht="0" hidden="1" customHeight="1" x14ac:dyDescent="0.2">
      <c r="A157" s="65"/>
      <c r="B157" s="59"/>
      <c r="C157" s="59"/>
      <c r="D157" s="66"/>
      <c r="E157" s="66"/>
      <c r="F157" s="66"/>
      <c r="G157" s="66"/>
      <c r="H157" s="66"/>
      <c r="I157" s="66"/>
      <c r="J157" s="66"/>
      <c r="K157" s="66"/>
      <c r="L157" s="66"/>
      <c r="M157" s="66"/>
    </row>
  </sheetData>
  <sheetProtection formatCells="0" formatColumns="0" formatRows="0" insertColumns="0" insertRows="0" insertHyperlinks="0" deleteColumns="0" deleteRows="0" sort="0" autoFilter="0" pivotTables="0"/>
  <mergeCells count="55">
    <mergeCell ref="A1:M1"/>
    <mergeCell ref="A2:C2"/>
    <mergeCell ref="A3:C3"/>
    <mergeCell ref="A4:C4"/>
    <mergeCell ref="A5:C5"/>
    <mergeCell ref="E2:F2"/>
    <mergeCell ref="E3:F3"/>
    <mergeCell ref="E4:F4"/>
    <mergeCell ref="E5:F5"/>
    <mergeCell ref="G2:H2"/>
    <mergeCell ref="G3:H3"/>
    <mergeCell ref="G4:H4"/>
    <mergeCell ref="G5:H5"/>
    <mergeCell ref="J2:M2"/>
    <mergeCell ref="J3:M3"/>
    <mergeCell ref="J4:M4"/>
    <mergeCell ref="J5:M5"/>
    <mergeCell ref="A6:A7"/>
    <mergeCell ref="B6:B7"/>
    <mergeCell ref="C6:C7"/>
    <mergeCell ref="E6:E7"/>
    <mergeCell ref="F6:F7"/>
    <mergeCell ref="G6:G7"/>
    <mergeCell ref="H6:J6"/>
    <mergeCell ref="K6:L6"/>
    <mergeCell ref="M6:M7"/>
    <mergeCell ref="D11:M11"/>
    <mergeCell ref="D15:M15"/>
    <mergeCell ref="D18:M18"/>
    <mergeCell ref="D25:M25"/>
    <mergeCell ref="D28:M28"/>
    <mergeCell ref="D35:M35"/>
    <mergeCell ref="D38:M38"/>
    <mergeCell ref="D43:M43"/>
    <mergeCell ref="D46:M46"/>
    <mergeCell ref="D50:M50"/>
    <mergeCell ref="D53:M53"/>
    <mergeCell ref="D59:M59"/>
    <mergeCell ref="D63:M63"/>
    <mergeCell ref="D67:M67"/>
    <mergeCell ref="D70:M70"/>
    <mergeCell ref="D73:M73"/>
    <mergeCell ref="D78:M78"/>
    <mergeCell ref="D85:M85"/>
    <mergeCell ref="D89:M89"/>
    <mergeCell ref="D93:M93"/>
    <mergeCell ref="D147:M147"/>
    <mergeCell ref="D152:M152"/>
    <mergeCell ref="H155:I155"/>
    <mergeCell ref="A157:M157"/>
    <mergeCell ref="D105:M105"/>
    <mergeCell ref="D110:M110"/>
    <mergeCell ref="D114:M114"/>
    <mergeCell ref="D140:M140"/>
    <mergeCell ref="D143:M143"/>
  </mergeCells>
  <pageMargins left="0.7" right="0.7" top="0.75" bottom="0.75" header="0.3" footer="0.3"/>
  <pageSetup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Krycí list rozpočtu</vt:lpstr>
      <vt:lpstr>Stavební rozpočet</vt:lpstr>
    </vt:vector>
  </TitlesOfParts>
  <Manager/>
  <Company>Microsoft Corporation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01_2022_MŠ Lysůvky</dc:title>
  <dc:subject/>
  <dc:creator>Verlag Dashőfer, s.r.o.</dc:creator>
  <cp:keywords/>
  <dc:description/>
  <cp:lastModifiedBy>sysala</cp:lastModifiedBy>
  <dcterms:created xsi:type="dcterms:W3CDTF">2023-02-13T13:37:58Z</dcterms:created>
  <dcterms:modified xsi:type="dcterms:W3CDTF">2023-02-22T14:41:08Z</dcterms:modified>
  <cp:category/>
</cp:coreProperties>
</file>