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30" yWindow="540" windowWidth="27495" windowHeight="12210" activeTab="0"/>
  </bookViews>
  <sheets>
    <sheet name="Rekapitulace stavby" sheetId="1" r:id="rId1"/>
    <sheet name="SO 02 - Vestavba šatny" sheetId="2" r:id="rId2"/>
    <sheet name="SO 02 - Vestavba šatny_01" sheetId="3" r:id="rId3"/>
    <sheet name="VON - Vedlejší a ostatní ..." sheetId="4" r:id="rId4"/>
  </sheets>
  <definedNames>
    <definedName name="_xlnm._FilterDatabase" localSheetId="1" hidden="1">'SO 02 - Vestavba šatny'!$C$137:$K$315</definedName>
    <definedName name="_xlnm._FilterDatabase" localSheetId="2" hidden="1">'SO 02 - Vestavba šatny_01'!$C$131:$K$172</definedName>
    <definedName name="_xlnm._FilterDatabase" localSheetId="3" hidden="1">'VON - Vedlejší a ostatní ...'!$C$117:$K$123</definedName>
    <definedName name="_xlnm.Print_Area" localSheetId="0">'Rekapitulace stavby'!$D$4:$AO$76,'Rekapitulace stavby'!$C$82:$AQ$101</definedName>
    <definedName name="_xlnm.Print_Area" localSheetId="1">'SO 02 - Vestavba šatny'!$C$4:$J$76,'SO 02 - Vestavba šatny'!$C$82:$J$117,'SO 02 - Vestavba šatny'!$C$123:$J$315</definedName>
    <definedName name="_xlnm.Print_Area" localSheetId="2">'SO 02 - Vestavba šatny_01'!$C$4:$J$76,'SO 02 - Vestavba šatny_01'!$C$82:$J$109,'SO 02 - Vestavba šatny_01'!$C$115:$J$172</definedName>
    <definedName name="_xlnm.Print_Area" localSheetId="3">'VON - Vedlejší a ostatní ...'!$C$4:$J$76,'VON - Vedlejší a ostatní ...'!$C$82:$J$99,'VON - Vedlejší a ostatní ...'!$C$105:$J$123</definedName>
    <definedName name="_xlnm.Print_Titles" localSheetId="0">'Rekapitulace stavby'!$92:$92</definedName>
    <definedName name="_xlnm.Print_Titles" localSheetId="1">'SO 02 - Vestavba šatny'!$137:$137</definedName>
    <definedName name="_xlnm.Print_Titles" localSheetId="2">'SO 02 - Vestavba šatny_01'!$131:$131</definedName>
    <definedName name="_xlnm.Print_Titles" localSheetId="3">'VON - Vedlejší a ostatní ...'!$117:$117</definedName>
  </definedNames>
  <calcPr calcId="144525"/>
</workbook>
</file>

<file path=xl/sharedStrings.xml><?xml version="1.0" encoding="utf-8"?>
<sst xmlns="http://schemas.openxmlformats.org/spreadsheetml/2006/main" count="2890" uniqueCount="554">
  <si>
    <t>Export Komplet</t>
  </si>
  <si>
    <t/>
  </si>
  <si>
    <t>2.0</t>
  </si>
  <si>
    <t>ZAMOK</t>
  </si>
  <si>
    <t>False</t>
  </si>
  <si>
    <t>{c27e7be4-9c1f-4f7d-94ab-557393a6ba0f}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</si>
  <si>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</si>
  <si>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</si>
  <si>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</si>
  <si>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</si>
  <si>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</si>
  <si>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</si>
  <si>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</si>
  <si>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</si>
  <si>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SKALICE_2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</si>
  <si>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</si>
  <si>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</si>
  <si>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a MŠ Frýdek Místek-Skalice 192</t>
  </si>
  <si>
    <t>KSO:</t>
  </si>
  <si>
    <t>CC-CZ:</t>
  </si>
  <si>
    <t>Místo:</t>
  </si>
  <si>
    <t xml:space="preserve"> </t>
  </si>
  <si>
    <t>Datum:</t>
  </si>
  <si>
    <t>13. 7. 2022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</si>
  <si>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</si>
  <si>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</si>
  <si>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</si>
  <si>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</si>
  <si>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</si>
  <si>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</si>
  <si>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</si>
  <si>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</si>
  <si>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</si>
  <si>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</si>
  <si>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</si>
  <si>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</si>
  <si>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</si>
  <si>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</si>
  <si>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</si>
  <si>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</si>
  <si>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</si>
  <si>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</si>
  <si>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</si>
  <si>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</si>
  <si>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</si>
  <si>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</si>
  <si>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</si>
  <si>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</si>
  <si>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</si>
  <si>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</si>
  <si>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</si>
  <si>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</si>
  <si>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</si>
  <si>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</si>
  <si>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</si>
  <si>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</si>
  <si>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</si>
  <si>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</si>
  <si>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</si>
  <si>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</si>
  <si>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</si>
  <si>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</si>
  <si>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</si>
  <si>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</si>
  <si>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</si>
  <si>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</si>
  <si>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</si>
  <si>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</si>
  <si>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</si>
  <si>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</si>
  <si>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</si>
  <si>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</si>
  <si>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</si>
  <si>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</si>
  <si>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</si>
  <si>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</si>
  <si>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</si>
  <si>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D.1.1</t>
  </si>
  <si>
    <t>Architektonicko stavební řešení</t>
  </si>
  <si>
    <t>STA</t>
  </si>
  <si>
    <t>1</t>
  </si>
  <si>
    <t>{8ec9fc91-9744-42f3-8070-9c4c78253eeb}</t>
  </si>
  <si>
    <t>2</t>
  </si>
  <si>
    <t>/</t>
  </si>
  <si>
    <t>SO 02</t>
  </si>
  <si>
    <t>Vestavba šatny</t>
  </si>
  <si>
    <t>Soupis</t>
  </si>
  <si>
    <t>{56ae976d-e99b-4044-9d44-de176565bda6}</t>
  </si>
  <si>
    <t>D.1.4</t>
  </si>
  <si>
    <t>Technické zařízení budov</t>
  </si>
  <si>
    <t>{0ee04435-e9e5-45b5-9a1d-c24629bf9228}</t>
  </si>
  <si>
    <t>D.1.4.1</t>
  </si>
  <si>
    <t>Elektroinstalace</t>
  </si>
  <si>
    <t>{54dadd34-dec6-4554-9ad9-53821a427d7e}</t>
  </si>
  <si>
    <t>3</t>
  </si>
  <si>
    <t>{1749ddaa-ad5d-4179-841e-6b082cb4f5b4}</t>
  </si>
  <si>
    <t>VON</t>
  </si>
  <si>
    <t>Vedlejší a ostatní náklady</t>
  </si>
  <si>
    <t>{2b82bb7f-4fb5-4f3e-896a-95678195ceda}</t>
  </si>
  <si>
    <t>KRYCÍ LIST SOUPISU PRACÍ</t>
  </si>
  <si>
    <t>Objekt:</t>
  </si>
  <si>
    <t>D.1.1 - Architektonicko stavební řešení</t>
  </si>
  <si>
    <t>Soupis:</t>
  </si>
  <si>
    <t>SO 02 - Vestavba šatny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</si>
  <si>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</si>
  <si>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</si>
  <si>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</si>
  <si>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</si>
  <si>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</si>
  <si>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</si>
  <si>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</si>
  <si>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  61 - Úprava povrchů vnitřních</t>
  </si>
  <si>
    <t xml:space="preserve">    9 - Ostatní konstrukce a práce, bourání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</si>
  <si>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</si>
  <si>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</si>
  <si>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</si>
  <si>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</si>
  <si>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</si>
  <si>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</si>
  <si>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</si>
  <si>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</si>
  <si>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</si>
  <si>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</si>
  <si>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</si>
  <si>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</si>
  <si>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HZS - Hodinové zúčtovací sazby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</si>
  <si>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</si>
  <si>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</si>
  <si>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</si>
  <si>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</si>
  <si>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</si>
  <si>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</si>
  <si>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</si>
  <si>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</si>
  <si>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</si>
  <si>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</si>
  <si>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</si>
  <si>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</si>
  <si>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</si>
  <si>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</si>
  <si>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</si>
  <si>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</si>
  <si>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</si>
  <si>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</si>
  <si>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</si>
  <si>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61</t>
  </si>
  <si>
    <t>Úprava povrchů vnitřních</t>
  </si>
  <si>
    <t>K</t>
  </si>
  <si>
    <t>611325222</t>
  </si>
  <si>
    <t>Vápenocementová štuková omítka malých ploch přes 0,09 do 0,25 m2 na stropech</t>
  </si>
  <si>
    <t>kus</t>
  </si>
  <si>
    <t>4</t>
  </si>
  <si>
    <t>-1861568838</t>
  </si>
  <si>
    <t>VV</t>
  </si>
  <si>
    <t>"oprave u vaznice"10</t>
  </si>
  <si>
    <t>Mezisoučet</t>
  </si>
  <si>
    <t>9</t>
  </si>
  <si>
    <t>Ostatní konstrukce a práce, bourání</t>
  </si>
  <si>
    <t>95</t>
  </si>
  <si>
    <t>Různé dokončovací konstrukce a práce pozemních staveb</t>
  </si>
  <si>
    <t>952901111</t>
  </si>
  <si>
    <t>Vyčištění budov bytové a občanské výstavby při výšce podlaží do 4 m</t>
  </si>
  <si>
    <t>m2</t>
  </si>
  <si>
    <t>-1047826369</t>
  </si>
  <si>
    <t>"šatna"14,5</t>
  </si>
  <si>
    <t>953961117.R</t>
  </si>
  <si>
    <t>Kotvy chemické dle výkresu vč. vyvrtání,kotvy a patrony nebo tmele</t>
  </si>
  <si>
    <t>2052672142</t>
  </si>
  <si>
    <t>"práh"(2*2)</t>
  </si>
  <si>
    <t>"vaznice"2+6</t>
  </si>
  <si>
    <t>Součet</t>
  </si>
  <si>
    <t>96</t>
  </si>
  <si>
    <t>Bourání konstrukcí</t>
  </si>
  <si>
    <t>968062455</t>
  </si>
  <si>
    <t>Vybourání dřevěných dveřních zárubní pl do 2 m2</t>
  </si>
  <si>
    <t>85844328</t>
  </si>
  <si>
    <t>(3*3,1)-(1,6*2,9)</t>
  </si>
  <si>
    <t>5</t>
  </si>
  <si>
    <t>968062747</t>
  </si>
  <si>
    <t>Vybourání stěn dřevěných plných, zasklených nebo výkladních pl přes 4 m2</t>
  </si>
  <si>
    <t>-1178904673</t>
  </si>
  <si>
    <t>1,6*2,9</t>
  </si>
  <si>
    <t>97</t>
  </si>
  <si>
    <t>Prorážení otvorů a ostatní bourací práce</t>
  </si>
  <si>
    <t>973031345</t>
  </si>
  <si>
    <t>Vysekání kapes ve zdivu cihelném na MV nebo MVC pl do 0,25 m2 hl do 300 mm</t>
  </si>
  <si>
    <t>-299174732</t>
  </si>
  <si>
    <t>"pro vaznice dle výkresu"10</t>
  </si>
  <si>
    <t>997</t>
  </si>
  <si>
    <t>Přesun sutě</t>
  </si>
  <si>
    <t>7</t>
  </si>
  <si>
    <t>997006512</t>
  </si>
  <si>
    <t>Vodorovné doprava suti s naložením a složením na skládku přes 100 m do 1 km</t>
  </si>
  <si>
    <t>t</t>
  </si>
  <si>
    <t>-1095991316</t>
  </si>
  <si>
    <t>8</t>
  </si>
  <si>
    <t>997006519</t>
  </si>
  <si>
    <t>Příplatek k vodorovnému přemístění suti na skládku ZKD 1 km přes 1 km</t>
  </si>
  <si>
    <t>1244953330</t>
  </si>
  <si>
    <t>1,967*10</t>
  </si>
  <si>
    <t>997013111</t>
  </si>
  <si>
    <t>Vnitrostaveništní doprava suti a vybouraných hmot pro budovy v do 6 m s použitím mechanizace</t>
  </si>
  <si>
    <t>722100267</t>
  </si>
  <si>
    <t>10</t>
  </si>
  <si>
    <t>997013631</t>
  </si>
  <si>
    <t>Poplatek za uložení na skládce (skládkovné) stavebního odpadu směsného kód odpadu 17 09 04</t>
  </si>
  <si>
    <t>1126826179</t>
  </si>
  <si>
    <t>998</t>
  </si>
  <si>
    <t>Přesun hmot</t>
  </si>
  <si>
    <t>11</t>
  </si>
  <si>
    <t>998011001</t>
  </si>
  <si>
    <t>Přesun hmot pro budovy zděné v do 6 m</t>
  </si>
  <si>
    <t>933481451</t>
  </si>
  <si>
    <t>PSV</t>
  </si>
  <si>
    <t>Práce a dodávky PSV</t>
  </si>
  <si>
    <t>762</t>
  </si>
  <si>
    <t>Konstrukce tesařské</t>
  </si>
  <si>
    <t>12</t>
  </si>
  <si>
    <t>762430012</t>
  </si>
  <si>
    <t>Obložení stěn z cementotřískových desek tl 12 mm na sraz šroubovaných</t>
  </si>
  <si>
    <t>16</t>
  </si>
  <si>
    <t>-2134053157</t>
  </si>
  <si>
    <t>"skladba S02"(6*2,5)/2</t>
  </si>
  <si>
    <t>"druhá vrstva"7,5</t>
  </si>
  <si>
    <t>"skladba S04"(7*1,5)</t>
  </si>
  <si>
    <t>"druhá vrstva"(7*1,5)</t>
  </si>
  <si>
    <t>"deska z druhé strany OK"(7*1,5)</t>
  </si>
  <si>
    <t>13</t>
  </si>
  <si>
    <t>762495000</t>
  </si>
  <si>
    <t>Spojovací prostředky pro montáž olištování, obložení stropů, střešních podhledů a stěn</t>
  </si>
  <si>
    <t>-2080780357</t>
  </si>
  <si>
    <t>46,5</t>
  </si>
  <si>
    <t>14</t>
  </si>
  <si>
    <t>762511173</t>
  </si>
  <si>
    <t>Podlahové kce podkladové dvouvrstvé z cementotřískových desek tl 2x12 mm na sraz šroubovaných</t>
  </si>
  <si>
    <t>358592931</t>
  </si>
  <si>
    <t>"skladba S03"14,5</t>
  </si>
  <si>
    <t>762595001</t>
  </si>
  <si>
    <t>Spojovací prostředky pro položení dřevěných podlah a zakrytí kanálů</t>
  </si>
  <si>
    <t>-1604051677</t>
  </si>
  <si>
    <t>14,5</t>
  </si>
  <si>
    <t>762822110</t>
  </si>
  <si>
    <t>Montáž stropního trámu z hraněného řeziva průřezové pl do 144 cm2 s výměnami</t>
  </si>
  <si>
    <t>m</t>
  </si>
  <si>
    <t>1618793075</t>
  </si>
  <si>
    <t>"trám"(2,1*10)</t>
  </si>
  <si>
    <t>"sloupek"(1*2)+(2*2)</t>
  </si>
  <si>
    <t>"fošna"(3*2)*3</t>
  </si>
  <si>
    <t>17</t>
  </si>
  <si>
    <t>M</t>
  </si>
  <si>
    <t>60512130</t>
  </si>
  <si>
    <t>hranol stavební řezivo průřezu do 224cm2 do dl 6m</t>
  </si>
  <si>
    <t>m3</t>
  </si>
  <si>
    <t>32</t>
  </si>
  <si>
    <t>1323827046</t>
  </si>
  <si>
    <t>21*0,10*0,14</t>
  </si>
  <si>
    <t>"sloupek"((1*2)+(2*2))*0,12*0,12</t>
  </si>
  <si>
    <t>0,38*1,1 'Přepočtené koeficientem množství</t>
  </si>
  <si>
    <t>18</t>
  </si>
  <si>
    <t>60511125</t>
  </si>
  <si>
    <t>řezivo stavební fošny prismované středové š do 160mm dl 2-5m</t>
  </si>
  <si>
    <t>569081709</t>
  </si>
  <si>
    <t>"fošna"(3*2)*3*0,04*0,1</t>
  </si>
  <si>
    <t>0,072*1,1 'Přepočtené koeficientem množství</t>
  </si>
  <si>
    <t>19</t>
  </si>
  <si>
    <t>762822120</t>
  </si>
  <si>
    <t>Montáž stropního trámu z hraněného řeziva průřezové pl přes 144 do 288 cm2 s výměnami</t>
  </si>
  <si>
    <t>913510897</t>
  </si>
  <si>
    <t>"vaznice"(5,5*2)</t>
  </si>
  <si>
    <t>20</t>
  </si>
  <si>
    <t>60512135</t>
  </si>
  <si>
    <t>hranol stavební řezivo průřezu do 288cm2 do dl 6m</t>
  </si>
  <si>
    <t>2086892391</t>
  </si>
  <si>
    <t>11*0,14*0,12</t>
  </si>
  <si>
    <t>"práh"(2*2)*0,1*0,16</t>
  </si>
  <si>
    <t>0,249*1,1 'Přepočtené koeficientem množství</t>
  </si>
  <si>
    <t>762895000</t>
  </si>
  <si>
    <t>Spojovací prostředky pro montáž záklopu, stropnice a podbíjení</t>
  </si>
  <si>
    <t>-295554081</t>
  </si>
  <si>
    <t>0,418+0,079+0,274</t>
  </si>
  <si>
    <t>22</t>
  </si>
  <si>
    <t>998762101</t>
  </si>
  <si>
    <t>Přesun hmot tonážní pro kce tesařské v objektech v do 6 m</t>
  </si>
  <si>
    <t>-2137596702</t>
  </si>
  <si>
    <t>23</t>
  </si>
  <si>
    <t>998762181</t>
  </si>
  <si>
    <t>Příplatek k přesunu hmot tonážní 762 prováděný bez použití mechanizace</t>
  </si>
  <si>
    <t>-573139139</t>
  </si>
  <si>
    <t>766</t>
  </si>
  <si>
    <t>Konstrukce truhlářské</t>
  </si>
  <si>
    <t>24</t>
  </si>
  <si>
    <t>76600000.RV05</t>
  </si>
  <si>
    <t>Prvek V/05 - prosklená plastová stěna s dveřmi - kompletní dodávka+montáž dle prvku V/05</t>
  </si>
  <si>
    <t>kpl</t>
  </si>
  <si>
    <t>1580098016</t>
  </si>
  <si>
    <t>25</t>
  </si>
  <si>
    <t>76600000.RV07</t>
  </si>
  <si>
    <t>Madlo- kompletní dodávka+montáž dle prvku V/07</t>
  </si>
  <si>
    <t>-1377310167</t>
  </si>
  <si>
    <t>26</t>
  </si>
  <si>
    <t>76600000.RV08</t>
  </si>
  <si>
    <t>Nerez sit  - kompletní dodávka+montáž dle prvku V/08 (14 m2)</t>
  </si>
  <si>
    <t>-74116640</t>
  </si>
  <si>
    <t>27</t>
  </si>
  <si>
    <t>766111820</t>
  </si>
  <si>
    <t>Demontáž truhlářských stěn dřevěných plných</t>
  </si>
  <si>
    <t>-164473604</t>
  </si>
  <si>
    <t>(3*3,1)</t>
  </si>
  <si>
    <t>28</t>
  </si>
  <si>
    <t>766211811</t>
  </si>
  <si>
    <t>Demontáž schodišťového madla</t>
  </si>
  <si>
    <t>-10587171</t>
  </si>
  <si>
    <t>5*2</t>
  </si>
  <si>
    <t>29</t>
  </si>
  <si>
    <t>998766201</t>
  </si>
  <si>
    <t>Přesun hmot procentní pro kce truhlářské v objektech v do 6 m</t>
  </si>
  <si>
    <t>%</t>
  </si>
  <si>
    <t>-1788015346</t>
  </si>
  <si>
    <t>767</t>
  </si>
  <si>
    <t>Konstrukce zámečnické</t>
  </si>
  <si>
    <t>30</t>
  </si>
  <si>
    <t>767000000.RV09</t>
  </si>
  <si>
    <t>Ocel.nosná kce skladby S04 - kompletní dodávka+montáž vč.povrchové úpravy dle prvku V/09 (87 kg)</t>
  </si>
  <si>
    <t>-183184819</t>
  </si>
  <si>
    <t>"V/09"1</t>
  </si>
  <si>
    <t>31</t>
  </si>
  <si>
    <t>998767201</t>
  </si>
  <si>
    <t>Přesun hmot procentní pro zámečnické konstrukce v objektech v do 6 m</t>
  </si>
  <si>
    <t>-613494730</t>
  </si>
  <si>
    <t>776</t>
  </si>
  <si>
    <t>Podlahy povlakové</t>
  </si>
  <si>
    <t>776221111</t>
  </si>
  <si>
    <t>Lepení pásů z PVC standardním lepidlem</t>
  </si>
  <si>
    <t>-1229358554</t>
  </si>
  <si>
    <t>33</t>
  </si>
  <si>
    <t>28412285.Rpvc</t>
  </si>
  <si>
    <t>krytina podlahová pvc dle popisu v TZ a ve skladbách</t>
  </si>
  <si>
    <t>201286859</t>
  </si>
  <si>
    <t>14,5*1,1 'Přepočtené koeficientem množství</t>
  </si>
  <si>
    <t>34</t>
  </si>
  <si>
    <t>776301812</t>
  </si>
  <si>
    <t>Odstranění lepených podlahovin s podložkou ze schodišťových stupňů</t>
  </si>
  <si>
    <t>1331015569</t>
  </si>
  <si>
    <t>"vstup schodiště" (3,4*16)</t>
  </si>
  <si>
    <t>35</t>
  </si>
  <si>
    <t>776421111</t>
  </si>
  <si>
    <t>Montáž obvodových lišt lepením</t>
  </si>
  <si>
    <t>1551232194</t>
  </si>
  <si>
    <t>"šatna"(6*2+2,1+1,2)</t>
  </si>
  <si>
    <t>36</t>
  </si>
  <si>
    <t>28411010</t>
  </si>
  <si>
    <t>lišta soklová PVC 20x100mm</t>
  </si>
  <si>
    <t>809054480</t>
  </si>
  <si>
    <t>37</t>
  </si>
  <si>
    <t>776991822</t>
  </si>
  <si>
    <t>Odstranění lepidla ručně ze schodišťových stupňů</t>
  </si>
  <si>
    <t>7489825</t>
  </si>
  <si>
    <t>38</t>
  </si>
  <si>
    <t>998776101</t>
  </si>
  <si>
    <t>Přesun hmot tonážní pro podlahy povlakové v objektech v do 6 m</t>
  </si>
  <si>
    <t>-1532215279</t>
  </si>
  <si>
    <t>39</t>
  </si>
  <si>
    <t>998776181</t>
  </si>
  <si>
    <t>Příplatek k přesunu hmot tonážní 776 prováděný bez použití mechanizace</t>
  </si>
  <si>
    <t>722236711</t>
  </si>
  <si>
    <t>783</t>
  </si>
  <si>
    <t>Dokončovací práce - nátěry</t>
  </si>
  <si>
    <t>40</t>
  </si>
  <si>
    <t>783223021</t>
  </si>
  <si>
    <t>Napouštěcí dvojnásobný akrylátový biocidní nátěr tesařských prvků nezabudovaných do konstrukce</t>
  </si>
  <si>
    <t>735465512</t>
  </si>
  <si>
    <t>"vaznice"((5,5*0,12)*2+(5,5*0,14*2))*2</t>
  </si>
  <si>
    <t>"stropní trám"((2,1*0,14)*2+(2,1*0,1)*2)*10</t>
  </si>
  <si>
    <t>"práh"((2*0,1)*2+(2*0,16)*2)*2</t>
  </si>
  <si>
    <t>"sloupek"((1*0,12)*4)</t>
  </si>
  <si>
    <t>"sloupek"((2*0,12)*4)</t>
  </si>
  <si>
    <t>784</t>
  </si>
  <si>
    <t>Dokončovací práce - malby a tapety</t>
  </si>
  <si>
    <t>41</t>
  </si>
  <si>
    <t>784161401</t>
  </si>
  <si>
    <t>Celoplošné vyhlazení podkladu sádrovou stěrkou v místnostech v do 3,80 m</t>
  </si>
  <si>
    <t>2014570168</t>
  </si>
  <si>
    <t>"šatna"(6+2,1)*3,1</t>
  </si>
  <si>
    <t>42</t>
  </si>
  <si>
    <t>784181101</t>
  </si>
  <si>
    <t>Základní akrylátová jednonásobná bezbarvá penetrace podkladu v místnostech v do 3,80 m</t>
  </si>
  <si>
    <t>-2134522449</t>
  </si>
  <si>
    <t>"strop"14,5</t>
  </si>
  <si>
    <t>"stěny"25,110</t>
  </si>
  <si>
    <t>43</t>
  </si>
  <si>
    <t>784211111</t>
  </si>
  <si>
    <t>Dvojnásobné bílé malby ze směsí za mokra velmi dobře oděruvzdorných v místnostech v do 3,80 m</t>
  </si>
  <si>
    <t>-453358873</t>
  </si>
  <si>
    <t>44</t>
  </si>
  <si>
    <t>784211161</t>
  </si>
  <si>
    <t>Příplatek k cenám 2x maleb ze směsí za mokra oděruvzdorných za barevnou malbu v světlém odstínu</t>
  </si>
  <si>
    <t>-662467406</t>
  </si>
  <si>
    <t>HZS</t>
  </si>
  <si>
    <t>Hodinové zúčtovací sazby</t>
  </si>
  <si>
    <t>45</t>
  </si>
  <si>
    <t>HZS1292</t>
  </si>
  <si>
    <t>Hodinová zúčtovací sazba stavební dělník</t>
  </si>
  <si>
    <t>hod</t>
  </si>
  <si>
    <t>512</t>
  </si>
  <si>
    <t>-1738161061</t>
  </si>
  <si>
    <t>"práce dle TZ, výkresů neobsažené v položkcáh, dmtž, očištění  schodiště atd."(7,5*2)*2</t>
  </si>
  <si>
    <t>OST</t>
  </si>
  <si>
    <t>Ostatní</t>
  </si>
  <si>
    <t>46</t>
  </si>
  <si>
    <t>TERAS.R</t>
  </si>
  <si>
    <t>Přeroušení schodiště a vstupu dle popisu v TZ  a ve výkresech</t>
  </si>
  <si>
    <t>262144</t>
  </si>
  <si>
    <t>-704204111</t>
  </si>
  <si>
    <t>47</t>
  </si>
  <si>
    <t>UKOTVENI.R</t>
  </si>
  <si>
    <t>Ukotvení vaznice pomocí plechu - dodávka+montáze dle popisu ve výkrese</t>
  </si>
  <si>
    <t>-407614252</t>
  </si>
  <si>
    <t>D.1.4 - Technické zařízení budov</t>
  </si>
  <si>
    <t>D.1.4.1 - Elektroinstalace</t>
  </si>
  <si>
    <t>Úroveň 3:</t>
  </si>
  <si>
    <t>M - Práce a dodávky M</t>
  </si>
  <si>
    <t xml:space="preserve">    N00 - Elektroinstalace - materiál</t>
  </si>
  <si>
    <t xml:space="preserve">      D1 - Kabelová vedení </t>
  </si>
  <si>
    <t xml:space="preserve">      D2 - Pomocný instalační materiál </t>
  </si>
  <si>
    <t xml:space="preserve">      D3 - Instalační materiál</t>
  </si>
  <si>
    <t xml:space="preserve">      D4 - Svítidla / zdroje</t>
  </si>
  <si>
    <t xml:space="preserve">      D5 - Rozvaděče</t>
  </si>
  <si>
    <t xml:space="preserve">      D6 - Elektroinstalace - práce</t>
  </si>
  <si>
    <t>Práce a dodávky M</t>
  </si>
  <si>
    <t>N00</t>
  </si>
  <si>
    <t>Elektroinstalace - materiál</t>
  </si>
  <si>
    <t>D1</t>
  </si>
  <si>
    <t xml:space="preserve">Kabelová vedení </t>
  </si>
  <si>
    <t>Pol1</t>
  </si>
  <si>
    <t>CYKY 2Ox1,5</t>
  </si>
  <si>
    <t>227790630</t>
  </si>
  <si>
    <t>Pol2</t>
  </si>
  <si>
    <t>CYKY 3Jx1,5</t>
  </si>
  <si>
    <t>-1760393621</t>
  </si>
  <si>
    <t>D2</t>
  </si>
  <si>
    <t xml:space="preserve">Pomocný instalační materiál </t>
  </si>
  <si>
    <t>Pol3</t>
  </si>
  <si>
    <t>Protipožární nátěr</t>
  </si>
  <si>
    <t>kg</t>
  </si>
  <si>
    <t>1979872255</t>
  </si>
  <si>
    <t>Pol4</t>
  </si>
  <si>
    <t>Protipožární Tmel</t>
  </si>
  <si>
    <t>-359569040</t>
  </si>
  <si>
    <t>Pol5</t>
  </si>
  <si>
    <t>Vata kameninová (1bal 3,66m2)</t>
  </si>
  <si>
    <t>-1295707154</t>
  </si>
  <si>
    <t>D3</t>
  </si>
  <si>
    <t>Instalační materiál</t>
  </si>
  <si>
    <t>Pol6</t>
  </si>
  <si>
    <t>Přístroj spínače jednopólového č.1</t>
  </si>
  <si>
    <t>ks</t>
  </si>
  <si>
    <t>718437729</t>
  </si>
  <si>
    <t>Pol7</t>
  </si>
  <si>
    <t>Přístroj přepínače sériového č.6</t>
  </si>
  <si>
    <t>2104760133</t>
  </si>
  <si>
    <t>Pol8</t>
  </si>
  <si>
    <t>Kryt spínače kolébkového</t>
  </si>
  <si>
    <t>1228380874</t>
  </si>
  <si>
    <t>Pol9</t>
  </si>
  <si>
    <t>Rámeček pro el.inst. přístroje, jednonásobný</t>
  </si>
  <si>
    <t>-1484513963</t>
  </si>
  <si>
    <t>Pol10</t>
  </si>
  <si>
    <t>Krabice instalační 1násobná</t>
  </si>
  <si>
    <t>-1862985457</t>
  </si>
  <si>
    <t>Pol11</t>
  </si>
  <si>
    <t>Krabice instalační KUH1</t>
  </si>
  <si>
    <t>-1036771967</t>
  </si>
  <si>
    <t>Pol14</t>
  </si>
  <si>
    <t>Ostatní drobný a spojovací materiál</t>
  </si>
  <si>
    <t>1533948010</t>
  </si>
  <si>
    <t>D4</t>
  </si>
  <si>
    <t>Svítidla / zdroje</t>
  </si>
  <si>
    <t>Pol12</t>
  </si>
  <si>
    <t>Svítidlo B</t>
  </si>
  <si>
    <t>-899551490</t>
  </si>
  <si>
    <t>D5</t>
  </si>
  <si>
    <t>Rozvaděče</t>
  </si>
  <si>
    <t>Pol13</t>
  </si>
  <si>
    <t>Proudový chránič + nadpr. Ochranou 10A/N/30mA-10kA</t>
  </si>
  <si>
    <t>601558426</t>
  </si>
  <si>
    <t>D6</t>
  </si>
  <si>
    <t>Elektroinstalace - práce</t>
  </si>
  <si>
    <t>Pol15</t>
  </si>
  <si>
    <t>Cu kabel do 1,5 mm2 pod omítou</t>
  </si>
  <si>
    <t>-1652926356</t>
  </si>
  <si>
    <t>Pol16</t>
  </si>
  <si>
    <t>Instalace protipožární přepážky</t>
  </si>
  <si>
    <t>9770041</t>
  </si>
  <si>
    <t>Pol17</t>
  </si>
  <si>
    <t>Průraz - vybour.otv.zeď0,025m2,tl.15-30cm</t>
  </si>
  <si>
    <t>-148569918</t>
  </si>
  <si>
    <t>Pol18</t>
  </si>
  <si>
    <t>Drážkování zdiva ve stěnách</t>
  </si>
  <si>
    <t>-1590296211</t>
  </si>
  <si>
    <t>Pol19</t>
  </si>
  <si>
    <t>Vypínač nástěnný, č. 1</t>
  </si>
  <si>
    <t>427494333</t>
  </si>
  <si>
    <t>Pol20</t>
  </si>
  <si>
    <t>Vypínač nástěnný, č. 6</t>
  </si>
  <si>
    <t>-1997037225</t>
  </si>
  <si>
    <t>Pol21</t>
  </si>
  <si>
    <t>Krabice inst. 1násobná, se zapojením vodičů, odvrtání kps.</t>
  </si>
  <si>
    <t>-375668958</t>
  </si>
  <si>
    <t>Pol22</t>
  </si>
  <si>
    <t>Krabice jednonásobná zapuštěná KUH</t>
  </si>
  <si>
    <t>580398764</t>
  </si>
  <si>
    <t>Pol23</t>
  </si>
  <si>
    <t>Svítidlo, nástěnné, přisazené</t>
  </si>
  <si>
    <t>1880688159</t>
  </si>
  <si>
    <t>Pol24</t>
  </si>
  <si>
    <t>Ukončení vodičů v rozváděči nebo na přístroji</t>
  </si>
  <si>
    <t>1330702474</t>
  </si>
  <si>
    <t>Pol25</t>
  </si>
  <si>
    <t>Proudový chránič dvoupólový do 25 A</t>
  </si>
  <si>
    <t>95813343</t>
  </si>
  <si>
    <t>Pol26</t>
  </si>
  <si>
    <t>Elektrorevize rozváděče</t>
  </si>
  <si>
    <t>pole</t>
  </si>
  <si>
    <t>-1356563053</t>
  </si>
  <si>
    <t>Pol27</t>
  </si>
  <si>
    <t>Světlo v čistém prostředí, měření na přívodní svorkovnici</t>
  </si>
  <si>
    <t>-1279701955</t>
  </si>
  <si>
    <t>Pol28</t>
  </si>
  <si>
    <t>Měření Izolačních odporů</t>
  </si>
  <si>
    <t>měř.</t>
  </si>
  <si>
    <t>2142069201</t>
  </si>
  <si>
    <t>Pol29</t>
  </si>
  <si>
    <t>Impedance smyčky</t>
  </si>
  <si>
    <t>269780860</t>
  </si>
  <si>
    <t>Pol30</t>
  </si>
  <si>
    <t>Odporu uzemnění</t>
  </si>
  <si>
    <t>-476330136</t>
  </si>
  <si>
    <t>Pol31</t>
  </si>
  <si>
    <t>Ochranného odporu pospojování</t>
  </si>
  <si>
    <t>466755211</t>
  </si>
  <si>
    <t>Pol32</t>
  </si>
  <si>
    <t>Měření Proudový chránič (postupně narůst. I, čas při In)</t>
  </si>
  <si>
    <t>458925719</t>
  </si>
  <si>
    <t>VON - Vedlejší a ostatní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</si>
  <si>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</si>
  <si>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</si>
  <si>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</si>
  <si>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</si>
  <si>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</si>
  <si>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</si>
  <si>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030001000</t>
  </si>
  <si>
    <t>1024</t>
  </si>
  <si>
    <t>-1137507186</t>
  </si>
  <si>
    <t>"1,8%"1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</si>
</sst>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2" t="s">
        <v>14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2"/>
      <c r="AL5" s="22"/>
      <c r="AM5" s="22"/>
      <c r="AN5" s="22"/>
      <c r="AO5" s="22"/>
      <c r="AP5" s="22"/>
      <c r="AQ5" s="22"/>
      <c r="AR5" s="20"/>
      <c r="BE5" s="289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4" t="s">
        <v>17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2"/>
      <c r="AL6" s="22"/>
      <c r="AM6" s="22"/>
      <c r="AN6" s="22"/>
      <c r="AO6" s="22"/>
      <c r="AP6" s="22"/>
      <c r="AQ6" s="22"/>
      <c r="AR6" s="20"/>
      <c r="BE6" s="29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90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90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0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90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9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0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90"/>
      <c r="BS13" s="17" t="s">
        <v>6</v>
      </c>
    </row>
    <row r="14" spans="2:71" ht="12.75">
      <c r="B14" s="21"/>
      <c r="C14" s="22"/>
      <c r="D14" s="22"/>
      <c r="E14" s="295" t="s">
        <v>28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9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0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90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90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0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90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90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0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0"/>
    </row>
    <row r="23" spans="2:57" s="1" customFormat="1" ht="16.5" customHeight="1">
      <c r="B23" s="21"/>
      <c r="C23" s="22"/>
      <c r="D23" s="22"/>
      <c r="E23" s="297" t="s">
        <v>1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2"/>
      <c r="AP23" s="22"/>
      <c r="AQ23" s="22"/>
      <c r="AR23" s="20"/>
      <c r="BE23" s="290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0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0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8">
        <f>ROUND(AG94,2)</f>
        <v>0</v>
      </c>
      <c r="AL26" s="299"/>
      <c r="AM26" s="299"/>
      <c r="AN26" s="299"/>
      <c r="AO26" s="299"/>
      <c r="AP26" s="36"/>
      <c r="AQ26" s="36"/>
      <c r="AR26" s="39"/>
      <c r="BE26" s="290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0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0" t="s">
        <v>34</v>
      </c>
      <c r="M28" s="300"/>
      <c r="N28" s="300"/>
      <c r="O28" s="300"/>
      <c r="P28" s="300"/>
      <c r="Q28" s="36"/>
      <c r="R28" s="36"/>
      <c r="S28" s="36"/>
      <c r="T28" s="36"/>
      <c r="U28" s="36"/>
      <c r="V28" s="36"/>
      <c r="W28" s="300" t="s">
        <v>35</v>
      </c>
      <c r="X28" s="300"/>
      <c r="Y28" s="300"/>
      <c r="Z28" s="300"/>
      <c r="AA28" s="300"/>
      <c r="AB28" s="300"/>
      <c r="AC28" s="300"/>
      <c r="AD28" s="300"/>
      <c r="AE28" s="300"/>
      <c r="AF28" s="36"/>
      <c r="AG28" s="36"/>
      <c r="AH28" s="36"/>
      <c r="AI28" s="36"/>
      <c r="AJ28" s="36"/>
      <c r="AK28" s="300" t="s">
        <v>36</v>
      </c>
      <c r="AL28" s="300"/>
      <c r="AM28" s="300"/>
      <c r="AN28" s="300"/>
      <c r="AO28" s="300"/>
      <c r="AP28" s="36"/>
      <c r="AQ28" s="36"/>
      <c r="AR28" s="39"/>
      <c r="BE28" s="290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303">
        <v>0.21</v>
      </c>
      <c r="M29" s="302"/>
      <c r="N29" s="302"/>
      <c r="O29" s="302"/>
      <c r="P29" s="302"/>
      <c r="Q29" s="41"/>
      <c r="R29" s="41"/>
      <c r="S29" s="41"/>
      <c r="T29" s="41"/>
      <c r="U29" s="41"/>
      <c r="V29" s="41"/>
      <c r="W29" s="301">
        <f>ROUND(AZ94,2)</f>
        <v>0</v>
      </c>
      <c r="X29" s="302"/>
      <c r="Y29" s="302"/>
      <c r="Z29" s="302"/>
      <c r="AA29" s="302"/>
      <c r="AB29" s="302"/>
      <c r="AC29" s="302"/>
      <c r="AD29" s="302"/>
      <c r="AE29" s="302"/>
      <c r="AF29" s="41"/>
      <c r="AG29" s="41"/>
      <c r="AH29" s="41"/>
      <c r="AI29" s="41"/>
      <c r="AJ29" s="41"/>
      <c r="AK29" s="301">
        <f>ROUND(AV94,2)</f>
        <v>0</v>
      </c>
      <c r="AL29" s="302"/>
      <c r="AM29" s="302"/>
      <c r="AN29" s="302"/>
      <c r="AO29" s="302"/>
      <c r="AP29" s="41"/>
      <c r="AQ29" s="41"/>
      <c r="AR29" s="42"/>
      <c r="BE29" s="291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303">
        <v>0.15</v>
      </c>
      <c r="M30" s="302"/>
      <c r="N30" s="302"/>
      <c r="O30" s="302"/>
      <c r="P30" s="302"/>
      <c r="Q30" s="41"/>
      <c r="R30" s="41"/>
      <c r="S30" s="41"/>
      <c r="T30" s="41"/>
      <c r="U30" s="41"/>
      <c r="V30" s="41"/>
      <c r="W30" s="301">
        <f>ROUND(BA94,2)</f>
        <v>0</v>
      </c>
      <c r="X30" s="302"/>
      <c r="Y30" s="302"/>
      <c r="Z30" s="302"/>
      <c r="AA30" s="302"/>
      <c r="AB30" s="302"/>
      <c r="AC30" s="302"/>
      <c r="AD30" s="302"/>
      <c r="AE30" s="302"/>
      <c r="AF30" s="41"/>
      <c r="AG30" s="41"/>
      <c r="AH30" s="41"/>
      <c r="AI30" s="41"/>
      <c r="AJ30" s="41"/>
      <c r="AK30" s="301">
        <f>ROUND(AW94,2)</f>
        <v>0</v>
      </c>
      <c r="AL30" s="302"/>
      <c r="AM30" s="302"/>
      <c r="AN30" s="302"/>
      <c r="AO30" s="302"/>
      <c r="AP30" s="41"/>
      <c r="AQ30" s="41"/>
      <c r="AR30" s="42"/>
      <c r="BE30" s="291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303">
        <v>0.21</v>
      </c>
      <c r="M31" s="302"/>
      <c r="N31" s="302"/>
      <c r="O31" s="302"/>
      <c r="P31" s="302"/>
      <c r="Q31" s="41"/>
      <c r="R31" s="41"/>
      <c r="S31" s="41"/>
      <c r="T31" s="41"/>
      <c r="U31" s="41"/>
      <c r="V31" s="41"/>
      <c r="W31" s="301">
        <f>ROUND(BB94,2)</f>
        <v>0</v>
      </c>
      <c r="X31" s="302"/>
      <c r="Y31" s="302"/>
      <c r="Z31" s="302"/>
      <c r="AA31" s="302"/>
      <c r="AB31" s="302"/>
      <c r="AC31" s="302"/>
      <c r="AD31" s="302"/>
      <c r="AE31" s="302"/>
      <c r="AF31" s="41"/>
      <c r="AG31" s="41"/>
      <c r="AH31" s="41"/>
      <c r="AI31" s="41"/>
      <c r="AJ31" s="41"/>
      <c r="AK31" s="301">
        <v>0</v>
      </c>
      <c r="AL31" s="302"/>
      <c r="AM31" s="302"/>
      <c r="AN31" s="302"/>
      <c r="AO31" s="302"/>
      <c r="AP31" s="41"/>
      <c r="AQ31" s="41"/>
      <c r="AR31" s="42"/>
      <c r="BE31" s="291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303">
        <v>0.15</v>
      </c>
      <c r="M32" s="302"/>
      <c r="N32" s="302"/>
      <c r="O32" s="302"/>
      <c r="P32" s="302"/>
      <c r="Q32" s="41"/>
      <c r="R32" s="41"/>
      <c r="S32" s="41"/>
      <c r="T32" s="41"/>
      <c r="U32" s="41"/>
      <c r="V32" s="41"/>
      <c r="W32" s="301">
        <f>ROUND(BC94,2)</f>
        <v>0</v>
      </c>
      <c r="X32" s="302"/>
      <c r="Y32" s="302"/>
      <c r="Z32" s="302"/>
      <c r="AA32" s="302"/>
      <c r="AB32" s="302"/>
      <c r="AC32" s="302"/>
      <c r="AD32" s="302"/>
      <c r="AE32" s="302"/>
      <c r="AF32" s="41"/>
      <c r="AG32" s="41"/>
      <c r="AH32" s="41"/>
      <c r="AI32" s="41"/>
      <c r="AJ32" s="41"/>
      <c r="AK32" s="301">
        <v>0</v>
      </c>
      <c r="AL32" s="302"/>
      <c r="AM32" s="302"/>
      <c r="AN32" s="302"/>
      <c r="AO32" s="302"/>
      <c r="AP32" s="41"/>
      <c r="AQ32" s="41"/>
      <c r="AR32" s="42"/>
      <c r="BE32" s="291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303">
        <v>0</v>
      </c>
      <c r="M33" s="302"/>
      <c r="N33" s="302"/>
      <c r="O33" s="302"/>
      <c r="P33" s="302"/>
      <c r="Q33" s="41"/>
      <c r="R33" s="41"/>
      <c r="S33" s="41"/>
      <c r="T33" s="41"/>
      <c r="U33" s="41"/>
      <c r="V33" s="41"/>
      <c r="W33" s="301">
        <f>ROUND(BD94,2)</f>
        <v>0</v>
      </c>
      <c r="X33" s="302"/>
      <c r="Y33" s="302"/>
      <c r="Z33" s="302"/>
      <c r="AA33" s="302"/>
      <c r="AB33" s="302"/>
      <c r="AC33" s="302"/>
      <c r="AD33" s="302"/>
      <c r="AE33" s="302"/>
      <c r="AF33" s="41"/>
      <c r="AG33" s="41"/>
      <c r="AH33" s="41"/>
      <c r="AI33" s="41"/>
      <c r="AJ33" s="41"/>
      <c r="AK33" s="301">
        <v>0</v>
      </c>
      <c r="AL33" s="302"/>
      <c r="AM33" s="302"/>
      <c r="AN33" s="302"/>
      <c r="AO33" s="302"/>
      <c r="AP33" s="41"/>
      <c r="AQ33" s="41"/>
      <c r="AR33" s="42"/>
      <c r="BE33" s="291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90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307" t="s">
        <v>45</v>
      </c>
      <c r="Y35" s="305"/>
      <c r="Z35" s="305"/>
      <c r="AA35" s="305"/>
      <c r="AB35" s="305"/>
      <c r="AC35" s="45"/>
      <c r="AD35" s="45"/>
      <c r="AE35" s="45"/>
      <c r="AF35" s="45"/>
      <c r="AG35" s="45"/>
      <c r="AH35" s="45"/>
      <c r="AI35" s="45"/>
      <c r="AJ35" s="45"/>
      <c r="AK35" s="304">
        <f>SUM(AK26:AK33)</f>
        <v>0</v>
      </c>
      <c r="AL35" s="305"/>
      <c r="AM35" s="305"/>
      <c r="AN35" s="305"/>
      <c r="AO35" s="306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SKALICE_2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3" t="str">
        <f>K6</f>
        <v>ZŠ a MŠ Frýdek Místek-Skalice 192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5" t="str">
        <f>IF(AN8="","",AN8)</f>
        <v>13. 7. 2022</v>
      </c>
      <c r="AN87" s="265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66" t="str">
        <f>IF(E17="","",E17)</f>
        <v xml:space="preserve"> </v>
      </c>
      <c r="AN89" s="267"/>
      <c r="AO89" s="267"/>
      <c r="AP89" s="267"/>
      <c r="AQ89" s="36"/>
      <c r="AR89" s="39"/>
      <c r="AS89" s="268" t="s">
        <v>53</v>
      </c>
      <c r="AT89" s="26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66" t="str">
        <f>IF(E20="","",E20)</f>
        <v xml:space="preserve"> </v>
      </c>
      <c r="AN90" s="267"/>
      <c r="AO90" s="267"/>
      <c r="AP90" s="267"/>
      <c r="AQ90" s="36"/>
      <c r="AR90" s="39"/>
      <c r="AS90" s="270"/>
      <c r="AT90" s="27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2"/>
      <c r="AT91" s="27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4" t="s">
        <v>54</v>
      </c>
      <c r="D92" s="275"/>
      <c r="E92" s="275"/>
      <c r="F92" s="275"/>
      <c r="G92" s="275"/>
      <c r="H92" s="73"/>
      <c r="I92" s="277" t="s">
        <v>55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6" t="s">
        <v>56</v>
      </c>
      <c r="AH92" s="275"/>
      <c r="AI92" s="275"/>
      <c r="AJ92" s="275"/>
      <c r="AK92" s="275"/>
      <c r="AL92" s="275"/>
      <c r="AM92" s="275"/>
      <c r="AN92" s="277" t="s">
        <v>57</v>
      </c>
      <c r="AO92" s="275"/>
      <c r="AP92" s="278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7">
        <f>ROUND(AG95+AG97+AG100,2)</f>
        <v>0</v>
      </c>
      <c r="AH94" s="287"/>
      <c r="AI94" s="287"/>
      <c r="AJ94" s="287"/>
      <c r="AK94" s="287"/>
      <c r="AL94" s="287"/>
      <c r="AM94" s="287"/>
      <c r="AN94" s="288">
        <f aca="true" t="shared" si="0" ref="AN94:AN100">SUM(AG94,AT94)</f>
        <v>0</v>
      </c>
      <c r="AO94" s="288"/>
      <c r="AP94" s="288"/>
      <c r="AQ94" s="85" t="s">
        <v>1</v>
      </c>
      <c r="AR94" s="86"/>
      <c r="AS94" s="87">
        <f>ROUND(AS95+AS97+AS100,2)</f>
        <v>0</v>
      </c>
      <c r="AT94" s="88">
        <f aca="true" t="shared" si="1" ref="AT94:AT100">ROUND(SUM(AV94:AW94),2)</f>
        <v>0</v>
      </c>
      <c r="AU94" s="89">
        <f>ROUND(AU95+AU97+AU100,5)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ROUND(AZ95+AZ97+AZ100,2)</f>
        <v>0</v>
      </c>
      <c r="BA94" s="88">
        <f>ROUND(BA95+BA97+BA100,2)</f>
        <v>0</v>
      </c>
      <c r="BB94" s="88">
        <f>ROUND(BB95+BB97+BB100,2)</f>
        <v>0</v>
      </c>
      <c r="BC94" s="88">
        <f>ROUND(BC95+BC97+BC100,2)</f>
        <v>0</v>
      </c>
      <c r="BD94" s="90">
        <f>ROUND(BD95+BD97+BD100,2)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2:91" s="7" customFormat="1" ht="16.5" customHeight="1">
      <c r="B95" s="93"/>
      <c r="C95" s="94"/>
      <c r="D95" s="281" t="s">
        <v>77</v>
      </c>
      <c r="E95" s="281"/>
      <c r="F95" s="281"/>
      <c r="G95" s="281"/>
      <c r="H95" s="281"/>
      <c r="I95" s="95"/>
      <c r="J95" s="281" t="s">
        <v>78</v>
      </c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2">
        <f>ROUND(AG96,2)</f>
        <v>0</v>
      </c>
      <c r="AH95" s="280"/>
      <c r="AI95" s="280"/>
      <c r="AJ95" s="280"/>
      <c r="AK95" s="280"/>
      <c r="AL95" s="280"/>
      <c r="AM95" s="280"/>
      <c r="AN95" s="279">
        <f t="shared" si="0"/>
        <v>0</v>
      </c>
      <c r="AO95" s="280"/>
      <c r="AP95" s="280"/>
      <c r="AQ95" s="96" t="s">
        <v>79</v>
      </c>
      <c r="AR95" s="97"/>
      <c r="AS95" s="98">
        <f>ROUND(AS96,2)</f>
        <v>0</v>
      </c>
      <c r="AT95" s="99">
        <f t="shared" si="1"/>
        <v>0</v>
      </c>
      <c r="AU95" s="100">
        <f>ROUND(AU96,5)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ROUND(AZ96,2)</f>
        <v>0</v>
      </c>
      <c r="BA95" s="99">
        <f>ROUND(BA96,2)</f>
        <v>0</v>
      </c>
      <c r="BB95" s="99">
        <f>ROUND(BB96,2)</f>
        <v>0</v>
      </c>
      <c r="BC95" s="99">
        <f>ROUND(BC96,2)</f>
        <v>0</v>
      </c>
      <c r="BD95" s="101">
        <f>ROUND(BD96,2)</f>
        <v>0</v>
      </c>
      <c r="BS95" s="102" t="s">
        <v>72</v>
      </c>
      <c r="BT95" s="102" t="s">
        <v>80</v>
      </c>
      <c r="BU95" s="102" t="s">
        <v>74</v>
      </c>
      <c r="BV95" s="102" t="s">
        <v>75</v>
      </c>
      <c r="BW95" s="102" t="s">
        <v>81</v>
      </c>
      <c r="BX95" s="102" t="s">
        <v>5</v>
      </c>
      <c r="CL95" s="102" t="s">
        <v>1</v>
      </c>
      <c r="CM95" s="102" t="s">
        <v>82</v>
      </c>
    </row>
    <row r="96" spans="1:90" s="4" customFormat="1" ht="16.5" customHeight="1">
      <c r="A96" s="103" t="s">
        <v>83</v>
      </c>
      <c r="B96" s="58"/>
      <c r="C96" s="104"/>
      <c r="D96" s="104"/>
      <c r="E96" s="283" t="s">
        <v>84</v>
      </c>
      <c r="F96" s="283"/>
      <c r="G96" s="283"/>
      <c r="H96" s="283"/>
      <c r="I96" s="283"/>
      <c r="J96" s="104"/>
      <c r="K96" s="283" t="s">
        <v>85</v>
      </c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4">
        <f>'SO 02 - Vestavba šatny'!J32</f>
        <v>0</v>
      </c>
      <c r="AH96" s="285"/>
      <c r="AI96" s="285"/>
      <c r="AJ96" s="285"/>
      <c r="AK96" s="285"/>
      <c r="AL96" s="285"/>
      <c r="AM96" s="285"/>
      <c r="AN96" s="284">
        <f t="shared" si="0"/>
        <v>0</v>
      </c>
      <c r="AO96" s="285"/>
      <c r="AP96" s="285"/>
      <c r="AQ96" s="105" t="s">
        <v>86</v>
      </c>
      <c r="AR96" s="60"/>
      <c r="AS96" s="106">
        <v>0</v>
      </c>
      <c r="AT96" s="107">
        <f t="shared" si="1"/>
        <v>0</v>
      </c>
      <c r="AU96" s="108">
        <f>'SO 02 - Vestavba šatny'!P138</f>
        <v>0</v>
      </c>
      <c r="AV96" s="107">
        <f>'SO 02 - Vestavba šatny'!J35</f>
        <v>0</v>
      </c>
      <c r="AW96" s="107">
        <f>'SO 02 - Vestavba šatny'!J36</f>
        <v>0</v>
      </c>
      <c r="AX96" s="107">
        <f>'SO 02 - Vestavba šatny'!J37</f>
        <v>0</v>
      </c>
      <c r="AY96" s="107">
        <f>'SO 02 - Vestavba šatny'!J38</f>
        <v>0</v>
      </c>
      <c r="AZ96" s="107">
        <f>'SO 02 - Vestavba šatny'!F35</f>
        <v>0</v>
      </c>
      <c r="BA96" s="107">
        <f>'SO 02 - Vestavba šatny'!F36</f>
        <v>0</v>
      </c>
      <c r="BB96" s="107">
        <f>'SO 02 - Vestavba šatny'!F37</f>
        <v>0</v>
      </c>
      <c r="BC96" s="107">
        <f>'SO 02 - Vestavba šatny'!F38</f>
        <v>0</v>
      </c>
      <c r="BD96" s="109">
        <f>'SO 02 - Vestavba šatny'!F39</f>
        <v>0</v>
      </c>
      <c r="BT96" s="110" t="s">
        <v>82</v>
      </c>
      <c r="BV96" s="110" t="s">
        <v>75</v>
      </c>
      <c r="BW96" s="110" t="s">
        <v>87</v>
      </c>
      <c r="BX96" s="110" t="s">
        <v>81</v>
      </c>
      <c r="CL96" s="110" t="s">
        <v>1</v>
      </c>
    </row>
    <row r="97" spans="2:91" s="7" customFormat="1" ht="16.5" customHeight="1">
      <c r="B97" s="93"/>
      <c r="C97" s="94"/>
      <c r="D97" s="281" t="s">
        <v>88</v>
      </c>
      <c r="E97" s="281"/>
      <c r="F97" s="281"/>
      <c r="G97" s="281"/>
      <c r="H97" s="281"/>
      <c r="I97" s="95"/>
      <c r="J97" s="281" t="s">
        <v>89</v>
      </c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2">
        <f>ROUND(AG98,2)</f>
        <v>0</v>
      </c>
      <c r="AH97" s="280"/>
      <c r="AI97" s="280"/>
      <c r="AJ97" s="280"/>
      <c r="AK97" s="280"/>
      <c r="AL97" s="280"/>
      <c r="AM97" s="280"/>
      <c r="AN97" s="279">
        <f t="shared" si="0"/>
        <v>0</v>
      </c>
      <c r="AO97" s="280"/>
      <c r="AP97" s="280"/>
      <c r="AQ97" s="96" t="s">
        <v>79</v>
      </c>
      <c r="AR97" s="97"/>
      <c r="AS97" s="98">
        <f>ROUND(AS98,2)</f>
        <v>0</v>
      </c>
      <c r="AT97" s="99">
        <f t="shared" si="1"/>
        <v>0</v>
      </c>
      <c r="AU97" s="100">
        <f>ROUND(AU98,5)</f>
        <v>0</v>
      </c>
      <c r="AV97" s="99">
        <f>ROUND(AZ97*L29,2)</f>
        <v>0</v>
      </c>
      <c r="AW97" s="99">
        <f>ROUND(BA97*L30,2)</f>
        <v>0</v>
      </c>
      <c r="AX97" s="99">
        <f>ROUND(BB97*L29,2)</f>
        <v>0</v>
      </c>
      <c r="AY97" s="99">
        <f>ROUND(BC97*L30,2)</f>
        <v>0</v>
      </c>
      <c r="AZ97" s="99">
        <f aca="true" t="shared" si="2" ref="AZ97:BD98">ROUND(AZ98,2)</f>
        <v>0</v>
      </c>
      <c r="BA97" s="99">
        <f t="shared" si="2"/>
        <v>0</v>
      </c>
      <c r="BB97" s="99">
        <f t="shared" si="2"/>
        <v>0</v>
      </c>
      <c r="BC97" s="99">
        <f t="shared" si="2"/>
        <v>0</v>
      </c>
      <c r="BD97" s="101">
        <f t="shared" si="2"/>
        <v>0</v>
      </c>
      <c r="BS97" s="102" t="s">
        <v>72</v>
      </c>
      <c r="BT97" s="102" t="s">
        <v>80</v>
      </c>
      <c r="BU97" s="102" t="s">
        <v>74</v>
      </c>
      <c r="BV97" s="102" t="s">
        <v>75</v>
      </c>
      <c r="BW97" s="102" t="s">
        <v>90</v>
      </c>
      <c r="BX97" s="102" t="s">
        <v>5</v>
      </c>
      <c r="CL97" s="102" t="s">
        <v>1</v>
      </c>
      <c r="CM97" s="102" t="s">
        <v>82</v>
      </c>
    </row>
    <row r="98" spans="2:90" s="4" customFormat="1" ht="16.5" customHeight="1">
      <c r="B98" s="58"/>
      <c r="C98" s="104"/>
      <c r="D98" s="104"/>
      <c r="E98" s="283" t="s">
        <v>91</v>
      </c>
      <c r="F98" s="283"/>
      <c r="G98" s="283"/>
      <c r="H98" s="283"/>
      <c r="I98" s="283"/>
      <c r="J98" s="104"/>
      <c r="K98" s="283" t="s">
        <v>92</v>
      </c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6">
        <f>ROUND(AG99,2)</f>
        <v>0</v>
      </c>
      <c r="AH98" s="285"/>
      <c r="AI98" s="285"/>
      <c r="AJ98" s="285"/>
      <c r="AK98" s="285"/>
      <c r="AL98" s="285"/>
      <c r="AM98" s="285"/>
      <c r="AN98" s="284">
        <f t="shared" si="0"/>
        <v>0</v>
      </c>
      <c r="AO98" s="285"/>
      <c r="AP98" s="285"/>
      <c r="AQ98" s="105" t="s">
        <v>86</v>
      </c>
      <c r="AR98" s="60"/>
      <c r="AS98" s="106">
        <f>ROUND(AS99,2)</f>
        <v>0</v>
      </c>
      <c r="AT98" s="107">
        <f t="shared" si="1"/>
        <v>0</v>
      </c>
      <c r="AU98" s="108">
        <f>ROUND(AU99,5)</f>
        <v>0</v>
      </c>
      <c r="AV98" s="107">
        <f>ROUND(AZ98*L29,2)</f>
        <v>0</v>
      </c>
      <c r="AW98" s="107">
        <f>ROUND(BA98*L30,2)</f>
        <v>0</v>
      </c>
      <c r="AX98" s="107">
        <f>ROUND(BB98*L29,2)</f>
        <v>0</v>
      </c>
      <c r="AY98" s="107">
        <f>ROUND(BC98*L30,2)</f>
        <v>0</v>
      </c>
      <c r="AZ98" s="107">
        <f t="shared" si="2"/>
        <v>0</v>
      </c>
      <c r="BA98" s="107">
        <f t="shared" si="2"/>
        <v>0</v>
      </c>
      <c r="BB98" s="107">
        <f t="shared" si="2"/>
        <v>0</v>
      </c>
      <c r="BC98" s="107">
        <f t="shared" si="2"/>
        <v>0</v>
      </c>
      <c r="BD98" s="109">
        <f t="shared" si="2"/>
        <v>0</v>
      </c>
      <c r="BS98" s="110" t="s">
        <v>72</v>
      </c>
      <c r="BT98" s="110" t="s">
        <v>82</v>
      </c>
      <c r="BU98" s="110" t="s">
        <v>74</v>
      </c>
      <c r="BV98" s="110" t="s">
        <v>75</v>
      </c>
      <c r="BW98" s="110" t="s">
        <v>93</v>
      </c>
      <c r="BX98" s="110" t="s">
        <v>90</v>
      </c>
      <c r="CL98" s="110" t="s">
        <v>1</v>
      </c>
    </row>
    <row r="99" spans="1:90" s="4" customFormat="1" ht="16.5" customHeight="1">
      <c r="A99" s="103" t="s">
        <v>83</v>
      </c>
      <c r="B99" s="58"/>
      <c r="C99" s="104"/>
      <c r="D99" s="104"/>
      <c r="E99" s="104"/>
      <c r="F99" s="283" t="s">
        <v>84</v>
      </c>
      <c r="G99" s="283"/>
      <c r="H99" s="283"/>
      <c r="I99" s="283"/>
      <c r="J99" s="283"/>
      <c r="K99" s="104"/>
      <c r="L99" s="283" t="s">
        <v>85</v>
      </c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4">
        <f>'SO 02 - Vestavba šatny_01'!J34</f>
        <v>0</v>
      </c>
      <c r="AH99" s="285"/>
      <c r="AI99" s="285"/>
      <c r="AJ99" s="285"/>
      <c r="AK99" s="285"/>
      <c r="AL99" s="285"/>
      <c r="AM99" s="285"/>
      <c r="AN99" s="284">
        <f t="shared" si="0"/>
        <v>0</v>
      </c>
      <c r="AO99" s="285"/>
      <c r="AP99" s="285"/>
      <c r="AQ99" s="105" t="s">
        <v>86</v>
      </c>
      <c r="AR99" s="60"/>
      <c r="AS99" s="106">
        <v>0</v>
      </c>
      <c r="AT99" s="107">
        <f t="shared" si="1"/>
        <v>0</v>
      </c>
      <c r="AU99" s="108">
        <f>'SO 02 - Vestavba šatny_01'!P132</f>
        <v>0</v>
      </c>
      <c r="AV99" s="107">
        <f>'SO 02 - Vestavba šatny_01'!J37</f>
        <v>0</v>
      </c>
      <c r="AW99" s="107">
        <f>'SO 02 - Vestavba šatny_01'!J38</f>
        <v>0</v>
      </c>
      <c r="AX99" s="107">
        <f>'SO 02 - Vestavba šatny_01'!J39</f>
        <v>0</v>
      </c>
      <c r="AY99" s="107">
        <f>'SO 02 - Vestavba šatny_01'!J40</f>
        <v>0</v>
      </c>
      <c r="AZ99" s="107">
        <f>'SO 02 - Vestavba šatny_01'!F37</f>
        <v>0</v>
      </c>
      <c r="BA99" s="107">
        <f>'SO 02 - Vestavba šatny_01'!F38</f>
        <v>0</v>
      </c>
      <c r="BB99" s="107">
        <f>'SO 02 - Vestavba šatny_01'!F39</f>
        <v>0</v>
      </c>
      <c r="BC99" s="107">
        <f>'SO 02 - Vestavba šatny_01'!F40</f>
        <v>0</v>
      </c>
      <c r="BD99" s="109">
        <f>'SO 02 - Vestavba šatny_01'!F41</f>
        <v>0</v>
      </c>
      <c r="BT99" s="110" t="s">
        <v>94</v>
      </c>
      <c r="BV99" s="110" t="s">
        <v>75</v>
      </c>
      <c r="BW99" s="110" t="s">
        <v>95</v>
      </c>
      <c r="BX99" s="110" t="s">
        <v>93</v>
      </c>
      <c r="CL99" s="110" t="s">
        <v>1</v>
      </c>
    </row>
    <row r="100" spans="1:91" s="7" customFormat="1" ht="16.5" customHeight="1">
      <c r="A100" s="103" t="s">
        <v>83</v>
      </c>
      <c r="B100" s="93"/>
      <c r="C100" s="94"/>
      <c r="D100" s="281" t="s">
        <v>96</v>
      </c>
      <c r="E100" s="281"/>
      <c r="F100" s="281"/>
      <c r="G100" s="281"/>
      <c r="H100" s="281"/>
      <c r="I100" s="95"/>
      <c r="J100" s="281" t="s">
        <v>97</v>
      </c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79">
        <f>'VON - Vedlejší a ostatní ...'!J30</f>
        <v>0</v>
      </c>
      <c r="AH100" s="280"/>
      <c r="AI100" s="280"/>
      <c r="AJ100" s="280"/>
      <c r="AK100" s="280"/>
      <c r="AL100" s="280"/>
      <c r="AM100" s="280"/>
      <c r="AN100" s="279">
        <f t="shared" si="0"/>
        <v>0</v>
      </c>
      <c r="AO100" s="280"/>
      <c r="AP100" s="280"/>
      <c r="AQ100" s="96" t="s">
        <v>96</v>
      </c>
      <c r="AR100" s="97"/>
      <c r="AS100" s="111">
        <v>0</v>
      </c>
      <c r="AT100" s="112">
        <f t="shared" si="1"/>
        <v>0</v>
      </c>
      <c r="AU100" s="113">
        <f>'VON - Vedlejší a ostatní ...'!P118</f>
        <v>0</v>
      </c>
      <c r="AV100" s="112">
        <f>'VON - Vedlejší a ostatní ...'!J33</f>
        <v>0</v>
      </c>
      <c r="AW100" s="112">
        <f>'VON - Vedlejší a ostatní ...'!J34</f>
        <v>0</v>
      </c>
      <c r="AX100" s="112">
        <f>'VON - Vedlejší a ostatní ...'!J35</f>
        <v>0</v>
      </c>
      <c r="AY100" s="112">
        <f>'VON - Vedlejší a ostatní ...'!J36</f>
        <v>0</v>
      </c>
      <c r="AZ100" s="112">
        <f>'VON - Vedlejší a ostatní ...'!F33</f>
        <v>0</v>
      </c>
      <c r="BA100" s="112">
        <f>'VON - Vedlejší a ostatní ...'!F34</f>
        <v>0</v>
      </c>
      <c r="BB100" s="112">
        <f>'VON - Vedlejší a ostatní ...'!F35</f>
        <v>0</v>
      </c>
      <c r="BC100" s="112">
        <f>'VON - Vedlejší a ostatní ...'!F36</f>
        <v>0</v>
      </c>
      <c r="BD100" s="114">
        <f>'VON - Vedlejší a ostatní ...'!F37</f>
        <v>0</v>
      </c>
      <c r="BT100" s="102" t="s">
        <v>80</v>
      </c>
      <c r="BV100" s="102" t="s">
        <v>75</v>
      </c>
      <c r="BW100" s="102" t="s">
        <v>98</v>
      </c>
      <c r="BX100" s="102" t="s">
        <v>5</v>
      </c>
      <c r="CL100" s="102" t="s">
        <v>1</v>
      </c>
      <c r="CM100" s="102" t="s">
        <v>82</v>
      </c>
    </row>
    <row r="101" spans="1:57" s="2" customFormat="1" ht="30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9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</sheetData>
  <sheetProtection algorithmName="SHA-512" hashValue="K9XesCOy7/3O+MVwbomVXW8r4qzSRrA8SdL3rYZ1r8Kycjk9xqsFtx2UO9xXdZ7h58IvcMaOpKC5jv9TA4fHUQ==" saltValue="LvjGkkJrcn5dnLvvSB5p5IkKsuD1peMfhMu+6qHv9vtFV6E7Vdyogl8SiuosmEIEuDTwukNUIVFBAm8YTaZdxg==" spinCount="100000" sheet="1" objects="1" scenarios="1" formatColumns="0" formatRows="0"/>
  <mergeCells count="62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AN100:AP100"/>
    <mergeCell ref="AG100:AM100"/>
    <mergeCell ref="D100:H100"/>
    <mergeCell ref="J100:AF100"/>
    <mergeCell ref="AG94:AM94"/>
    <mergeCell ref="AN94:AP94"/>
    <mergeCell ref="AG98:AM98"/>
    <mergeCell ref="AN98:AP98"/>
    <mergeCell ref="E98:I98"/>
    <mergeCell ref="K98:AF98"/>
    <mergeCell ref="AN99:AP99"/>
    <mergeCell ref="AG99:AM99"/>
    <mergeCell ref="F99:J99"/>
    <mergeCell ref="L99:AF99"/>
    <mergeCell ref="K96:AF96"/>
    <mergeCell ref="AN96:AP96"/>
    <mergeCell ref="AG96:AM96"/>
    <mergeCell ref="E96:I96"/>
    <mergeCell ref="D97:H97"/>
    <mergeCell ref="J97:AF97"/>
    <mergeCell ref="AN97:AP97"/>
    <mergeCell ref="AG97:AM97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L85:AJ85"/>
    <mergeCell ref="AM87:AN87"/>
    <mergeCell ref="AM89:AP89"/>
    <mergeCell ref="AS89:AT91"/>
    <mergeCell ref="AM90:AP90"/>
  </mergeCells>
  <hyperlinks>
    <hyperlink ref="A96" location="'SO 02 - Vestavba šatny'!C2" display="/"/>
    <hyperlink ref="A99" location="'SO 02 - Vestavba šatny_01'!C2" display="/"/>
    <hyperlink ref="A100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7" t="s">
        <v>87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82</v>
      </c>
    </row>
    <row r="4" spans="2:46" s="1" customFormat="1" ht="24.95" customHeight="1">
      <c r="B4" s="20"/>
      <c r="D4" s="117" t="s">
        <v>99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9" t="str">
        <f>'Rekapitulace stavby'!K6</f>
        <v>ZŠ a MŠ Frýdek Místek-Skalice 192</v>
      </c>
      <c r="F7" s="310"/>
      <c r="G7" s="310"/>
      <c r="H7" s="310"/>
      <c r="L7" s="20"/>
    </row>
    <row r="8" spans="2:12" s="1" customFormat="1" ht="12" customHeight="1">
      <c r="B8" s="20"/>
      <c r="D8" s="119" t="s">
        <v>100</v>
      </c>
      <c r="L8" s="20"/>
    </row>
    <row r="9" spans="1:31" s="2" customFormat="1" ht="16.5" customHeight="1">
      <c r="A9" s="34"/>
      <c r="B9" s="39"/>
      <c r="C9" s="34"/>
      <c r="D9" s="34"/>
      <c r="E9" s="309" t="s">
        <v>101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102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2" t="s">
        <v>103</v>
      </c>
      <c r="F11" s="311"/>
      <c r="G11" s="311"/>
      <c r="H11" s="31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13. 7. 2022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21</v>
      </c>
      <c r="F17" s="34"/>
      <c r="G17" s="34"/>
      <c r="H17" s="34"/>
      <c r="I17" s="119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3" t="str">
        <f>'Rekapitulace stavby'!E14</f>
        <v>Vyplň údaj</v>
      </c>
      <c r="F20" s="314"/>
      <c r="G20" s="314"/>
      <c r="H20" s="314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21</v>
      </c>
      <c r="F23" s="34"/>
      <c r="G23" s="34"/>
      <c r="H23" s="34"/>
      <c r="I23" s="119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31</v>
      </c>
      <c r="E25" s="34"/>
      <c r="F25" s="34"/>
      <c r="G25" s="34"/>
      <c r="H25" s="34"/>
      <c r="I25" s="119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21</v>
      </c>
      <c r="F26" s="34"/>
      <c r="G26" s="34"/>
      <c r="H26" s="34"/>
      <c r="I26" s="119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32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5" t="s">
        <v>1</v>
      </c>
      <c r="F29" s="315"/>
      <c r="G29" s="315"/>
      <c r="H29" s="315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33</v>
      </c>
      <c r="E32" s="34"/>
      <c r="F32" s="34"/>
      <c r="G32" s="34"/>
      <c r="H32" s="34"/>
      <c r="I32" s="34"/>
      <c r="J32" s="126">
        <f>ROUND(J138,2)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35</v>
      </c>
      <c r="G34" s="34"/>
      <c r="H34" s="34"/>
      <c r="I34" s="127" t="s">
        <v>34</v>
      </c>
      <c r="J34" s="127" t="s">
        <v>36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37</v>
      </c>
      <c r="E35" s="119" t="s">
        <v>38</v>
      </c>
      <c r="F35" s="129">
        <f>ROUND((SUM(BE138:BE315)),2)</f>
        <v>0</v>
      </c>
      <c r="G35" s="34"/>
      <c r="H35" s="34"/>
      <c r="I35" s="130">
        <v>0.21</v>
      </c>
      <c r="J35" s="129">
        <f>ROUND(((SUM(BE138:BE315))*I35),2)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39</v>
      </c>
      <c r="F36" s="129">
        <f>ROUND((SUM(BF138:BF315)),2)</f>
        <v>0</v>
      </c>
      <c r="G36" s="34"/>
      <c r="H36" s="34"/>
      <c r="I36" s="130">
        <v>0.15</v>
      </c>
      <c r="J36" s="129">
        <f>ROUND(((SUM(BF138:BF315))*I36),2)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40</v>
      </c>
      <c r="F37" s="129">
        <f>ROUND((SUM(BG138:BG315)),2)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41</v>
      </c>
      <c r="F38" s="129">
        <f>ROUND((SUM(BH138:BH315)),2)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42</v>
      </c>
      <c r="F39" s="129">
        <f>ROUND((SUM(BI138:BI315)),2)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43</v>
      </c>
      <c r="E41" s="133"/>
      <c r="F41" s="133"/>
      <c r="G41" s="134" t="s">
        <v>44</v>
      </c>
      <c r="H41" s="135" t="s">
        <v>45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46</v>
      </c>
      <c r="E50" s="139"/>
      <c r="F50" s="139"/>
      <c r="G50" s="138" t="s">
        <v>47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48</v>
      </c>
      <c r="E61" s="141"/>
      <c r="F61" s="142" t="s">
        <v>49</v>
      </c>
      <c r="G61" s="140" t="s">
        <v>48</v>
      </c>
      <c r="H61" s="141"/>
      <c r="I61" s="141"/>
      <c r="J61" s="143" t="s">
        <v>49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50</v>
      </c>
      <c r="E65" s="144"/>
      <c r="F65" s="144"/>
      <c r="G65" s="138" t="s">
        <v>51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48</v>
      </c>
      <c r="E76" s="141"/>
      <c r="F76" s="142" t="s">
        <v>49</v>
      </c>
      <c r="G76" s="140" t="s">
        <v>48</v>
      </c>
      <c r="H76" s="141"/>
      <c r="I76" s="141"/>
      <c r="J76" s="143" t="s">
        <v>49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6" t="str">
        <f>E7</f>
        <v>ZŠ a MŠ Frýdek Místek-Skalice 192</v>
      </c>
      <c r="F85" s="317"/>
      <c r="G85" s="317"/>
      <c r="H85" s="31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100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6" t="s">
        <v>101</v>
      </c>
      <c r="F87" s="318"/>
      <c r="G87" s="318"/>
      <c r="H87" s="31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102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3" t="str">
        <f>E11</f>
        <v>SO 02 - Vestavba šatny</v>
      </c>
      <c r="F89" s="318"/>
      <c r="G89" s="318"/>
      <c r="H89" s="31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 t="str">
        <f>IF(J14="","",J14)</f>
        <v>13. 7. 2022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105</v>
      </c>
      <c r="D96" s="150"/>
      <c r="E96" s="150"/>
      <c r="F96" s="150"/>
      <c r="G96" s="150"/>
      <c r="H96" s="150"/>
      <c r="I96" s="150"/>
      <c r="J96" s="151" t="s">
        <v>106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107</v>
      </c>
      <c r="D98" s="36"/>
      <c r="E98" s="36"/>
      <c r="F98" s="36"/>
      <c r="G98" s="36"/>
      <c r="H98" s="36"/>
      <c r="I98" s="36"/>
      <c r="J98" s="84">
        <f>J138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108</v>
      </c>
    </row>
    <row r="99" spans="2:12" s="9" customFormat="1" ht="24.95" customHeight="1">
      <c r="B99" s="153"/>
      <c r="C99" s="154"/>
      <c r="D99" s="155" t="s">
        <v>109</v>
      </c>
      <c r="E99" s="156"/>
      <c r="F99" s="156"/>
      <c r="G99" s="156"/>
      <c r="H99" s="156"/>
      <c r="I99" s="156"/>
      <c r="J99" s="157">
        <f>J139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110</v>
      </c>
      <c r="E100" s="161"/>
      <c r="F100" s="161"/>
      <c r="G100" s="161"/>
      <c r="H100" s="161"/>
      <c r="I100" s="161"/>
      <c r="J100" s="162">
        <f>J140</f>
        <v>0</v>
      </c>
      <c r="K100" s="104"/>
      <c r="L100" s="163"/>
    </row>
    <row r="101" spans="2:12" s="10" customFormat="1" ht="14.85" customHeight="1">
      <c r="B101" s="159"/>
      <c r="C101" s="104"/>
      <c r="D101" s="160" t="s">
        <v>111</v>
      </c>
      <c r="E101" s="161"/>
      <c r="F101" s="161"/>
      <c r="G101" s="161"/>
      <c r="H101" s="161"/>
      <c r="I101" s="161"/>
      <c r="J101" s="162">
        <f>J141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112</v>
      </c>
      <c r="E102" s="161"/>
      <c r="F102" s="161"/>
      <c r="G102" s="161"/>
      <c r="H102" s="161"/>
      <c r="I102" s="161"/>
      <c r="J102" s="162">
        <f>J145</f>
        <v>0</v>
      </c>
      <c r="K102" s="104"/>
      <c r="L102" s="163"/>
    </row>
    <row r="103" spans="2:12" s="10" customFormat="1" ht="14.85" customHeight="1">
      <c r="B103" s="159"/>
      <c r="C103" s="104"/>
      <c r="D103" s="160" t="s">
        <v>113</v>
      </c>
      <c r="E103" s="161"/>
      <c r="F103" s="161"/>
      <c r="G103" s="161"/>
      <c r="H103" s="161"/>
      <c r="I103" s="161"/>
      <c r="J103" s="162">
        <f>J146</f>
        <v>0</v>
      </c>
      <c r="K103" s="104"/>
      <c r="L103" s="163"/>
    </row>
    <row r="104" spans="2:12" s="10" customFormat="1" ht="14.85" customHeight="1">
      <c r="B104" s="159"/>
      <c r="C104" s="104"/>
      <c r="D104" s="160" t="s">
        <v>114</v>
      </c>
      <c r="E104" s="161"/>
      <c r="F104" s="161"/>
      <c r="G104" s="161"/>
      <c r="H104" s="161"/>
      <c r="I104" s="161"/>
      <c r="J104" s="162">
        <f>J156</f>
        <v>0</v>
      </c>
      <c r="K104" s="104"/>
      <c r="L104" s="163"/>
    </row>
    <row r="105" spans="2:12" s="10" customFormat="1" ht="14.85" customHeight="1">
      <c r="B105" s="159"/>
      <c r="C105" s="104"/>
      <c r="D105" s="160" t="s">
        <v>115</v>
      </c>
      <c r="E105" s="161"/>
      <c r="F105" s="161"/>
      <c r="G105" s="161"/>
      <c r="H105" s="161"/>
      <c r="I105" s="161"/>
      <c r="J105" s="162">
        <f>J163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116</v>
      </c>
      <c r="E106" s="161"/>
      <c r="F106" s="161"/>
      <c r="G106" s="161"/>
      <c r="H106" s="161"/>
      <c r="I106" s="161"/>
      <c r="J106" s="162">
        <f>J167</f>
        <v>0</v>
      </c>
      <c r="K106" s="104"/>
      <c r="L106" s="163"/>
    </row>
    <row r="107" spans="2:12" s="10" customFormat="1" ht="19.9" customHeight="1">
      <c r="B107" s="159"/>
      <c r="C107" s="104"/>
      <c r="D107" s="160" t="s">
        <v>117</v>
      </c>
      <c r="E107" s="161"/>
      <c r="F107" s="161"/>
      <c r="G107" s="161"/>
      <c r="H107" s="161"/>
      <c r="I107" s="161"/>
      <c r="J107" s="162">
        <f>J174</f>
        <v>0</v>
      </c>
      <c r="K107" s="104"/>
      <c r="L107" s="163"/>
    </row>
    <row r="108" spans="2:12" s="9" customFormat="1" ht="24.95" customHeight="1">
      <c r="B108" s="153"/>
      <c r="C108" s="154"/>
      <c r="D108" s="155" t="s">
        <v>118</v>
      </c>
      <c r="E108" s="156"/>
      <c r="F108" s="156"/>
      <c r="G108" s="156"/>
      <c r="H108" s="156"/>
      <c r="I108" s="156"/>
      <c r="J108" s="157">
        <f>J176</f>
        <v>0</v>
      </c>
      <c r="K108" s="154"/>
      <c r="L108" s="158"/>
    </row>
    <row r="109" spans="2:12" s="10" customFormat="1" ht="19.9" customHeight="1">
      <c r="B109" s="159"/>
      <c r="C109" s="104"/>
      <c r="D109" s="160" t="s">
        <v>119</v>
      </c>
      <c r="E109" s="161"/>
      <c r="F109" s="161"/>
      <c r="G109" s="161"/>
      <c r="H109" s="161"/>
      <c r="I109" s="161"/>
      <c r="J109" s="162">
        <f>J177</f>
        <v>0</v>
      </c>
      <c r="K109" s="104"/>
      <c r="L109" s="163"/>
    </row>
    <row r="110" spans="2:12" s="10" customFormat="1" ht="19.9" customHeight="1">
      <c r="B110" s="159"/>
      <c r="C110" s="104"/>
      <c r="D110" s="160" t="s">
        <v>120</v>
      </c>
      <c r="E110" s="161"/>
      <c r="F110" s="161"/>
      <c r="G110" s="161"/>
      <c r="H110" s="161"/>
      <c r="I110" s="161"/>
      <c r="J110" s="162">
        <f>J233</f>
        <v>0</v>
      </c>
      <c r="K110" s="104"/>
      <c r="L110" s="163"/>
    </row>
    <row r="111" spans="2:12" s="10" customFormat="1" ht="19.9" customHeight="1">
      <c r="B111" s="159"/>
      <c r="C111" s="104"/>
      <c r="D111" s="160" t="s">
        <v>121</v>
      </c>
      <c r="E111" s="161"/>
      <c r="F111" s="161"/>
      <c r="G111" s="161"/>
      <c r="H111" s="161"/>
      <c r="I111" s="161"/>
      <c r="J111" s="162">
        <f>J250</f>
        <v>0</v>
      </c>
      <c r="K111" s="104"/>
      <c r="L111" s="163"/>
    </row>
    <row r="112" spans="2:12" s="10" customFormat="1" ht="19.9" customHeight="1">
      <c r="B112" s="159"/>
      <c r="C112" s="104"/>
      <c r="D112" s="160" t="s">
        <v>122</v>
      </c>
      <c r="E112" s="161"/>
      <c r="F112" s="161"/>
      <c r="G112" s="161"/>
      <c r="H112" s="161"/>
      <c r="I112" s="161"/>
      <c r="J112" s="162">
        <f>J255</f>
        <v>0</v>
      </c>
      <c r="K112" s="104"/>
      <c r="L112" s="163"/>
    </row>
    <row r="113" spans="2:12" s="10" customFormat="1" ht="19.9" customHeight="1">
      <c r="B113" s="159"/>
      <c r="C113" s="104"/>
      <c r="D113" s="160" t="s">
        <v>123</v>
      </c>
      <c r="E113" s="161"/>
      <c r="F113" s="161"/>
      <c r="G113" s="161"/>
      <c r="H113" s="161"/>
      <c r="I113" s="161"/>
      <c r="J113" s="162">
        <f>J275</f>
        <v>0</v>
      </c>
      <c r="K113" s="104"/>
      <c r="L113" s="163"/>
    </row>
    <row r="114" spans="2:12" s="10" customFormat="1" ht="19.9" customHeight="1">
      <c r="B114" s="159"/>
      <c r="C114" s="104"/>
      <c r="D114" s="160" t="s">
        <v>124</v>
      </c>
      <c r="E114" s="161"/>
      <c r="F114" s="161"/>
      <c r="G114" s="161"/>
      <c r="H114" s="161"/>
      <c r="I114" s="161"/>
      <c r="J114" s="162">
        <f>J287</f>
        <v>0</v>
      </c>
      <c r="K114" s="104"/>
      <c r="L114" s="163"/>
    </row>
    <row r="115" spans="2:12" s="9" customFormat="1" ht="24.95" customHeight="1">
      <c r="B115" s="153"/>
      <c r="C115" s="154"/>
      <c r="D115" s="155" t="s">
        <v>125</v>
      </c>
      <c r="E115" s="156"/>
      <c r="F115" s="156"/>
      <c r="G115" s="156"/>
      <c r="H115" s="156"/>
      <c r="I115" s="156"/>
      <c r="J115" s="157">
        <f>J306</f>
        <v>0</v>
      </c>
      <c r="K115" s="154"/>
      <c r="L115" s="158"/>
    </row>
    <row r="116" spans="2:12" s="9" customFormat="1" ht="24.95" customHeight="1">
      <c r="B116" s="153"/>
      <c r="C116" s="154"/>
      <c r="D116" s="155" t="s">
        <v>126</v>
      </c>
      <c r="E116" s="156"/>
      <c r="F116" s="156"/>
      <c r="G116" s="156"/>
      <c r="H116" s="156"/>
      <c r="I116" s="156"/>
      <c r="J116" s="157">
        <f>J310</f>
        <v>0</v>
      </c>
      <c r="K116" s="154"/>
      <c r="L116" s="158"/>
    </row>
    <row r="117" spans="1:31" s="2" customFormat="1" ht="21.7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22" spans="1:31" s="2" customFormat="1" ht="6.95" customHeight="1">
      <c r="A122" s="34"/>
      <c r="B122" s="56"/>
      <c r="C122" s="57"/>
      <c r="D122" s="57"/>
      <c r="E122" s="57"/>
      <c r="F122" s="57"/>
      <c r="G122" s="57"/>
      <c r="H122" s="57"/>
      <c r="I122" s="57"/>
      <c r="J122" s="57"/>
      <c r="K122" s="57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4.95" customHeight="1">
      <c r="A123" s="34"/>
      <c r="B123" s="35"/>
      <c r="C123" s="23" t="s">
        <v>127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16</v>
      </c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6.5" customHeight="1">
      <c r="A126" s="34"/>
      <c r="B126" s="35"/>
      <c r="C126" s="36"/>
      <c r="D126" s="36"/>
      <c r="E126" s="316" t="str">
        <f>E7</f>
        <v>ZŠ a MŠ Frýdek Místek-Skalice 192</v>
      </c>
      <c r="F126" s="317"/>
      <c r="G126" s="317"/>
      <c r="H126" s="317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2:12" s="1" customFormat="1" ht="12" customHeight="1">
      <c r="B127" s="21"/>
      <c r="C127" s="29" t="s">
        <v>100</v>
      </c>
      <c r="D127" s="22"/>
      <c r="E127" s="22"/>
      <c r="F127" s="22"/>
      <c r="G127" s="22"/>
      <c r="H127" s="22"/>
      <c r="I127" s="22"/>
      <c r="J127" s="22"/>
      <c r="K127" s="22"/>
      <c r="L127" s="20"/>
    </row>
    <row r="128" spans="1:31" s="2" customFormat="1" ht="16.5" customHeight="1">
      <c r="A128" s="34"/>
      <c r="B128" s="35"/>
      <c r="C128" s="36"/>
      <c r="D128" s="36"/>
      <c r="E128" s="316" t="s">
        <v>101</v>
      </c>
      <c r="F128" s="318"/>
      <c r="G128" s="318"/>
      <c r="H128" s="318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102</v>
      </c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6.5" customHeight="1">
      <c r="A130" s="34"/>
      <c r="B130" s="35"/>
      <c r="C130" s="36"/>
      <c r="D130" s="36"/>
      <c r="E130" s="263" t="str">
        <f>E11</f>
        <v>SO 02 - Vestavba šatny</v>
      </c>
      <c r="F130" s="318"/>
      <c r="G130" s="318"/>
      <c r="H130" s="318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6.9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2" customHeight="1">
      <c r="A132" s="34"/>
      <c r="B132" s="35"/>
      <c r="C132" s="29" t="s">
        <v>20</v>
      </c>
      <c r="D132" s="36"/>
      <c r="E132" s="36"/>
      <c r="F132" s="27" t="str">
        <f>F14</f>
        <v xml:space="preserve"> </v>
      </c>
      <c r="G132" s="36"/>
      <c r="H132" s="36"/>
      <c r="I132" s="29" t="s">
        <v>22</v>
      </c>
      <c r="J132" s="66" t="str">
        <f>IF(J14="","",J14)</f>
        <v>13. 7. 2022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6.9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5.2" customHeight="1">
      <c r="A134" s="34"/>
      <c r="B134" s="35"/>
      <c r="C134" s="29" t="s">
        <v>24</v>
      </c>
      <c r="D134" s="36"/>
      <c r="E134" s="36"/>
      <c r="F134" s="27" t="str">
        <f>E17</f>
        <v xml:space="preserve"> </v>
      </c>
      <c r="G134" s="36"/>
      <c r="H134" s="36"/>
      <c r="I134" s="29" t="s">
        <v>29</v>
      </c>
      <c r="J134" s="32" t="str">
        <f>E23</f>
        <v xml:space="preserve"> 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5.2" customHeight="1">
      <c r="A135" s="34"/>
      <c r="B135" s="35"/>
      <c r="C135" s="29" t="s">
        <v>27</v>
      </c>
      <c r="D135" s="36"/>
      <c r="E135" s="36"/>
      <c r="F135" s="27" t="str">
        <f>IF(E20="","",E20)</f>
        <v>Vyplň údaj</v>
      </c>
      <c r="G135" s="36"/>
      <c r="H135" s="36"/>
      <c r="I135" s="29" t="s">
        <v>31</v>
      </c>
      <c r="J135" s="32" t="str">
        <f>E26</f>
        <v xml:space="preserve"> </v>
      </c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10.35" customHeight="1">
      <c r="A136" s="34"/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11" customFormat="1" ht="29.25" customHeight="1">
      <c r="A137" s="164"/>
      <c r="B137" s="165"/>
      <c r="C137" s="166" t="s">
        <v>128</v>
      </c>
      <c r="D137" s="167" t="s">
        <v>58</v>
      </c>
      <c r="E137" s="167" t="s">
        <v>54</v>
      </c>
      <c r="F137" s="167" t="s">
        <v>55</v>
      </c>
      <c r="G137" s="167" t="s">
        <v>129</v>
      </c>
      <c r="H137" s="167" t="s">
        <v>130</v>
      </c>
      <c r="I137" s="167" t="s">
        <v>131</v>
      </c>
      <c r="J137" s="168" t="s">
        <v>106</v>
      </c>
      <c r="K137" s="169" t="s">
        <v>132</v>
      </c>
      <c r="L137" s="170"/>
      <c r="M137" s="75" t="s">
        <v>1</v>
      </c>
      <c r="N137" s="76" t="s">
        <v>37</v>
      </c>
      <c r="O137" s="76" t="s">
        <v>133</v>
      </c>
      <c r="P137" s="76" t="s">
        <v>134</v>
      </c>
      <c r="Q137" s="76" t="s">
        <v>135</v>
      </c>
      <c r="R137" s="76" t="s">
        <v>136</v>
      </c>
      <c r="S137" s="76" t="s">
        <v>137</v>
      </c>
      <c r="T137" s="77" t="s">
        <v>138</v>
      </c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</row>
    <row r="138" spans="1:63" s="2" customFormat="1" ht="22.9" customHeight="1">
      <c r="A138" s="34"/>
      <c r="B138" s="35"/>
      <c r="C138" s="82" t="s">
        <v>139</v>
      </c>
      <c r="D138" s="36"/>
      <c r="E138" s="36"/>
      <c r="F138" s="36"/>
      <c r="G138" s="36"/>
      <c r="H138" s="36"/>
      <c r="I138" s="36"/>
      <c r="J138" s="171">
        <f>BK138</f>
        <v>0</v>
      </c>
      <c r="K138" s="36"/>
      <c r="L138" s="39"/>
      <c r="M138" s="78"/>
      <c r="N138" s="172"/>
      <c r="O138" s="79"/>
      <c r="P138" s="173">
        <f>P139+P176+P306+P310</f>
        <v>0</v>
      </c>
      <c r="Q138" s="79"/>
      <c r="R138" s="173">
        <f>R139+R176+R306+R310</f>
        <v>2.06220861</v>
      </c>
      <c r="S138" s="79"/>
      <c r="T138" s="174">
        <f>T139+T176+T306+T310</f>
        <v>1.967015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72</v>
      </c>
      <c r="AU138" s="17" t="s">
        <v>108</v>
      </c>
      <c r="BK138" s="175">
        <f>BK139+BK176+BK306+BK310</f>
        <v>0</v>
      </c>
    </row>
    <row r="139" spans="2:63" s="12" customFormat="1" ht="25.9" customHeight="1">
      <c r="B139" s="176"/>
      <c r="C139" s="177"/>
      <c r="D139" s="178" t="s">
        <v>72</v>
      </c>
      <c r="E139" s="179" t="s">
        <v>140</v>
      </c>
      <c r="F139" s="179" t="s">
        <v>141</v>
      </c>
      <c r="G139" s="177"/>
      <c r="H139" s="177"/>
      <c r="I139" s="180"/>
      <c r="J139" s="181">
        <f>BK139</f>
        <v>0</v>
      </c>
      <c r="K139" s="177"/>
      <c r="L139" s="182"/>
      <c r="M139" s="183"/>
      <c r="N139" s="184"/>
      <c r="O139" s="184"/>
      <c r="P139" s="185">
        <f>P140+P145+P167+P174</f>
        <v>0</v>
      </c>
      <c r="Q139" s="184"/>
      <c r="R139" s="185">
        <f>R140+R145+R167+R174</f>
        <v>0.10402</v>
      </c>
      <c r="S139" s="184"/>
      <c r="T139" s="186">
        <f>T140+T145+T167+T174</f>
        <v>1.4496799999999999</v>
      </c>
      <c r="AR139" s="187" t="s">
        <v>80</v>
      </c>
      <c r="AT139" s="188" t="s">
        <v>72</v>
      </c>
      <c r="AU139" s="188" t="s">
        <v>73</v>
      </c>
      <c r="AY139" s="187" t="s">
        <v>142</v>
      </c>
      <c r="BK139" s="189">
        <f>BK140+BK145+BK167+BK174</f>
        <v>0</v>
      </c>
    </row>
    <row r="140" spans="2:63" s="12" customFormat="1" ht="22.9" customHeight="1">
      <c r="B140" s="176"/>
      <c r="C140" s="177"/>
      <c r="D140" s="178" t="s">
        <v>72</v>
      </c>
      <c r="E140" s="190" t="s">
        <v>143</v>
      </c>
      <c r="F140" s="190" t="s">
        <v>144</v>
      </c>
      <c r="G140" s="177"/>
      <c r="H140" s="177"/>
      <c r="I140" s="180"/>
      <c r="J140" s="191">
        <f>BK140</f>
        <v>0</v>
      </c>
      <c r="K140" s="177"/>
      <c r="L140" s="182"/>
      <c r="M140" s="183"/>
      <c r="N140" s="184"/>
      <c r="O140" s="184"/>
      <c r="P140" s="185">
        <f>P141</f>
        <v>0</v>
      </c>
      <c r="Q140" s="184"/>
      <c r="R140" s="185">
        <f>R141</f>
        <v>0.10200000000000001</v>
      </c>
      <c r="S140" s="184"/>
      <c r="T140" s="186">
        <f>T141</f>
        <v>0</v>
      </c>
      <c r="AR140" s="187" t="s">
        <v>80</v>
      </c>
      <c r="AT140" s="188" t="s">
        <v>72</v>
      </c>
      <c r="AU140" s="188" t="s">
        <v>80</v>
      </c>
      <c r="AY140" s="187" t="s">
        <v>142</v>
      </c>
      <c r="BK140" s="189">
        <f>BK141</f>
        <v>0</v>
      </c>
    </row>
    <row r="141" spans="2:63" s="12" customFormat="1" ht="20.85" customHeight="1">
      <c r="B141" s="176"/>
      <c r="C141" s="177"/>
      <c r="D141" s="178" t="s">
        <v>72</v>
      </c>
      <c r="E141" s="190" t="s">
        <v>145</v>
      </c>
      <c r="F141" s="190" t="s">
        <v>146</v>
      </c>
      <c r="G141" s="177"/>
      <c r="H141" s="177"/>
      <c r="I141" s="180"/>
      <c r="J141" s="191">
        <f>BK141</f>
        <v>0</v>
      </c>
      <c r="K141" s="177"/>
      <c r="L141" s="182"/>
      <c r="M141" s="183"/>
      <c r="N141" s="184"/>
      <c r="O141" s="184"/>
      <c r="P141" s="185">
        <f>SUM(P142:P144)</f>
        <v>0</v>
      </c>
      <c r="Q141" s="184"/>
      <c r="R141" s="185">
        <f>SUM(R142:R144)</f>
        <v>0.10200000000000001</v>
      </c>
      <c r="S141" s="184"/>
      <c r="T141" s="186">
        <f>SUM(T142:T144)</f>
        <v>0</v>
      </c>
      <c r="AR141" s="187" t="s">
        <v>80</v>
      </c>
      <c r="AT141" s="188" t="s">
        <v>72</v>
      </c>
      <c r="AU141" s="188" t="s">
        <v>82</v>
      </c>
      <c r="AY141" s="187" t="s">
        <v>142</v>
      </c>
      <c r="BK141" s="189">
        <f>SUM(BK142:BK144)</f>
        <v>0</v>
      </c>
    </row>
    <row r="142" spans="1:65" s="2" customFormat="1" ht="24.2" customHeight="1">
      <c r="A142" s="34"/>
      <c r="B142" s="35"/>
      <c r="C142" s="192" t="s">
        <v>80</v>
      </c>
      <c r="D142" s="192" t="s">
        <v>147</v>
      </c>
      <c r="E142" s="193" t="s">
        <v>148</v>
      </c>
      <c r="F142" s="194" t="s">
        <v>149</v>
      </c>
      <c r="G142" s="195" t="s">
        <v>150</v>
      </c>
      <c r="H142" s="196">
        <v>10</v>
      </c>
      <c r="I142" s="197"/>
      <c r="J142" s="198">
        <f>ROUND(I142*H142,2)</f>
        <v>0</v>
      </c>
      <c r="K142" s="199"/>
      <c r="L142" s="39"/>
      <c r="M142" s="200" t="s">
        <v>1</v>
      </c>
      <c r="N142" s="201" t="s">
        <v>38</v>
      </c>
      <c r="O142" s="71"/>
      <c r="P142" s="202">
        <f>O142*H142</f>
        <v>0</v>
      </c>
      <c r="Q142" s="202">
        <v>0.0102</v>
      </c>
      <c r="R142" s="202">
        <f>Q142*H142</f>
        <v>0.10200000000000001</v>
      </c>
      <c r="S142" s="202">
        <v>0</v>
      </c>
      <c r="T142" s="20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4" t="s">
        <v>151</v>
      </c>
      <c r="AT142" s="204" t="s">
        <v>147</v>
      </c>
      <c r="AU142" s="204" t="s">
        <v>94</v>
      </c>
      <c r="AY142" s="17" t="s">
        <v>142</v>
      </c>
      <c r="BE142" s="205">
        <f>IF(N142="základní",J142,0)</f>
        <v>0</v>
      </c>
      <c r="BF142" s="205">
        <f>IF(N142="snížená",J142,0)</f>
        <v>0</v>
      </c>
      <c r="BG142" s="205">
        <f>IF(N142="zákl. přenesená",J142,0)</f>
        <v>0</v>
      </c>
      <c r="BH142" s="205">
        <f>IF(N142="sníž. přenesená",J142,0)</f>
        <v>0</v>
      </c>
      <c r="BI142" s="205">
        <f>IF(N142="nulová",J142,0)</f>
        <v>0</v>
      </c>
      <c r="BJ142" s="17" t="s">
        <v>80</v>
      </c>
      <c r="BK142" s="205">
        <f>ROUND(I142*H142,2)</f>
        <v>0</v>
      </c>
      <c r="BL142" s="17" t="s">
        <v>151</v>
      </c>
      <c r="BM142" s="204" t="s">
        <v>152</v>
      </c>
    </row>
    <row r="143" spans="2:51" s="13" customFormat="1" ht="11.25">
      <c r="B143" s="206"/>
      <c r="C143" s="207"/>
      <c r="D143" s="208" t="s">
        <v>153</v>
      </c>
      <c r="E143" s="209" t="s">
        <v>1</v>
      </c>
      <c r="F143" s="210" t="s">
        <v>154</v>
      </c>
      <c r="G143" s="207"/>
      <c r="H143" s="211">
        <v>10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153</v>
      </c>
      <c r="AU143" s="217" t="s">
        <v>94</v>
      </c>
      <c r="AV143" s="13" t="s">
        <v>82</v>
      </c>
      <c r="AW143" s="13" t="s">
        <v>30</v>
      </c>
      <c r="AX143" s="13" t="s">
        <v>73</v>
      </c>
      <c r="AY143" s="217" t="s">
        <v>142</v>
      </c>
    </row>
    <row r="144" spans="2:51" s="14" customFormat="1" ht="11.25">
      <c r="B144" s="218"/>
      <c r="C144" s="219"/>
      <c r="D144" s="208" t="s">
        <v>153</v>
      </c>
      <c r="E144" s="220" t="s">
        <v>1</v>
      </c>
      <c r="F144" s="221" t="s">
        <v>155</v>
      </c>
      <c r="G144" s="219"/>
      <c r="H144" s="222">
        <v>10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153</v>
      </c>
      <c r="AU144" s="228" t="s">
        <v>94</v>
      </c>
      <c r="AV144" s="14" t="s">
        <v>94</v>
      </c>
      <c r="AW144" s="14" t="s">
        <v>30</v>
      </c>
      <c r="AX144" s="14" t="s">
        <v>80</v>
      </c>
      <c r="AY144" s="228" t="s">
        <v>142</v>
      </c>
    </row>
    <row r="145" spans="2:63" s="12" customFormat="1" ht="22.9" customHeight="1">
      <c r="B145" s="176"/>
      <c r="C145" s="177"/>
      <c r="D145" s="178" t="s">
        <v>72</v>
      </c>
      <c r="E145" s="190" t="s">
        <v>156</v>
      </c>
      <c r="F145" s="190" t="s">
        <v>157</v>
      </c>
      <c r="G145" s="177"/>
      <c r="H145" s="177"/>
      <c r="I145" s="180"/>
      <c r="J145" s="191">
        <f>BK145</f>
        <v>0</v>
      </c>
      <c r="K145" s="177"/>
      <c r="L145" s="182"/>
      <c r="M145" s="183"/>
      <c r="N145" s="184"/>
      <c r="O145" s="184"/>
      <c r="P145" s="185">
        <f>P146+P156+P163</f>
        <v>0</v>
      </c>
      <c r="Q145" s="184"/>
      <c r="R145" s="185">
        <f>R146+R156+R163</f>
        <v>0.00202</v>
      </c>
      <c r="S145" s="184"/>
      <c r="T145" s="186">
        <f>T146+T156+T163</f>
        <v>1.4496799999999999</v>
      </c>
      <c r="AR145" s="187" t="s">
        <v>80</v>
      </c>
      <c r="AT145" s="188" t="s">
        <v>72</v>
      </c>
      <c r="AU145" s="188" t="s">
        <v>80</v>
      </c>
      <c r="AY145" s="187" t="s">
        <v>142</v>
      </c>
      <c r="BK145" s="189">
        <f>BK146+BK156+BK163</f>
        <v>0</v>
      </c>
    </row>
    <row r="146" spans="2:63" s="12" customFormat="1" ht="20.85" customHeight="1">
      <c r="B146" s="176"/>
      <c r="C146" s="177"/>
      <c r="D146" s="178" t="s">
        <v>72</v>
      </c>
      <c r="E146" s="190" t="s">
        <v>158</v>
      </c>
      <c r="F146" s="190" t="s">
        <v>159</v>
      </c>
      <c r="G146" s="177"/>
      <c r="H146" s="177"/>
      <c r="I146" s="180"/>
      <c r="J146" s="191">
        <f>BK146</f>
        <v>0</v>
      </c>
      <c r="K146" s="177"/>
      <c r="L146" s="182"/>
      <c r="M146" s="183"/>
      <c r="N146" s="184"/>
      <c r="O146" s="184"/>
      <c r="P146" s="185">
        <f>SUM(P147:P155)</f>
        <v>0</v>
      </c>
      <c r="Q146" s="184"/>
      <c r="R146" s="185">
        <f>SUM(R147:R155)</f>
        <v>0.00202</v>
      </c>
      <c r="S146" s="184"/>
      <c r="T146" s="186">
        <f>SUM(T147:T155)</f>
        <v>0</v>
      </c>
      <c r="AR146" s="187" t="s">
        <v>80</v>
      </c>
      <c r="AT146" s="188" t="s">
        <v>72</v>
      </c>
      <c r="AU146" s="188" t="s">
        <v>82</v>
      </c>
      <c r="AY146" s="187" t="s">
        <v>142</v>
      </c>
      <c r="BK146" s="189">
        <f>SUM(BK147:BK155)</f>
        <v>0</v>
      </c>
    </row>
    <row r="147" spans="1:65" s="2" customFormat="1" ht="24.2" customHeight="1">
      <c r="A147" s="34"/>
      <c r="B147" s="35"/>
      <c r="C147" s="192" t="s">
        <v>82</v>
      </c>
      <c r="D147" s="192" t="s">
        <v>147</v>
      </c>
      <c r="E147" s="193" t="s">
        <v>160</v>
      </c>
      <c r="F147" s="194" t="s">
        <v>161</v>
      </c>
      <c r="G147" s="195" t="s">
        <v>162</v>
      </c>
      <c r="H147" s="196">
        <v>14.5</v>
      </c>
      <c r="I147" s="197"/>
      <c r="J147" s="198">
        <f>ROUND(I147*H147,2)</f>
        <v>0</v>
      </c>
      <c r="K147" s="199"/>
      <c r="L147" s="39"/>
      <c r="M147" s="200" t="s">
        <v>1</v>
      </c>
      <c r="N147" s="201" t="s">
        <v>38</v>
      </c>
      <c r="O147" s="71"/>
      <c r="P147" s="202">
        <f>O147*H147</f>
        <v>0</v>
      </c>
      <c r="Q147" s="202">
        <v>4E-05</v>
      </c>
      <c r="R147" s="202">
        <f>Q147*H147</f>
        <v>0.00058</v>
      </c>
      <c r="S147" s="202">
        <v>0</v>
      </c>
      <c r="T147" s="203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4" t="s">
        <v>151</v>
      </c>
      <c r="AT147" s="204" t="s">
        <v>147</v>
      </c>
      <c r="AU147" s="204" t="s">
        <v>94</v>
      </c>
      <c r="AY147" s="17" t="s">
        <v>142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17" t="s">
        <v>80</v>
      </c>
      <c r="BK147" s="205">
        <f>ROUND(I147*H147,2)</f>
        <v>0</v>
      </c>
      <c r="BL147" s="17" t="s">
        <v>151</v>
      </c>
      <c r="BM147" s="204" t="s">
        <v>163</v>
      </c>
    </row>
    <row r="148" spans="2:51" s="13" customFormat="1" ht="11.25">
      <c r="B148" s="206"/>
      <c r="C148" s="207"/>
      <c r="D148" s="208" t="s">
        <v>153</v>
      </c>
      <c r="E148" s="209" t="s">
        <v>1</v>
      </c>
      <c r="F148" s="210" t="s">
        <v>164</v>
      </c>
      <c r="G148" s="207"/>
      <c r="H148" s="211">
        <v>14.5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153</v>
      </c>
      <c r="AU148" s="217" t="s">
        <v>94</v>
      </c>
      <c r="AV148" s="13" t="s">
        <v>82</v>
      </c>
      <c r="AW148" s="13" t="s">
        <v>30</v>
      </c>
      <c r="AX148" s="13" t="s">
        <v>73</v>
      </c>
      <c r="AY148" s="217" t="s">
        <v>142</v>
      </c>
    </row>
    <row r="149" spans="2:51" s="14" customFormat="1" ht="11.25">
      <c r="B149" s="218"/>
      <c r="C149" s="219"/>
      <c r="D149" s="208" t="s">
        <v>153</v>
      </c>
      <c r="E149" s="220" t="s">
        <v>1</v>
      </c>
      <c r="F149" s="221" t="s">
        <v>155</v>
      </c>
      <c r="G149" s="219"/>
      <c r="H149" s="222">
        <v>14.5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153</v>
      </c>
      <c r="AU149" s="228" t="s">
        <v>94</v>
      </c>
      <c r="AV149" s="14" t="s">
        <v>94</v>
      </c>
      <c r="AW149" s="14" t="s">
        <v>30</v>
      </c>
      <c r="AX149" s="14" t="s">
        <v>80</v>
      </c>
      <c r="AY149" s="228" t="s">
        <v>142</v>
      </c>
    </row>
    <row r="150" spans="1:65" s="2" customFormat="1" ht="24.2" customHeight="1">
      <c r="A150" s="34"/>
      <c r="B150" s="35"/>
      <c r="C150" s="192" t="s">
        <v>94</v>
      </c>
      <c r="D150" s="192" t="s">
        <v>147</v>
      </c>
      <c r="E150" s="193" t="s">
        <v>165</v>
      </c>
      <c r="F150" s="194" t="s">
        <v>166</v>
      </c>
      <c r="G150" s="195" t="s">
        <v>150</v>
      </c>
      <c r="H150" s="196">
        <v>12</v>
      </c>
      <c r="I150" s="197"/>
      <c r="J150" s="198">
        <f>ROUND(I150*H150,2)</f>
        <v>0</v>
      </c>
      <c r="K150" s="199"/>
      <c r="L150" s="39"/>
      <c r="M150" s="200" t="s">
        <v>1</v>
      </c>
      <c r="N150" s="201" t="s">
        <v>38</v>
      </c>
      <c r="O150" s="71"/>
      <c r="P150" s="202">
        <f>O150*H150</f>
        <v>0</v>
      </c>
      <c r="Q150" s="202">
        <v>0.00012</v>
      </c>
      <c r="R150" s="202">
        <f>Q150*H150</f>
        <v>0.00144</v>
      </c>
      <c r="S150" s="202">
        <v>0</v>
      </c>
      <c r="T150" s="203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4" t="s">
        <v>151</v>
      </c>
      <c r="AT150" s="204" t="s">
        <v>147</v>
      </c>
      <c r="AU150" s="204" t="s">
        <v>94</v>
      </c>
      <c r="AY150" s="17" t="s">
        <v>142</v>
      </c>
      <c r="BE150" s="205">
        <f>IF(N150="základní",J150,0)</f>
        <v>0</v>
      </c>
      <c r="BF150" s="205">
        <f>IF(N150="snížená",J150,0)</f>
        <v>0</v>
      </c>
      <c r="BG150" s="205">
        <f>IF(N150="zákl. přenesená",J150,0)</f>
        <v>0</v>
      </c>
      <c r="BH150" s="205">
        <f>IF(N150="sníž. přenesená",J150,0)</f>
        <v>0</v>
      </c>
      <c r="BI150" s="205">
        <f>IF(N150="nulová",J150,0)</f>
        <v>0</v>
      </c>
      <c r="BJ150" s="17" t="s">
        <v>80</v>
      </c>
      <c r="BK150" s="205">
        <f>ROUND(I150*H150,2)</f>
        <v>0</v>
      </c>
      <c r="BL150" s="17" t="s">
        <v>151</v>
      </c>
      <c r="BM150" s="204" t="s">
        <v>167</v>
      </c>
    </row>
    <row r="151" spans="2:51" s="13" customFormat="1" ht="11.25">
      <c r="B151" s="206"/>
      <c r="C151" s="207"/>
      <c r="D151" s="208" t="s">
        <v>153</v>
      </c>
      <c r="E151" s="209" t="s">
        <v>1</v>
      </c>
      <c r="F151" s="210" t="s">
        <v>168</v>
      </c>
      <c r="G151" s="207"/>
      <c r="H151" s="211">
        <v>4</v>
      </c>
      <c r="I151" s="212"/>
      <c r="J151" s="207"/>
      <c r="K151" s="207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153</v>
      </c>
      <c r="AU151" s="217" t="s">
        <v>94</v>
      </c>
      <c r="AV151" s="13" t="s">
        <v>82</v>
      </c>
      <c r="AW151" s="13" t="s">
        <v>30</v>
      </c>
      <c r="AX151" s="13" t="s">
        <v>73</v>
      </c>
      <c r="AY151" s="217" t="s">
        <v>142</v>
      </c>
    </row>
    <row r="152" spans="2:51" s="14" customFormat="1" ht="11.25">
      <c r="B152" s="218"/>
      <c r="C152" s="219"/>
      <c r="D152" s="208" t="s">
        <v>153</v>
      </c>
      <c r="E152" s="220" t="s">
        <v>1</v>
      </c>
      <c r="F152" s="221" t="s">
        <v>155</v>
      </c>
      <c r="G152" s="219"/>
      <c r="H152" s="222">
        <v>4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153</v>
      </c>
      <c r="AU152" s="228" t="s">
        <v>94</v>
      </c>
      <c r="AV152" s="14" t="s">
        <v>94</v>
      </c>
      <c r="AW152" s="14" t="s">
        <v>30</v>
      </c>
      <c r="AX152" s="14" t="s">
        <v>73</v>
      </c>
      <c r="AY152" s="228" t="s">
        <v>142</v>
      </c>
    </row>
    <row r="153" spans="2:51" s="13" customFormat="1" ht="11.25">
      <c r="B153" s="206"/>
      <c r="C153" s="207"/>
      <c r="D153" s="208" t="s">
        <v>153</v>
      </c>
      <c r="E153" s="209" t="s">
        <v>1</v>
      </c>
      <c r="F153" s="210" t="s">
        <v>169</v>
      </c>
      <c r="G153" s="207"/>
      <c r="H153" s="211">
        <v>8</v>
      </c>
      <c r="I153" s="212"/>
      <c r="J153" s="207"/>
      <c r="K153" s="207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153</v>
      </c>
      <c r="AU153" s="217" t="s">
        <v>94</v>
      </c>
      <c r="AV153" s="13" t="s">
        <v>82</v>
      </c>
      <c r="AW153" s="13" t="s">
        <v>30</v>
      </c>
      <c r="AX153" s="13" t="s">
        <v>73</v>
      </c>
      <c r="AY153" s="217" t="s">
        <v>142</v>
      </c>
    </row>
    <row r="154" spans="2:51" s="14" customFormat="1" ht="11.25">
      <c r="B154" s="218"/>
      <c r="C154" s="219"/>
      <c r="D154" s="208" t="s">
        <v>153</v>
      </c>
      <c r="E154" s="220" t="s">
        <v>1</v>
      </c>
      <c r="F154" s="221" t="s">
        <v>155</v>
      </c>
      <c r="G154" s="219"/>
      <c r="H154" s="222">
        <v>8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153</v>
      </c>
      <c r="AU154" s="228" t="s">
        <v>94</v>
      </c>
      <c r="AV154" s="14" t="s">
        <v>94</v>
      </c>
      <c r="AW154" s="14" t="s">
        <v>30</v>
      </c>
      <c r="AX154" s="14" t="s">
        <v>73</v>
      </c>
      <c r="AY154" s="228" t="s">
        <v>142</v>
      </c>
    </row>
    <row r="155" spans="2:51" s="15" customFormat="1" ht="11.25">
      <c r="B155" s="229"/>
      <c r="C155" s="230"/>
      <c r="D155" s="208" t="s">
        <v>153</v>
      </c>
      <c r="E155" s="231" t="s">
        <v>1</v>
      </c>
      <c r="F155" s="232" t="s">
        <v>170</v>
      </c>
      <c r="G155" s="230"/>
      <c r="H155" s="233">
        <v>12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153</v>
      </c>
      <c r="AU155" s="239" t="s">
        <v>94</v>
      </c>
      <c r="AV155" s="15" t="s">
        <v>151</v>
      </c>
      <c r="AW155" s="15" t="s">
        <v>30</v>
      </c>
      <c r="AX155" s="15" t="s">
        <v>80</v>
      </c>
      <c r="AY155" s="239" t="s">
        <v>142</v>
      </c>
    </row>
    <row r="156" spans="2:63" s="12" customFormat="1" ht="20.85" customHeight="1">
      <c r="B156" s="176"/>
      <c r="C156" s="177"/>
      <c r="D156" s="178" t="s">
        <v>72</v>
      </c>
      <c r="E156" s="190" t="s">
        <v>171</v>
      </c>
      <c r="F156" s="190" t="s">
        <v>172</v>
      </c>
      <c r="G156" s="177"/>
      <c r="H156" s="177"/>
      <c r="I156" s="180"/>
      <c r="J156" s="191">
        <f>BK156</f>
        <v>0</v>
      </c>
      <c r="K156" s="177"/>
      <c r="L156" s="182"/>
      <c r="M156" s="183"/>
      <c r="N156" s="184"/>
      <c r="O156" s="184"/>
      <c r="P156" s="185">
        <f>SUM(P157:P162)</f>
        <v>0</v>
      </c>
      <c r="Q156" s="184"/>
      <c r="R156" s="185">
        <f>SUM(R157:R162)</f>
        <v>0</v>
      </c>
      <c r="S156" s="184"/>
      <c r="T156" s="186">
        <f>SUM(T157:T162)</f>
        <v>0.47968</v>
      </c>
      <c r="AR156" s="187" t="s">
        <v>80</v>
      </c>
      <c r="AT156" s="188" t="s">
        <v>72</v>
      </c>
      <c r="AU156" s="188" t="s">
        <v>82</v>
      </c>
      <c r="AY156" s="187" t="s">
        <v>142</v>
      </c>
      <c r="BK156" s="189">
        <f>SUM(BK157:BK162)</f>
        <v>0</v>
      </c>
    </row>
    <row r="157" spans="1:65" s="2" customFormat="1" ht="21.75" customHeight="1">
      <c r="A157" s="34"/>
      <c r="B157" s="35"/>
      <c r="C157" s="192" t="s">
        <v>151</v>
      </c>
      <c r="D157" s="192" t="s">
        <v>147</v>
      </c>
      <c r="E157" s="193" t="s">
        <v>173</v>
      </c>
      <c r="F157" s="194" t="s">
        <v>174</v>
      </c>
      <c r="G157" s="195" t="s">
        <v>162</v>
      </c>
      <c r="H157" s="196">
        <v>4.66</v>
      </c>
      <c r="I157" s="197"/>
      <c r="J157" s="198">
        <f>ROUND(I157*H157,2)</f>
        <v>0</v>
      </c>
      <c r="K157" s="199"/>
      <c r="L157" s="39"/>
      <c r="M157" s="200" t="s">
        <v>1</v>
      </c>
      <c r="N157" s="201" t="s">
        <v>38</v>
      </c>
      <c r="O157" s="71"/>
      <c r="P157" s="202">
        <f>O157*H157</f>
        <v>0</v>
      </c>
      <c r="Q157" s="202">
        <v>0</v>
      </c>
      <c r="R157" s="202">
        <f>Q157*H157</f>
        <v>0</v>
      </c>
      <c r="S157" s="202">
        <v>0.088</v>
      </c>
      <c r="T157" s="203">
        <f>S157*H157</f>
        <v>0.41008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4" t="s">
        <v>151</v>
      </c>
      <c r="AT157" s="204" t="s">
        <v>147</v>
      </c>
      <c r="AU157" s="204" t="s">
        <v>94</v>
      </c>
      <c r="AY157" s="17" t="s">
        <v>142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17" t="s">
        <v>80</v>
      </c>
      <c r="BK157" s="205">
        <f>ROUND(I157*H157,2)</f>
        <v>0</v>
      </c>
      <c r="BL157" s="17" t="s">
        <v>151</v>
      </c>
      <c r="BM157" s="204" t="s">
        <v>175</v>
      </c>
    </row>
    <row r="158" spans="2:51" s="13" customFormat="1" ht="11.25">
      <c r="B158" s="206"/>
      <c r="C158" s="207"/>
      <c r="D158" s="208" t="s">
        <v>153</v>
      </c>
      <c r="E158" s="209" t="s">
        <v>1</v>
      </c>
      <c r="F158" s="210" t="s">
        <v>176</v>
      </c>
      <c r="G158" s="207"/>
      <c r="H158" s="211">
        <v>4.66</v>
      </c>
      <c r="I158" s="212"/>
      <c r="J158" s="207"/>
      <c r="K158" s="207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153</v>
      </c>
      <c r="AU158" s="217" t="s">
        <v>94</v>
      </c>
      <c r="AV158" s="13" t="s">
        <v>82</v>
      </c>
      <c r="AW158" s="13" t="s">
        <v>30</v>
      </c>
      <c r="AX158" s="13" t="s">
        <v>73</v>
      </c>
      <c r="AY158" s="217" t="s">
        <v>142</v>
      </c>
    </row>
    <row r="159" spans="2:51" s="14" customFormat="1" ht="11.25">
      <c r="B159" s="218"/>
      <c r="C159" s="219"/>
      <c r="D159" s="208" t="s">
        <v>153</v>
      </c>
      <c r="E159" s="220" t="s">
        <v>1</v>
      </c>
      <c r="F159" s="221" t="s">
        <v>155</v>
      </c>
      <c r="G159" s="219"/>
      <c r="H159" s="222">
        <v>4.66</v>
      </c>
      <c r="I159" s="223"/>
      <c r="J159" s="219"/>
      <c r="K159" s="219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153</v>
      </c>
      <c r="AU159" s="228" t="s">
        <v>94</v>
      </c>
      <c r="AV159" s="14" t="s">
        <v>94</v>
      </c>
      <c r="AW159" s="14" t="s">
        <v>30</v>
      </c>
      <c r="AX159" s="14" t="s">
        <v>80</v>
      </c>
      <c r="AY159" s="228" t="s">
        <v>142</v>
      </c>
    </row>
    <row r="160" spans="1:65" s="2" customFormat="1" ht="24.2" customHeight="1">
      <c r="A160" s="34"/>
      <c r="B160" s="35"/>
      <c r="C160" s="192" t="s">
        <v>177</v>
      </c>
      <c r="D160" s="192" t="s">
        <v>147</v>
      </c>
      <c r="E160" s="193" t="s">
        <v>178</v>
      </c>
      <c r="F160" s="194" t="s">
        <v>179</v>
      </c>
      <c r="G160" s="195" t="s">
        <v>162</v>
      </c>
      <c r="H160" s="196">
        <v>4.64</v>
      </c>
      <c r="I160" s="197"/>
      <c r="J160" s="198">
        <f>ROUND(I160*H160,2)</f>
        <v>0</v>
      </c>
      <c r="K160" s="199"/>
      <c r="L160" s="39"/>
      <c r="M160" s="200" t="s">
        <v>1</v>
      </c>
      <c r="N160" s="201" t="s">
        <v>38</v>
      </c>
      <c r="O160" s="71"/>
      <c r="P160" s="202">
        <f>O160*H160</f>
        <v>0</v>
      </c>
      <c r="Q160" s="202">
        <v>0</v>
      </c>
      <c r="R160" s="202">
        <f>Q160*H160</f>
        <v>0</v>
      </c>
      <c r="S160" s="202">
        <v>0.015</v>
      </c>
      <c r="T160" s="203">
        <f>S160*H160</f>
        <v>0.0696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4" t="s">
        <v>151</v>
      </c>
      <c r="AT160" s="204" t="s">
        <v>147</v>
      </c>
      <c r="AU160" s="204" t="s">
        <v>94</v>
      </c>
      <c r="AY160" s="17" t="s">
        <v>142</v>
      </c>
      <c r="BE160" s="205">
        <f>IF(N160="základní",J160,0)</f>
        <v>0</v>
      </c>
      <c r="BF160" s="205">
        <f>IF(N160="snížená",J160,0)</f>
        <v>0</v>
      </c>
      <c r="BG160" s="205">
        <f>IF(N160="zákl. přenesená",J160,0)</f>
        <v>0</v>
      </c>
      <c r="BH160" s="205">
        <f>IF(N160="sníž. přenesená",J160,0)</f>
        <v>0</v>
      </c>
      <c r="BI160" s="205">
        <f>IF(N160="nulová",J160,0)</f>
        <v>0</v>
      </c>
      <c r="BJ160" s="17" t="s">
        <v>80</v>
      </c>
      <c r="BK160" s="205">
        <f>ROUND(I160*H160,2)</f>
        <v>0</v>
      </c>
      <c r="BL160" s="17" t="s">
        <v>151</v>
      </c>
      <c r="BM160" s="204" t="s">
        <v>180</v>
      </c>
    </row>
    <row r="161" spans="2:51" s="13" customFormat="1" ht="11.25">
      <c r="B161" s="206"/>
      <c r="C161" s="207"/>
      <c r="D161" s="208" t="s">
        <v>153</v>
      </c>
      <c r="E161" s="209" t="s">
        <v>1</v>
      </c>
      <c r="F161" s="210" t="s">
        <v>181</v>
      </c>
      <c r="G161" s="207"/>
      <c r="H161" s="211">
        <v>4.64</v>
      </c>
      <c r="I161" s="212"/>
      <c r="J161" s="207"/>
      <c r="K161" s="207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153</v>
      </c>
      <c r="AU161" s="217" t="s">
        <v>94</v>
      </c>
      <c r="AV161" s="13" t="s">
        <v>82</v>
      </c>
      <c r="AW161" s="13" t="s">
        <v>30</v>
      </c>
      <c r="AX161" s="13" t="s">
        <v>73</v>
      </c>
      <c r="AY161" s="217" t="s">
        <v>142</v>
      </c>
    </row>
    <row r="162" spans="2:51" s="14" customFormat="1" ht="11.25">
      <c r="B162" s="218"/>
      <c r="C162" s="219"/>
      <c r="D162" s="208" t="s">
        <v>153</v>
      </c>
      <c r="E162" s="220" t="s">
        <v>1</v>
      </c>
      <c r="F162" s="221" t="s">
        <v>155</v>
      </c>
      <c r="G162" s="219"/>
      <c r="H162" s="222">
        <v>4.64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153</v>
      </c>
      <c r="AU162" s="228" t="s">
        <v>94</v>
      </c>
      <c r="AV162" s="14" t="s">
        <v>94</v>
      </c>
      <c r="AW162" s="14" t="s">
        <v>30</v>
      </c>
      <c r="AX162" s="14" t="s">
        <v>80</v>
      </c>
      <c r="AY162" s="228" t="s">
        <v>142</v>
      </c>
    </row>
    <row r="163" spans="2:63" s="12" customFormat="1" ht="20.85" customHeight="1">
      <c r="B163" s="176"/>
      <c r="C163" s="177"/>
      <c r="D163" s="178" t="s">
        <v>72</v>
      </c>
      <c r="E163" s="190" t="s">
        <v>182</v>
      </c>
      <c r="F163" s="190" t="s">
        <v>183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SUM(P164:P166)</f>
        <v>0</v>
      </c>
      <c r="Q163" s="184"/>
      <c r="R163" s="185">
        <f>SUM(R164:R166)</f>
        <v>0</v>
      </c>
      <c r="S163" s="184"/>
      <c r="T163" s="186">
        <f>SUM(T164:T166)</f>
        <v>0.97</v>
      </c>
      <c r="AR163" s="187" t="s">
        <v>80</v>
      </c>
      <c r="AT163" s="188" t="s">
        <v>72</v>
      </c>
      <c r="AU163" s="188" t="s">
        <v>82</v>
      </c>
      <c r="AY163" s="187" t="s">
        <v>142</v>
      </c>
      <c r="BK163" s="189">
        <f>SUM(BK164:BK166)</f>
        <v>0</v>
      </c>
    </row>
    <row r="164" spans="1:65" s="2" customFormat="1" ht="24.2" customHeight="1">
      <c r="A164" s="34"/>
      <c r="B164" s="35"/>
      <c r="C164" s="192" t="s">
        <v>143</v>
      </c>
      <c r="D164" s="192" t="s">
        <v>147</v>
      </c>
      <c r="E164" s="193" t="s">
        <v>184</v>
      </c>
      <c r="F164" s="194" t="s">
        <v>185</v>
      </c>
      <c r="G164" s="195" t="s">
        <v>150</v>
      </c>
      <c r="H164" s="196">
        <v>10</v>
      </c>
      <c r="I164" s="197"/>
      <c r="J164" s="198">
        <f>ROUND(I164*H164,2)</f>
        <v>0</v>
      </c>
      <c r="K164" s="199"/>
      <c r="L164" s="39"/>
      <c r="M164" s="200" t="s">
        <v>1</v>
      </c>
      <c r="N164" s="201" t="s">
        <v>38</v>
      </c>
      <c r="O164" s="71"/>
      <c r="P164" s="202">
        <f>O164*H164</f>
        <v>0</v>
      </c>
      <c r="Q164" s="202">
        <v>0</v>
      </c>
      <c r="R164" s="202">
        <f>Q164*H164</f>
        <v>0</v>
      </c>
      <c r="S164" s="202">
        <v>0.097</v>
      </c>
      <c r="T164" s="203">
        <f>S164*H164</f>
        <v>0.97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4" t="s">
        <v>151</v>
      </c>
      <c r="AT164" s="204" t="s">
        <v>147</v>
      </c>
      <c r="AU164" s="204" t="s">
        <v>94</v>
      </c>
      <c r="AY164" s="17" t="s">
        <v>142</v>
      </c>
      <c r="BE164" s="205">
        <f>IF(N164="základní",J164,0)</f>
        <v>0</v>
      </c>
      <c r="BF164" s="205">
        <f>IF(N164="snížená",J164,0)</f>
        <v>0</v>
      </c>
      <c r="BG164" s="205">
        <f>IF(N164="zákl. přenesená",J164,0)</f>
        <v>0</v>
      </c>
      <c r="BH164" s="205">
        <f>IF(N164="sníž. přenesená",J164,0)</f>
        <v>0</v>
      </c>
      <c r="BI164" s="205">
        <f>IF(N164="nulová",J164,0)</f>
        <v>0</v>
      </c>
      <c r="BJ164" s="17" t="s">
        <v>80</v>
      </c>
      <c r="BK164" s="205">
        <f>ROUND(I164*H164,2)</f>
        <v>0</v>
      </c>
      <c r="BL164" s="17" t="s">
        <v>151</v>
      </c>
      <c r="BM164" s="204" t="s">
        <v>186</v>
      </c>
    </row>
    <row r="165" spans="2:51" s="13" customFormat="1" ht="11.25">
      <c r="B165" s="206"/>
      <c r="C165" s="207"/>
      <c r="D165" s="208" t="s">
        <v>153</v>
      </c>
      <c r="E165" s="209" t="s">
        <v>1</v>
      </c>
      <c r="F165" s="210" t="s">
        <v>187</v>
      </c>
      <c r="G165" s="207"/>
      <c r="H165" s="211">
        <v>10</v>
      </c>
      <c r="I165" s="212"/>
      <c r="J165" s="207"/>
      <c r="K165" s="207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153</v>
      </c>
      <c r="AU165" s="217" t="s">
        <v>94</v>
      </c>
      <c r="AV165" s="13" t="s">
        <v>82</v>
      </c>
      <c r="AW165" s="13" t="s">
        <v>30</v>
      </c>
      <c r="AX165" s="13" t="s">
        <v>73</v>
      </c>
      <c r="AY165" s="217" t="s">
        <v>142</v>
      </c>
    </row>
    <row r="166" spans="2:51" s="14" customFormat="1" ht="11.25">
      <c r="B166" s="218"/>
      <c r="C166" s="219"/>
      <c r="D166" s="208" t="s">
        <v>153</v>
      </c>
      <c r="E166" s="220" t="s">
        <v>1</v>
      </c>
      <c r="F166" s="221" t="s">
        <v>155</v>
      </c>
      <c r="G166" s="219"/>
      <c r="H166" s="222">
        <v>10</v>
      </c>
      <c r="I166" s="223"/>
      <c r="J166" s="219"/>
      <c r="K166" s="219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153</v>
      </c>
      <c r="AU166" s="228" t="s">
        <v>94</v>
      </c>
      <c r="AV166" s="14" t="s">
        <v>94</v>
      </c>
      <c r="AW166" s="14" t="s">
        <v>30</v>
      </c>
      <c r="AX166" s="14" t="s">
        <v>80</v>
      </c>
      <c r="AY166" s="228" t="s">
        <v>142</v>
      </c>
    </row>
    <row r="167" spans="2:63" s="12" customFormat="1" ht="22.9" customHeight="1">
      <c r="B167" s="176"/>
      <c r="C167" s="177"/>
      <c r="D167" s="178" t="s">
        <v>72</v>
      </c>
      <c r="E167" s="190" t="s">
        <v>188</v>
      </c>
      <c r="F167" s="190" t="s">
        <v>189</v>
      </c>
      <c r="G167" s="177"/>
      <c r="H167" s="177"/>
      <c r="I167" s="180"/>
      <c r="J167" s="191">
        <f>BK167</f>
        <v>0</v>
      </c>
      <c r="K167" s="177"/>
      <c r="L167" s="182"/>
      <c r="M167" s="183"/>
      <c r="N167" s="184"/>
      <c r="O167" s="184"/>
      <c r="P167" s="185">
        <f>SUM(P168:P173)</f>
        <v>0</v>
      </c>
      <c r="Q167" s="184"/>
      <c r="R167" s="185">
        <f>SUM(R168:R173)</f>
        <v>0</v>
      </c>
      <c r="S167" s="184"/>
      <c r="T167" s="186">
        <f>SUM(T168:T173)</f>
        <v>0</v>
      </c>
      <c r="AR167" s="187" t="s">
        <v>80</v>
      </c>
      <c r="AT167" s="188" t="s">
        <v>72</v>
      </c>
      <c r="AU167" s="188" t="s">
        <v>80</v>
      </c>
      <c r="AY167" s="187" t="s">
        <v>142</v>
      </c>
      <c r="BK167" s="189">
        <f>SUM(BK168:BK173)</f>
        <v>0</v>
      </c>
    </row>
    <row r="168" spans="1:65" s="2" customFormat="1" ht="24.2" customHeight="1">
      <c r="A168" s="34"/>
      <c r="B168" s="35"/>
      <c r="C168" s="192" t="s">
        <v>190</v>
      </c>
      <c r="D168" s="192" t="s">
        <v>147</v>
      </c>
      <c r="E168" s="193" t="s">
        <v>191</v>
      </c>
      <c r="F168" s="194" t="s">
        <v>192</v>
      </c>
      <c r="G168" s="195" t="s">
        <v>193</v>
      </c>
      <c r="H168" s="196">
        <v>1.967</v>
      </c>
      <c r="I168" s="197"/>
      <c r="J168" s="198">
        <f>ROUND(I168*H168,2)</f>
        <v>0</v>
      </c>
      <c r="K168" s="199"/>
      <c r="L168" s="39"/>
      <c r="M168" s="200" t="s">
        <v>1</v>
      </c>
      <c r="N168" s="201" t="s">
        <v>38</v>
      </c>
      <c r="O168" s="71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4" t="s">
        <v>151</v>
      </c>
      <c r="AT168" s="204" t="s">
        <v>147</v>
      </c>
      <c r="AU168" s="204" t="s">
        <v>82</v>
      </c>
      <c r="AY168" s="17" t="s">
        <v>142</v>
      </c>
      <c r="BE168" s="205">
        <f>IF(N168="základní",J168,0)</f>
        <v>0</v>
      </c>
      <c r="BF168" s="205">
        <f>IF(N168="snížená",J168,0)</f>
        <v>0</v>
      </c>
      <c r="BG168" s="205">
        <f>IF(N168="zákl. přenesená",J168,0)</f>
        <v>0</v>
      </c>
      <c r="BH168" s="205">
        <f>IF(N168="sníž. přenesená",J168,0)</f>
        <v>0</v>
      </c>
      <c r="BI168" s="205">
        <f>IF(N168="nulová",J168,0)</f>
        <v>0</v>
      </c>
      <c r="BJ168" s="17" t="s">
        <v>80</v>
      </c>
      <c r="BK168" s="205">
        <f>ROUND(I168*H168,2)</f>
        <v>0</v>
      </c>
      <c r="BL168" s="17" t="s">
        <v>151</v>
      </c>
      <c r="BM168" s="204" t="s">
        <v>194</v>
      </c>
    </row>
    <row r="169" spans="1:65" s="2" customFormat="1" ht="24.2" customHeight="1">
      <c r="A169" s="34"/>
      <c r="B169" s="35"/>
      <c r="C169" s="192" t="s">
        <v>195</v>
      </c>
      <c r="D169" s="192" t="s">
        <v>147</v>
      </c>
      <c r="E169" s="193" t="s">
        <v>196</v>
      </c>
      <c r="F169" s="194" t="s">
        <v>197</v>
      </c>
      <c r="G169" s="195" t="s">
        <v>193</v>
      </c>
      <c r="H169" s="196">
        <v>19.67</v>
      </c>
      <c r="I169" s="197"/>
      <c r="J169" s="198">
        <f>ROUND(I169*H169,2)</f>
        <v>0</v>
      </c>
      <c r="K169" s="199"/>
      <c r="L169" s="39"/>
      <c r="M169" s="200" t="s">
        <v>1</v>
      </c>
      <c r="N169" s="201" t="s">
        <v>38</v>
      </c>
      <c r="O169" s="71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4" t="s">
        <v>151</v>
      </c>
      <c r="AT169" s="204" t="s">
        <v>147</v>
      </c>
      <c r="AU169" s="204" t="s">
        <v>82</v>
      </c>
      <c r="AY169" s="17" t="s">
        <v>142</v>
      </c>
      <c r="BE169" s="205">
        <f>IF(N169="základní",J169,0)</f>
        <v>0</v>
      </c>
      <c r="BF169" s="205">
        <f>IF(N169="snížená",J169,0)</f>
        <v>0</v>
      </c>
      <c r="BG169" s="205">
        <f>IF(N169="zákl. přenesená",J169,0)</f>
        <v>0</v>
      </c>
      <c r="BH169" s="205">
        <f>IF(N169="sníž. přenesená",J169,0)</f>
        <v>0</v>
      </c>
      <c r="BI169" s="205">
        <f>IF(N169="nulová",J169,0)</f>
        <v>0</v>
      </c>
      <c r="BJ169" s="17" t="s">
        <v>80</v>
      </c>
      <c r="BK169" s="205">
        <f>ROUND(I169*H169,2)</f>
        <v>0</v>
      </c>
      <c r="BL169" s="17" t="s">
        <v>151</v>
      </c>
      <c r="BM169" s="204" t="s">
        <v>198</v>
      </c>
    </row>
    <row r="170" spans="2:51" s="13" customFormat="1" ht="11.25">
      <c r="B170" s="206"/>
      <c r="C170" s="207"/>
      <c r="D170" s="208" t="s">
        <v>153</v>
      </c>
      <c r="E170" s="209" t="s">
        <v>1</v>
      </c>
      <c r="F170" s="210" t="s">
        <v>199</v>
      </c>
      <c r="G170" s="207"/>
      <c r="H170" s="211">
        <v>19.67</v>
      </c>
      <c r="I170" s="212"/>
      <c r="J170" s="207"/>
      <c r="K170" s="207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153</v>
      </c>
      <c r="AU170" s="217" t="s">
        <v>82</v>
      </c>
      <c r="AV170" s="13" t="s">
        <v>82</v>
      </c>
      <c r="AW170" s="13" t="s">
        <v>30</v>
      </c>
      <c r="AX170" s="13" t="s">
        <v>73</v>
      </c>
      <c r="AY170" s="217" t="s">
        <v>142</v>
      </c>
    </row>
    <row r="171" spans="2:51" s="14" customFormat="1" ht="11.25">
      <c r="B171" s="218"/>
      <c r="C171" s="219"/>
      <c r="D171" s="208" t="s">
        <v>153</v>
      </c>
      <c r="E171" s="220" t="s">
        <v>1</v>
      </c>
      <c r="F171" s="221" t="s">
        <v>155</v>
      </c>
      <c r="G171" s="219"/>
      <c r="H171" s="222">
        <v>19.67</v>
      </c>
      <c r="I171" s="223"/>
      <c r="J171" s="219"/>
      <c r="K171" s="219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153</v>
      </c>
      <c r="AU171" s="228" t="s">
        <v>82</v>
      </c>
      <c r="AV171" s="14" t="s">
        <v>94</v>
      </c>
      <c r="AW171" s="14" t="s">
        <v>30</v>
      </c>
      <c r="AX171" s="14" t="s">
        <v>80</v>
      </c>
      <c r="AY171" s="228" t="s">
        <v>142</v>
      </c>
    </row>
    <row r="172" spans="1:65" s="2" customFormat="1" ht="24.2" customHeight="1">
      <c r="A172" s="34"/>
      <c r="B172" s="35"/>
      <c r="C172" s="192" t="s">
        <v>156</v>
      </c>
      <c r="D172" s="192" t="s">
        <v>147</v>
      </c>
      <c r="E172" s="193" t="s">
        <v>200</v>
      </c>
      <c r="F172" s="194" t="s">
        <v>201</v>
      </c>
      <c r="G172" s="195" t="s">
        <v>193</v>
      </c>
      <c r="H172" s="196">
        <v>1.967</v>
      </c>
      <c r="I172" s="197"/>
      <c r="J172" s="198">
        <f>ROUND(I172*H172,2)</f>
        <v>0</v>
      </c>
      <c r="K172" s="199"/>
      <c r="L172" s="39"/>
      <c r="M172" s="200" t="s">
        <v>1</v>
      </c>
      <c r="N172" s="201" t="s">
        <v>38</v>
      </c>
      <c r="O172" s="71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4" t="s">
        <v>151</v>
      </c>
      <c r="AT172" s="204" t="s">
        <v>147</v>
      </c>
      <c r="AU172" s="204" t="s">
        <v>82</v>
      </c>
      <c r="AY172" s="17" t="s">
        <v>142</v>
      </c>
      <c r="BE172" s="205">
        <f>IF(N172="základní",J172,0)</f>
        <v>0</v>
      </c>
      <c r="BF172" s="205">
        <f>IF(N172="snížená",J172,0)</f>
        <v>0</v>
      </c>
      <c r="BG172" s="205">
        <f>IF(N172="zákl. přenesená",J172,0)</f>
        <v>0</v>
      </c>
      <c r="BH172" s="205">
        <f>IF(N172="sníž. přenesená",J172,0)</f>
        <v>0</v>
      </c>
      <c r="BI172" s="205">
        <f>IF(N172="nulová",J172,0)</f>
        <v>0</v>
      </c>
      <c r="BJ172" s="17" t="s">
        <v>80</v>
      </c>
      <c r="BK172" s="205">
        <f>ROUND(I172*H172,2)</f>
        <v>0</v>
      </c>
      <c r="BL172" s="17" t="s">
        <v>151</v>
      </c>
      <c r="BM172" s="204" t="s">
        <v>202</v>
      </c>
    </row>
    <row r="173" spans="1:65" s="2" customFormat="1" ht="33" customHeight="1">
      <c r="A173" s="34"/>
      <c r="B173" s="35"/>
      <c r="C173" s="192" t="s">
        <v>203</v>
      </c>
      <c r="D173" s="192" t="s">
        <v>147</v>
      </c>
      <c r="E173" s="193" t="s">
        <v>204</v>
      </c>
      <c r="F173" s="194" t="s">
        <v>205</v>
      </c>
      <c r="G173" s="195" t="s">
        <v>193</v>
      </c>
      <c r="H173" s="196">
        <v>1.967</v>
      </c>
      <c r="I173" s="197"/>
      <c r="J173" s="198">
        <f>ROUND(I173*H173,2)</f>
        <v>0</v>
      </c>
      <c r="K173" s="199"/>
      <c r="L173" s="39"/>
      <c r="M173" s="200" t="s">
        <v>1</v>
      </c>
      <c r="N173" s="201" t="s">
        <v>38</v>
      </c>
      <c r="O173" s="71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4" t="s">
        <v>151</v>
      </c>
      <c r="AT173" s="204" t="s">
        <v>147</v>
      </c>
      <c r="AU173" s="204" t="s">
        <v>82</v>
      </c>
      <c r="AY173" s="17" t="s">
        <v>142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17" t="s">
        <v>80</v>
      </c>
      <c r="BK173" s="205">
        <f>ROUND(I173*H173,2)</f>
        <v>0</v>
      </c>
      <c r="BL173" s="17" t="s">
        <v>151</v>
      </c>
      <c r="BM173" s="204" t="s">
        <v>206</v>
      </c>
    </row>
    <row r="174" spans="2:63" s="12" customFormat="1" ht="22.9" customHeight="1">
      <c r="B174" s="176"/>
      <c r="C174" s="177"/>
      <c r="D174" s="178" t="s">
        <v>72</v>
      </c>
      <c r="E174" s="190" t="s">
        <v>207</v>
      </c>
      <c r="F174" s="190" t="s">
        <v>208</v>
      </c>
      <c r="G174" s="177"/>
      <c r="H174" s="177"/>
      <c r="I174" s="180"/>
      <c r="J174" s="191">
        <f>BK174</f>
        <v>0</v>
      </c>
      <c r="K174" s="177"/>
      <c r="L174" s="182"/>
      <c r="M174" s="183"/>
      <c r="N174" s="184"/>
      <c r="O174" s="184"/>
      <c r="P174" s="185">
        <f>P175</f>
        <v>0</v>
      </c>
      <c r="Q174" s="184"/>
      <c r="R174" s="185">
        <f>R175</f>
        <v>0</v>
      </c>
      <c r="S174" s="184"/>
      <c r="T174" s="186">
        <f>T175</f>
        <v>0</v>
      </c>
      <c r="AR174" s="187" t="s">
        <v>80</v>
      </c>
      <c r="AT174" s="188" t="s">
        <v>72</v>
      </c>
      <c r="AU174" s="188" t="s">
        <v>80</v>
      </c>
      <c r="AY174" s="187" t="s">
        <v>142</v>
      </c>
      <c r="BK174" s="189">
        <f>BK175</f>
        <v>0</v>
      </c>
    </row>
    <row r="175" spans="1:65" s="2" customFormat="1" ht="16.5" customHeight="1">
      <c r="A175" s="34"/>
      <c r="B175" s="35"/>
      <c r="C175" s="192" t="s">
        <v>209</v>
      </c>
      <c r="D175" s="192" t="s">
        <v>147</v>
      </c>
      <c r="E175" s="193" t="s">
        <v>210</v>
      </c>
      <c r="F175" s="194" t="s">
        <v>211</v>
      </c>
      <c r="G175" s="195" t="s">
        <v>193</v>
      </c>
      <c r="H175" s="196">
        <v>0.104</v>
      </c>
      <c r="I175" s="197"/>
      <c r="J175" s="198">
        <f>ROUND(I175*H175,2)</f>
        <v>0</v>
      </c>
      <c r="K175" s="199"/>
      <c r="L175" s="39"/>
      <c r="M175" s="200" t="s">
        <v>1</v>
      </c>
      <c r="N175" s="201" t="s">
        <v>38</v>
      </c>
      <c r="O175" s="71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4" t="s">
        <v>151</v>
      </c>
      <c r="AT175" s="204" t="s">
        <v>147</v>
      </c>
      <c r="AU175" s="204" t="s">
        <v>82</v>
      </c>
      <c r="AY175" s="17" t="s">
        <v>142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17" t="s">
        <v>80</v>
      </c>
      <c r="BK175" s="205">
        <f>ROUND(I175*H175,2)</f>
        <v>0</v>
      </c>
      <c r="BL175" s="17" t="s">
        <v>151</v>
      </c>
      <c r="BM175" s="204" t="s">
        <v>212</v>
      </c>
    </row>
    <row r="176" spans="2:63" s="12" customFormat="1" ht="25.9" customHeight="1">
      <c r="B176" s="176"/>
      <c r="C176" s="177"/>
      <c r="D176" s="178" t="s">
        <v>72</v>
      </c>
      <c r="E176" s="179" t="s">
        <v>213</v>
      </c>
      <c r="F176" s="179" t="s">
        <v>214</v>
      </c>
      <c r="G176" s="177"/>
      <c r="H176" s="177"/>
      <c r="I176" s="180"/>
      <c r="J176" s="181">
        <f>BK176</f>
        <v>0</v>
      </c>
      <c r="K176" s="177"/>
      <c r="L176" s="182"/>
      <c r="M176" s="183"/>
      <c r="N176" s="184"/>
      <c r="O176" s="184"/>
      <c r="P176" s="185">
        <f>P177+P233+P250+P255+P275+P287</f>
        <v>0</v>
      </c>
      <c r="Q176" s="184"/>
      <c r="R176" s="185">
        <f>R177+R233+R250+R255+R275+R287</f>
        <v>1.9581886099999999</v>
      </c>
      <c r="S176" s="184"/>
      <c r="T176" s="186">
        <f>T177+T233+T250+T255+T275+T287</f>
        <v>0.517335</v>
      </c>
      <c r="AR176" s="187" t="s">
        <v>82</v>
      </c>
      <c r="AT176" s="188" t="s">
        <v>72</v>
      </c>
      <c r="AU176" s="188" t="s">
        <v>73</v>
      </c>
      <c r="AY176" s="187" t="s">
        <v>142</v>
      </c>
      <c r="BK176" s="189">
        <f>BK177+BK233+BK250+BK255+BK275+BK287</f>
        <v>0</v>
      </c>
    </row>
    <row r="177" spans="2:63" s="12" customFormat="1" ht="22.9" customHeight="1">
      <c r="B177" s="176"/>
      <c r="C177" s="177"/>
      <c r="D177" s="178" t="s">
        <v>72</v>
      </c>
      <c r="E177" s="190" t="s">
        <v>215</v>
      </c>
      <c r="F177" s="190" t="s">
        <v>216</v>
      </c>
      <c r="G177" s="177"/>
      <c r="H177" s="177"/>
      <c r="I177" s="180"/>
      <c r="J177" s="191">
        <f>BK177</f>
        <v>0</v>
      </c>
      <c r="K177" s="177"/>
      <c r="L177" s="182"/>
      <c r="M177" s="183"/>
      <c r="N177" s="184"/>
      <c r="O177" s="184"/>
      <c r="P177" s="185">
        <f>SUM(P178:P232)</f>
        <v>0</v>
      </c>
      <c r="Q177" s="184"/>
      <c r="R177" s="185">
        <f>SUM(R178:R232)</f>
        <v>1.79460151</v>
      </c>
      <c r="S177" s="184"/>
      <c r="T177" s="186">
        <f>SUM(T178:T232)</f>
        <v>0</v>
      </c>
      <c r="AR177" s="187" t="s">
        <v>82</v>
      </c>
      <c r="AT177" s="188" t="s">
        <v>72</v>
      </c>
      <c r="AU177" s="188" t="s">
        <v>80</v>
      </c>
      <c r="AY177" s="187" t="s">
        <v>142</v>
      </c>
      <c r="BK177" s="189">
        <f>SUM(BK178:BK232)</f>
        <v>0</v>
      </c>
    </row>
    <row r="178" spans="1:65" s="2" customFormat="1" ht="24.2" customHeight="1">
      <c r="A178" s="34"/>
      <c r="B178" s="35"/>
      <c r="C178" s="192" t="s">
        <v>217</v>
      </c>
      <c r="D178" s="192" t="s">
        <v>147</v>
      </c>
      <c r="E178" s="193" t="s">
        <v>218</v>
      </c>
      <c r="F178" s="194" t="s">
        <v>219</v>
      </c>
      <c r="G178" s="195" t="s">
        <v>162</v>
      </c>
      <c r="H178" s="196">
        <v>46.5</v>
      </c>
      <c r="I178" s="197"/>
      <c r="J178" s="198">
        <f>ROUND(I178*H178,2)</f>
        <v>0</v>
      </c>
      <c r="K178" s="199"/>
      <c r="L178" s="39"/>
      <c r="M178" s="200" t="s">
        <v>1</v>
      </c>
      <c r="N178" s="201" t="s">
        <v>38</v>
      </c>
      <c r="O178" s="71"/>
      <c r="P178" s="202">
        <f>O178*H178</f>
        <v>0</v>
      </c>
      <c r="Q178" s="202">
        <v>0.01771</v>
      </c>
      <c r="R178" s="202">
        <f>Q178*H178</f>
        <v>0.823515</v>
      </c>
      <c r="S178" s="202">
        <v>0</v>
      </c>
      <c r="T178" s="203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4" t="s">
        <v>220</v>
      </c>
      <c r="AT178" s="204" t="s">
        <v>147</v>
      </c>
      <c r="AU178" s="204" t="s">
        <v>82</v>
      </c>
      <c r="AY178" s="17" t="s">
        <v>142</v>
      </c>
      <c r="BE178" s="205">
        <f>IF(N178="základní",J178,0)</f>
        <v>0</v>
      </c>
      <c r="BF178" s="205">
        <f>IF(N178="snížená",J178,0)</f>
        <v>0</v>
      </c>
      <c r="BG178" s="205">
        <f>IF(N178="zákl. přenesená",J178,0)</f>
        <v>0</v>
      </c>
      <c r="BH178" s="205">
        <f>IF(N178="sníž. přenesená",J178,0)</f>
        <v>0</v>
      </c>
      <c r="BI178" s="205">
        <f>IF(N178="nulová",J178,0)</f>
        <v>0</v>
      </c>
      <c r="BJ178" s="17" t="s">
        <v>80</v>
      </c>
      <c r="BK178" s="205">
        <f>ROUND(I178*H178,2)</f>
        <v>0</v>
      </c>
      <c r="BL178" s="17" t="s">
        <v>220</v>
      </c>
      <c r="BM178" s="204" t="s">
        <v>221</v>
      </c>
    </row>
    <row r="179" spans="2:51" s="13" customFormat="1" ht="11.25">
      <c r="B179" s="206"/>
      <c r="C179" s="207"/>
      <c r="D179" s="208" t="s">
        <v>153</v>
      </c>
      <c r="E179" s="209" t="s">
        <v>1</v>
      </c>
      <c r="F179" s="210" t="s">
        <v>222</v>
      </c>
      <c r="G179" s="207"/>
      <c r="H179" s="211">
        <v>7.5</v>
      </c>
      <c r="I179" s="212"/>
      <c r="J179" s="207"/>
      <c r="K179" s="207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153</v>
      </c>
      <c r="AU179" s="217" t="s">
        <v>82</v>
      </c>
      <c r="AV179" s="13" t="s">
        <v>82</v>
      </c>
      <c r="AW179" s="13" t="s">
        <v>30</v>
      </c>
      <c r="AX179" s="13" t="s">
        <v>73</v>
      </c>
      <c r="AY179" s="217" t="s">
        <v>142</v>
      </c>
    </row>
    <row r="180" spans="2:51" s="13" customFormat="1" ht="11.25">
      <c r="B180" s="206"/>
      <c r="C180" s="207"/>
      <c r="D180" s="208" t="s">
        <v>153</v>
      </c>
      <c r="E180" s="209" t="s">
        <v>1</v>
      </c>
      <c r="F180" s="210" t="s">
        <v>223</v>
      </c>
      <c r="G180" s="207"/>
      <c r="H180" s="211">
        <v>7.5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153</v>
      </c>
      <c r="AU180" s="217" t="s">
        <v>82</v>
      </c>
      <c r="AV180" s="13" t="s">
        <v>82</v>
      </c>
      <c r="AW180" s="13" t="s">
        <v>30</v>
      </c>
      <c r="AX180" s="13" t="s">
        <v>73</v>
      </c>
      <c r="AY180" s="217" t="s">
        <v>142</v>
      </c>
    </row>
    <row r="181" spans="2:51" s="14" customFormat="1" ht="11.25">
      <c r="B181" s="218"/>
      <c r="C181" s="219"/>
      <c r="D181" s="208" t="s">
        <v>153</v>
      </c>
      <c r="E181" s="220" t="s">
        <v>1</v>
      </c>
      <c r="F181" s="221" t="s">
        <v>155</v>
      </c>
      <c r="G181" s="219"/>
      <c r="H181" s="222">
        <v>15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153</v>
      </c>
      <c r="AU181" s="228" t="s">
        <v>82</v>
      </c>
      <c r="AV181" s="14" t="s">
        <v>94</v>
      </c>
      <c r="AW181" s="14" t="s">
        <v>30</v>
      </c>
      <c r="AX181" s="14" t="s">
        <v>73</v>
      </c>
      <c r="AY181" s="228" t="s">
        <v>142</v>
      </c>
    </row>
    <row r="182" spans="2:51" s="13" customFormat="1" ht="11.25">
      <c r="B182" s="206"/>
      <c r="C182" s="207"/>
      <c r="D182" s="208" t="s">
        <v>153</v>
      </c>
      <c r="E182" s="209" t="s">
        <v>1</v>
      </c>
      <c r="F182" s="210" t="s">
        <v>224</v>
      </c>
      <c r="G182" s="207"/>
      <c r="H182" s="211">
        <v>10.5</v>
      </c>
      <c r="I182" s="212"/>
      <c r="J182" s="207"/>
      <c r="K182" s="207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153</v>
      </c>
      <c r="AU182" s="217" t="s">
        <v>82</v>
      </c>
      <c r="AV182" s="13" t="s">
        <v>82</v>
      </c>
      <c r="AW182" s="13" t="s">
        <v>30</v>
      </c>
      <c r="AX182" s="13" t="s">
        <v>73</v>
      </c>
      <c r="AY182" s="217" t="s">
        <v>142</v>
      </c>
    </row>
    <row r="183" spans="2:51" s="13" customFormat="1" ht="11.25">
      <c r="B183" s="206"/>
      <c r="C183" s="207"/>
      <c r="D183" s="208" t="s">
        <v>153</v>
      </c>
      <c r="E183" s="209" t="s">
        <v>1</v>
      </c>
      <c r="F183" s="210" t="s">
        <v>225</v>
      </c>
      <c r="G183" s="207"/>
      <c r="H183" s="211">
        <v>10.5</v>
      </c>
      <c r="I183" s="212"/>
      <c r="J183" s="207"/>
      <c r="K183" s="207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153</v>
      </c>
      <c r="AU183" s="217" t="s">
        <v>82</v>
      </c>
      <c r="AV183" s="13" t="s">
        <v>82</v>
      </c>
      <c r="AW183" s="13" t="s">
        <v>30</v>
      </c>
      <c r="AX183" s="13" t="s">
        <v>73</v>
      </c>
      <c r="AY183" s="217" t="s">
        <v>142</v>
      </c>
    </row>
    <row r="184" spans="2:51" s="13" customFormat="1" ht="11.25">
      <c r="B184" s="206"/>
      <c r="C184" s="207"/>
      <c r="D184" s="208" t="s">
        <v>153</v>
      </c>
      <c r="E184" s="209" t="s">
        <v>1</v>
      </c>
      <c r="F184" s="210" t="s">
        <v>226</v>
      </c>
      <c r="G184" s="207"/>
      <c r="H184" s="211">
        <v>10.5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153</v>
      </c>
      <c r="AU184" s="217" t="s">
        <v>82</v>
      </c>
      <c r="AV184" s="13" t="s">
        <v>82</v>
      </c>
      <c r="AW184" s="13" t="s">
        <v>30</v>
      </c>
      <c r="AX184" s="13" t="s">
        <v>73</v>
      </c>
      <c r="AY184" s="217" t="s">
        <v>142</v>
      </c>
    </row>
    <row r="185" spans="2:51" s="14" customFormat="1" ht="11.25">
      <c r="B185" s="218"/>
      <c r="C185" s="219"/>
      <c r="D185" s="208" t="s">
        <v>153</v>
      </c>
      <c r="E185" s="220" t="s">
        <v>1</v>
      </c>
      <c r="F185" s="221" t="s">
        <v>155</v>
      </c>
      <c r="G185" s="219"/>
      <c r="H185" s="222">
        <v>31.5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153</v>
      </c>
      <c r="AU185" s="228" t="s">
        <v>82</v>
      </c>
      <c r="AV185" s="14" t="s">
        <v>94</v>
      </c>
      <c r="AW185" s="14" t="s">
        <v>30</v>
      </c>
      <c r="AX185" s="14" t="s">
        <v>73</v>
      </c>
      <c r="AY185" s="228" t="s">
        <v>142</v>
      </c>
    </row>
    <row r="186" spans="2:51" s="15" customFormat="1" ht="11.25">
      <c r="B186" s="229"/>
      <c r="C186" s="230"/>
      <c r="D186" s="208" t="s">
        <v>153</v>
      </c>
      <c r="E186" s="231" t="s">
        <v>1</v>
      </c>
      <c r="F186" s="232" t="s">
        <v>170</v>
      </c>
      <c r="G186" s="230"/>
      <c r="H186" s="233">
        <v>46.5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153</v>
      </c>
      <c r="AU186" s="239" t="s">
        <v>82</v>
      </c>
      <c r="AV186" s="15" t="s">
        <v>151</v>
      </c>
      <c r="AW186" s="15" t="s">
        <v>30</v>
      </c>
      <c r="AX186" s="15" t="s">
        <v>80</v>
      </c>
      <c r="AY186" s="239" t="s">
        <v>142</v>
      </c>
    </row>
    <row r="187" spans="1:65" s="2" customFormat="1" ht="24.2" customHeight="1">
      <c r="A187" s="34"/>
      <c r="B187" s="35"/>
      <c r="C187" s="192" t="s">
        <v>227</v>
      </c>
      <c r="D187" s="192" t="s">
        <v>147</v>
      </c>
      <c r="E187" s="193" t="s">
        <v>228</v>
      </c>
      <c r="F187" s="194" t="s">
        <v>229</v>
      </c>
      <c r="G187" s="195" t="s">
        <v>162</v>
      </c>
      <c r="H187" s="196">
        <v>46.5</v>
      </c>
      <c r="I187" s="197"/>
      <c r="J187" s="198">
        <f>ROUND(I187*H187,2)</f>
        <v>0</v>
      </c>
      <c r="K187" s="199"/>
      <c r="L187" s="39"/>
      <c r="M187" s="200" t="s">
        <v>1</v>
      </c>
      <c r="N187" s="201" t="s">
        <v>38</v>
      </c>
      <c r="O187" s="71"/>
      <c r="P187" s="202">
        <f>O187*H187</f>
        <v>0</v>
      </c>
      <c r="Q187" s="202">
        <v>0.00018</v>
      </c>
      <c r="R187" s="202">
        <f>Q187*H187</f>
        <v>0.00837</v>
      </c>
      <c r="S187" s="202">
        <v>0</v>
      </c>
      <c r="T187" s="203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4" t="s">
        <v>220</v>
      </c>
      <c r="AT187" s="204" t="s">
        <v>147</v>
      </c>
      <c r="AU187" s="204" t="s">
        <v>82</v>
      </c>
      <c r="AY187" s="17" t="s">
        <v>142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17" t="s">
        <v>80</v>
      </c>
      <c r="BK187" s="205">
        <f>ROUND(I187*H187,2)</f>
        <v>0</v>
      </c>
      <c r="BL187" s="17" t="s">
        <v>220</v>
      </c>
      <c r="BM187" s="204" t="s">
        <v>230</v>
      </c>
    </row>
    <row r="188" spans="2:51" s="13" customFormat="1" ht="11.25">
      <c r="B188" s="206"/>
      <c r="C188" s="207"/>
      <c r="D188" s="208" t="s">
        <v>153</v>
      </c>
      <c r="E188" s="209" t="s">
        <v>1</v>
      </c>
      <c r="F188" s="210" t="s">
        <v>231</v>
      </c>
      <c r="G188" s="207"/>
      <c r="H188" s="211">
        <v>46.5</v>
      </c>
      <c r="I188" s="212"/>
      <c r="J188" s="207"/>
      <c r="K188" s="207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153</v>
      </c>
      <c r="AU188" s="217" t="s">
        <v>82</v>
      </c>
      <c r="AV188" s="13" t="s">
        <v>82</v>
      </c>
      <c r="AW188" s="13" t="s">
        <v>30</v>
      </c>
      <c r="AX188" s="13" t="s">
        <v>73</v>
      </c>
      <c r="AY188" s="217" t="s">
        <v>142</v>
      </c>
    </row>
    <row r="189" spans="2:51" s="14" customFormat="1" ht="11.25">
      <c r="B189" s="218"/>
      <c r="C189" s="219"/>
      <c r="D189" s="208" t="s">
        <v>153</v>
      </c>
      <c r="E189" s="220" t="s">
        <v>1</v>
      </c>
      <c r="F189" s="221" t="s">
        <v>155</v>
      </c>
      <c r="G189" s="219"/>
      <c r="H189" s="222">
        <v>46.5</v>
      </c>
      <c r="I189" s="223"/>
      <c r="J189" s="219"/>
      <c r="K189" s="219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153</v>
      </c>
      <c r="AU189" s="228" t="s">
        <v>82</v>
      </c>
      <c r="AV189" s="14" t="s">
        <v>94</v>
      </c>
      <c r="AW189" s="14" t="s">
        <v>30</v>
      </c>
      <c r="AX189" s="14" t="s">
        <v>80</v>
      </c>
      <c r="AY189" s="228" t="s">
        <v>142</v>
      </c>
    </row>
    <row r="190" spans="1:65" s="2" customFormat="1" ht="37.9" customHeight="1">
      <c r="A190" s="34"/>
      <c r="B190" s="35"/>
      <c r="C190" s="192" t="s">
        <v>232</v>
      </c>
      <c r="D190" s="192" t="s">
        <v>147</v>
      </c>
      <c r="E190" s="193" t="s">
        <v>233</v>
      </c>
      <c r="F190" s="194" t="s">
        <v>234</v>
      </c>
      <c r="G190" s="195" t="s">
        <v>162</v>
      </c>
      <c r="H190" s="196">
        <v>14.5</v>
      </c>
      <c r="I190" s="197"/>
      <c r="J190" s="198">
        <f>ROUND(I190*H190,2)</f>
        <v>0</v>
      </c>
      <c r="K190" s="199"/>
      <c r="L190" s="39"/>
      <c r="M190" s="200" t="s">
        <v>1</v>
      </c>
      <c r="N190" s="201" t="s">
        <v>38</v>
      </c>
      <c r="O190" s="71"/>
      <c r="P190" s="202">
        <f>O190*H190</f>
        <v>0</v>
      </c>
      <c r="Q190" s="202">
        <v>0.03682</v>
      </c>
      <c r="R190" s="202">
        <f>Q190*H190</f>
        <v>0.53389</v>
      </c>
      <c r="S190" s="202">
        <v>0</v>
      </c>
      <c r="T190" s="203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4" t="s">
        <v>220</v>
      </c>
      <c r="AT190" s="204" t="s">
        <v>147</v>
      </c>
      <c r="AU190" s="204" t="s">
        <v>82</v>
      </c>
      <c r="AY190" s="17" t="s">
        <v>142</v>
      </c>
      <c r="BE190" s="205">
        <f>IF(N190="základní",J190,0)</f>
        <v>0</v>
      </c>
      <c r="BF190" s="205">
        <f>IF(N190="snížená",J190,0)</f>
        <v>0</v>
      </c>
      <c r="BG190" s="205">
        <f>IF(N190="zákl. přenesená",J190,0)</f>
        <v>0</v>
      </c>
      <c r="BH190" s="205">
        <f>IF(N190="sníž. přenesená",J190,0)</f>
        <v>0</v>
      </c>
      <c r="BI190" s="205">
        <f>IF(N190="nulová",J190,0)</f>
        <v>0</v>
      </c>
      <c r="BJ190" s="17" t="s">
        <v>80</v>
      </c>
      <c r="BK190" s="205">
        <f>ROUND(I190*H190,2)</f>
        <v>0</v>
      </c>
      <c r="BL190" s="17" t="s">
        <v>220</v>
      </c>
      <c r="BM190" s="204" t="s">
        <v>235</v>
      </c>
    </row>
    <row r="191" spans="2:51" s="13" customFormat="1" ht="11.25">
      <c r="B191" s="206"/>
      <c r="C191" s="207"/>
      <c r="D191" s="208" t="s">
        <v>153</v>
      </c>
      <c r="E191" s="209" t="s">
        <v>1</v>
      </c>
      <c r="F191" s="210" t="s">
        <v>236</v>
      </c>
      <c r="G191" s="207"/>
      <c r="H191" s="211">
        <v>14.5</v>
      </c>
      <c r="I191" s="212"/>
      <c r="J191" s="207"/>
      <c r="K191" s="207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153</v>
      </c>
      <c r="AU191" s="217" t="s">
        <v>82</v>
      </c>
      <c r="AV191" s="13" t="s">
        <v>82</v>
      </c>
      <c r="AW191" s="13" t="s">
        <v>30</v>
      </c>
      <c r="AX191" s="13" t="s">
        <v>73</v>
      </c>
      <c r="AY191" s="217" t="s">
        <v>142</v>
      </c>
    </row>
    <row r="192" spans="2:51" s="14" customFormat="1" ht="11.25">
      <c r="B192" s="218"/>
      <c r="C192" s="219"/>
      <c r="D192" s="208" t="s">
        <v>153</v>
      </c>
      <c r="E192" s="220" t="s">
        <v>1</v>
      </c>
      <c r="F192" s="221" t="s">
        <v>155</v>
      </c>
      <c r="G192" s="219"/>
      <c r="H192" s="222">
        <v>14.5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153</v>
      </c>
      <c r="AU192" s="228" t="s">
        <v>82</v>
      </c>
      <c r="AV192" s="14" t="s">
        <v>94</v>
      </c>
      <c r="AW192" s="14" t="s">
        <v>30</v>
      </c>
      <c r="AX192" s="14" t="s">
        <v>80</v>
      </c>
      <c r="AY192" s="228" t="s">
        <v>142</v>
      </c>
    </row>
    <row r="193" spans="1:65" s="2" customFormat="1" ht="24.2" customHeight="1">
      <c r="A193" s="34"/>
      <c r="B193" s="35"/>
      <c r="C193" s="192" t="s">
        <v>8</v>
      </c>
      <c r="D193" s="192" t="s">
        <v>147</v>
      </c>
      <c r="E193" s="193" t="s">
        <v>237</v>
      </c>
      <c r="F193" s="194" t="s">
        <v>238</v>
      </c>
      <c r="G193" s="195" t="s">
        <v>162</v>
      </c>
      <c r="H193" s="196">
        <v>14.5</v>
      </c>
      <c r="I193" s="197"/>
      <c r="J193" s="198">
        <f>ROUND(I193*H193,2)</f>
        <v>0</v>
      </c>
      <c r="K193" s="199"/>
      <c r="L193" s="39"/>
      <c r="M193" s="200" t="s">
        <v>1</v>
      </c>
      <c r="N193" s="201" t="s">
        <v>38</v>
      </c>
      <c r="O193" s="71"/>
      <c r="P193" s="202">
        <f>O193*H193</f>
        <v>0</v>
      </c>
      <c r="Q193" s="202">
        <v>0.00018</v>
      </c>
      <c r="R193" s="202">
        <f>Q193*H193</f>
        <v>0.0026100000000000003</v>
      </c>
      <c r="S193" s="202">
        <v>0</v>
      </c>
      <c r="T193" s="203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4" t="s">
        <v>220</v>
      </c>
      <c r="AT193" s="204" t="s">
        <v>147</v>
      </c>
      <c r="AU193" s="204" t="s">
        <v>82</v>
      </c>
      <c r="AY193" s="17" t="s">
        <v>142</v>
      </c>
      <c r="BE193" s="205">
        <f>IF(N193="základní",J193,0)</f>
        <v>0</v>
      </c>
      <c r="BF193" s="205">
        <f>IF(N193="snížená",J193,0)</f>
        <v>0</v>
      </c>
      <c r="BG193" s="205">
        <f>IF(N193="zákl. přenesená",J193,0)</f>
        <v>0</v>
      </c>
      <c r="BH193" s="205">
        <f>IF(N193="sníž. přenesená",J193,0)</f>
        <v>0</v>
      </c>
      <c r="BI193" s="205">
        <f>IF(N193="nulová",J193,0)</f>
        <v>0</v>
      </c>
      <c r="BJ193" s="17" t="s">
        <v>80</v>
      </c>
      <c r="BK193" s="205">
        <f>ROUND(I193*H193,2)</f>
        <v>0</v>
      </c>
      <c r="BL193" s="17" t="s">
        <v>220</v>
      </c>
      <c r="BM193" s="204" t="s">
        <v>239</v>
      </c>
    </row>
    <row r="194" spans="2:51" s="13" customFormat="1" ht="11.25">
      <c r="B194" s="206"/>
      <c r="C194" s="207"/>
      <c r="D194" s="208" t="s">
        <v>153</v>
      </c>
      <c r="E194" s="209" t="s">
        <v>1</v>
      </c>
      <c r="F194" s="210" t="s">
        <v>240</v>
      </c>
      <c r="G194" s="207"/>
      <c r="H194" s="211">
        <v>14.5</v>
      </c>
      <c r="I194" s="212"/>
      <c r="J194" s="207"/>
      <c r="K194" s="207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153</v>
      </c>
      <c r="AU194" s="217" t="s">
        <v>82</v>
      </c>
      <c r="AV194" s="13" t="s">
        <v>82</v>
      </c>
      <c r="AW194" s="13" t="s">
        <v>30</v>
      </c>
      <c r="AX194" s="13" t="s">
        <v>73</v>
      </c>
      <c r="AY194" s="217" t="s">
        <v>142</v>
      </c>
    </row>
    <row r="195" spans="2:51" s="14" customFormat="1" ht="11.25">
      <c r="B195" s="218"/>
      <c r="C195" s="219"/>
      <c r="D195" s="208" t="s">
        <v>153</v>
      </c>
      <c r="E195" s="220" t="s">
        <v>1</v>
      </c>
      <c r="F195" s="221" t="s">
        <v>155</v>
      </c>
      <c r="G195" s="219"/>
      <c r="H195" s="222">
        <v>14.5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153</v>
      </c>
      <c r="AU195" s="228" t="s">
        <v>82</v>
      </c>
      <c r="AV195" s="14" t="s">
        <v>94</v>
      </c>
      <c r="AW195" s="14" t="s">
        <v>30</v>
      </c>
      <c r="AX195" s="14" t="s">
        <v>80</v>
      </c>
      <c r="AY195" s="228" t="s">
        <v>142</v>
      </c>
    </row>
    <row r="196" spans="1:65" s="2" customFormat="1" ht="24.2" customHeight="1">
      <c r="A196" s="34"/>
      <c r="B196" s="35"/>
      <c r="C196" s="192" t="s">
        <v>220</v>
      </c>
      <c r="D196" s="192" t="s">
        <v>147</v>
      </c>
      <c r="E196" s="193" t="s">
        <v>241</v>
      </c>
      <c r="F196" s="194" t="s">
        <v>242</v>
      </c>
      <c r="G196" s="195" t="s">
        <v>243</v>
      </c>
      <c r="H196" s="196">
        <v>45</v>
      </c>
      <c r="I196" s="197"/>
      <c r="J196" s="198">
        <f>ROUND(I196*H196,2)</f>
        <v>0</v>
      </c>
      <c r="K196" s="199"/>
      <c r="L196" s="39"/>
      <c r="M196" s="200" t="s">
        <v>1</v>
      </c>
      <c r="N196" s="201" t="s">
        <v>38</v>
      </c>
      <c r="O196" s="71"/>
      <c r="P196" s="202">
        <f>O196*H196</f>
        <v>0</v>
      </c>
      <c r="Q196" s="202">
        <v>0</v>
      </c>
      <c r="R196" s="202">
        <f>Q196*H196</f>
        <v>0</v>
      </c>
      <c r="S196" s="202">
        <v>0</v>
      </c>
      <c r="T196" s="203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4" t="s">
        <v>220</v>
      </c>
      <c r="AT196" s="204" t="s">
        <v>147</v>
      </c>
      <c r="AU196" s="204" t="s">
        <v>82</v>
      </c>
      <c r="AY196" s="17" t="s">
        <v>142</v>
      </c>
      <c r="BE196" s="205">
        <f>IF(N196="základní",J196,0)</f>
        <v>0</v>
      </c>
      <c r="BF196" s="205">
        <f>IF(N196="snížená",J196,0)</f>
        <v>0</v>
      </c>
      <c r="BG196" s="205">
        <f>IF(N196="zákl. přenesená",J196,0)</f>
        <v>0</v>
      </c>
      <c r="BH196" s="205">
        <f>IF(N196="sníž. přenesená",J196,0)</f>
        <v>0</v>
      </c>
      <c r="BI196" s="205">
        <f>IF(N196="nulová",J196,0)</f>
        <v>0</v>
      </c>
      <c r="BJ196" s="17" t="s">
        <v>80</v>
      </c>
      <c r="BK196" s="205">
        <f>ROUND(I196*H196,2)</f>
        <v>0</v>
      </c>
      <c r="BL196" s="17" t="s">
        <v>220</v>
      </c>
      <c r="BM196" s="204" t="s">
        <v>244</v>
      </c>
    </row>
    <row r="197" spans="2:51" s="13" customFormat="1" ht="11.25">
      <c r="B197" s="206"/>
      <c r="C197" s="207"/>
      <c r="D197" s="208" t="s">
        <v>153</v>
      </c>
      <c r="E197" s="209" t="s">
        <v>1</v>
      </c>
      <c r="F197" s="210" t="s">
        <v>245</v>
      </c>
      <c r="G197" s="207"/>
      <c r="H197" s="211">
        <v>21</v>
      </c>
      <c r="I197" s="212"/>
      <c r="J197" s="207"/>
      <c r="K197" s="207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153</v>
      </c>
      <c r="AU197" s="217" t="s">
        <v>82</v>
      </c>
      <c r="AV197" s="13" t="s">
        <v>82</v>
      </c>
      <c r="AW197" s="13" t="s">
        <v>30</v>
      </c>
      <c r="AX197" s="13" t="s">
        <v>73</v>
      </c>
      <c r="AY197" s="217" t="s">
        <v>142</v>
      </c>
    </row>
    <row r="198" spans="2:51" s="14" customFormat="1" ht="11.25">
      <c r="B198" s="218"/>
      <c r="C198" s="219"/>
      <c r="D198" s="208" t="s">
        <v>153</v>
      </c>
      <c r="E198" s="220" t="s">
        <v>1</v>
      </c>
      <c r="F198" s="221" t="s">
        <v>155</v>
      </c>
      <c r="G198" s="219"/>
      <c r="H198" s="222">
        <v>21</v>
      </c>
      <c r="I198" s="223"/>
      <c r="J198" s="219"/>
      <c r="K198" s="219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153</v>
      </c>
      <c r="AU198" s="228" t="s">
        <v>82</v>
      </c>
      <c r="AV198" s="14" t="s">
        <v>94</v>
      </c>
      <c r="AW198" s="14" t="s">
        <v>30</v>
      </c>
      <c r="AX198" s="14" t="s">
        <v>73</v>
      </c>
      <c r="AY198" s="228" t="s">
        <v>142</v>
      </c>
    </row>
    <row r="199" spans="2:51" s="13" customFormat="1" ht="11.25">
      <c r="B199" s="206"/>
      <c r="C199" s="207"/>
      <c r="D199" s="208" t="s">
        <v>153</v>
      </c>
      <c r="E199" s="209" t="s">
        <v>1</v>
      </c>
      <c r="F199" s="210" t="s">
        <v>246</v>
      </c>
      <c r="G199" s="207"/>
      <c r="H199" s="211">
        <v>6</v>
      </c>
      <c r="I199" s="212"/>
      <c r="J199" s="207"/>
      <c r="K199" s="207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153</v>
      </c>
      <c r="AU199" s="217" t="s">
        <v>82</v>
      </c>
      <c r="AV199" s="13" t="s">
        <v>82</v>
      </c>
      <c r="AW199" s="13" t="s">
        <v>30</v>
      </c>
      <c r="AX199" s="13" t="s">
        <v>73</v>
      </c>
      <c r="AY199" s="217" t="s">
        <v>142</v>
      </c>
    </row>
    <row r="200" spans="2:51" s="14" customFormat="1" ht="11.25">
      <c r="B200" s="218"/>
      <c r="C200" s="219"/>
      <c r="D200" s="208" t="s">
        <v>153</v>
      </c>
      <c r="E200" s="220" t="s">
        <v>1</v>
      </c>
      <c r="F200" s="221" t="s">
        <v>155</v>
      </c>
      <c r="G200" s="219"/>
      <c r="H200" s="222">
        <v>6</v>
      </c>
      <c r="I200" s="223"/>
      <c r="J200" s="219"/>
      <c r="K200" s="219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153</v>
      </c>
      <c r="AU200" s="228" t="s">
        <v>82</v>
      </c>
      <c r="AV200" s="14" t="s">
        <v>94</v>
      </c>
      <c r="AW200" s="14" t="s">
        <v>30</v>
      </c>
      <c r="AX200" s="14" t="s">
        <v>73</v>
      </c>
      <c r="AY200" s="228" t="s">
        <v>142</v>
      </c>
    </row>
    <row r="201" spans="2:51" s="13" customFormat="1" ht="11.25">
      <c r="B201" s="206"/>
      <c r="C201" s="207"/>
      <c r="D201" s="208" t="s">
        <v>153</v>
      </c>
      <c r="E201" s="209" t="s">
        <v>1</v>
      </c>
      <c r="F201" s="210" t="s">
        <v>247</v>
      </c>
      <c r="G201" s="207"/>
      <c r="H201" s="211">
        <v>18</v>
      </c>
      <c r="I201" s="212"/>
      <c r="J201" s="207"/>
      <c r="K201" s="207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153</v>
      </c>
      <c r="AU201" s="217" t="s">
        <v>82</v>
      </c>
      <c r="AV201" s="13" t="s">
        <v>82</v>
      </c>
      <c r="AW201" s="13" t="s">
        <v>30</v>
      </c>
      <c r="AX201" s="13" t="s">
        <v>73</v>
      </c>
      <c r="AY201" s="217" t="s">
        <v>142</v>
      </c>
    </row>
    <row r="202" spans="2:51" s="14" customFormat="1" ht="11.25">
      <c r="B202" s="218"/>
      <c r="C202" s="219"/>
      <c r="D202" s="208" t="s">
        <v>153</v>
      </c>
      <c r="E202" s="220" t="s">
        <v>1</v>
      </c>
      <c r="F202" s="221" t="s">
        <v>155</v>
      </c>
      <c r="G202" s="219"/>
      <c r="H202" s="222">
        <v>18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153</v>
      </c>
      <c r="AU202" s="228" t="s">
        <v>82</v>
      </c>
      <c r="AV202" s="14" t="s">
        <v>94</v>
      </c>
      <c r="AW202" s="14" t="s">
        <v>30</v>
      </c>
      <c r="AX202" s="14" t="s">
        <v>73</v>
      </c>
      <c r="AY202" s="228" t="s">
        <v>142</v>
      </c>
    </row>
    <row r="203" spans="2:51" s="15" customFormat="1" ht="11.25">
      <c r="B203" s="229"/>
      <c r="C203" s="230"/>
      <c r="D203" s="208" t="s">
        <v>153</v>
      </c>
      <c r="E203" s="231" t="s">
        <v>1</v>
      </c>
      <c r="F203" s="232" t="s">
        <v>170</v>
      </c>
      <c r="G203" s="230"/>
      <c r="H203" s="233">
        <v>45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153</v>
      </c>
      <c r="AU203" s="239" t="s">
        <v>82</v>
      </c>
      <c r="AV203" s="15" t="s">
        <v>151</v>
      </c>
      <c r="AW203" s="15" t="s">
        <v>30</v>
      </c>
      <c r="AX203" s="15" t="s">
        <v>80</v>
      </c>
      <c r="AY203" s="239" t="s">
        <v>142</v>
      </c>
    </row>
    <row r="204" spans="1:65" s="2" customFormat="1" ht="21.75" customHeight="1">
      <c r="A204" s="34"/>
      <c r="B204" s="35"/>
      <c r="C204" s="240" t="s">
        <v>248</v>
      </c>
      <c r="D204" s="240" t="s">
        <v>249</v>
      </c>
      <c r="E204" s="241" t="s">
        <v>250</v>
      </c>
      <c r="F204" s="242" t="s">
        <v>251</v>
      </c>
      <c r="G204" s="243" t="s">
        <v>252</v>
      </c>
      <c r="H204" s="244">
        <v>0.418</v>
      </c>
      <c r="I204" s="245"/>
      <c r="J204" s="246">
        <f>ROUND(I204*H204,2)</f>
        <v>0</v>
      </c>
      <c r="K204" s="247"/>
      <c r="L204" s="248"/>
      <c r="M204" s="249" t="s">
        <v>1</v>
      </c>
      <c r="N204" s="250" t="s">
        <v>38</v>
      </c>
      <c r="O204" s="71"/>
      <c r="P204" s="202">
        <f>O204*H204</f>
        <v>0</v>
      </c>
      <c r="Q204" s="202">
        <v>0.55</v>
      </c>
      <c r="R204" s="202">
        <f>Q204*H204</f>
        <v>0.22990000000000002</v>
      </c>
      <c r="S204" s="202">
        <v>0</v>
      </c>
      <c r="T204" s="203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4" t="s">
        <v>253</v>
      </c>
      <c r="AT204" s="204" t="s">
        <v>249</v>
      </c>
      <c r="AU204" s="204" t="s">
        <v>82</v>
      </c>
      <c r="AY204" s="17" t="s">
        <v>142</v>
      </c>
      <c r="BE204" s="205">
        <f>IF(N204="základní",J204,0)</f>
        <v>0</v>
      </c>
      <c r="BF204" s="205">
        <f>IF(N204="snížená",J204,0)</f>
        <v>0</v>
      </c>
      <c r="BG204" s="205">
        <f>IF(N204="zákl. přenesená",J204,0)</f>
        <v>0</v>
      </c>
      <c r="BH204" s="205">
        <f>IF(N204="sníž. přenesená",J204,0)</f>
        <v>0</v>
      </c>
      <c r="BI204" s="205">
        <f>IF(N204="nulová",J204,0)</f>
        <v>0</v>
      </c>
      <c r="BJ204" s="17" t="s">
        <v>80</v>
      </c>
      <c r="BK204" s="205">
        <f>ROUND(I204*H204,2)</f>
        <v>0</v>
      </c>
      <c r="BL204" s="17" t="s">
        <v>220</v>
      </c>
      <c r="BM204" s="204" t="s">
        <v>254</v>
      </c>
    </row>
    <row r="205" spans="2:51" s="13" customFormat="1" ht="11.25">
      <c r="B205" s="206"/>
      <c r="C205" s="207"/>
      <c r="D205" s="208" t="s">
        <v>153</v>
      </c>
      <c r="E205" s="209" t="s">
        <v>1</v>
      </c>
      <c r="F205" s="210" t="s">
        <v>255</v>
      </c>
      <c r="G205" s="207"/>
      <c r="H205" s="211">
        <v>0.294</v>
      </c>
      <c r="I205" s="212"/>
      <c r="J205" s="207"/>
      <c r="K205" s="207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153</v>
      </c>
      <c r="AU205" s="217" t="s">
        <v>82</v>
      </c>
      <c r="AV205" s="13" t="s">
        <v>82</v>
      </c>
      <c r="AW205" s="13" t="s">
        <v>30</v>
      </c>
      <c r="AX205" s="13" t="s">
        <v>73</v>
      </c>
      <c r="AY205" s="217" t="s">
        <v>142</v>
      </c>
    </row>
    <row r="206" spans="2:51" s="14" customFormat="1" ht="11.25">
      <c r="B206" s="218"/>
      <c r="C206" s="219"/>
      <c r="D206" s="208" t="s">
        <v>153</v>
      </c>
      <c r="E206" s="220" t="s">
        <v>1</v>
      </c>
      <c r="F206" s="221" t="s">
        <v>155</v>
      </c>
      <c r="G206" s="219"/>
      <c r="H206" s="222">
        <v>0.294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153</v>
      </c>
      <c r="AU206" s="228" t="s">
        <v>82</v>
      </c>
      <c r="AV206" s="14" t="s">
        <v>94</v>
      </c>
      <c r="AW206" s="14" t="s">
        <v>30</v>
      </c>
      <c r="AX206" s="14" t="s">
        <v>73</v>
      </c>
      <c r="AY206" s="228" t="s">
        <v>142</v>
      </c>
    </row>
    <row r="207" spans="2:51" s="13" customFormat="1" ht="11.25">
      <c r="B207" s="206"/>
      <c r="C207" s="207"/>
      <c r="D207" s="208" t="s">
        <v>153</v>
      </c>
      <c r="E207" s="209" t="s">
        <v>1</v>
      </c>
      <c r="F207" s="210" t="s">
        <v>256</v>
      </c>
      <c r="G207" s="207"/>
      <c r="H207" s="211">
        <v>0.086</v>
      </c>
      <c r="I207" s="212"/>
      <c r="J207" s="207"/>
      <c r="K207" s="207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153</v>
      </c>
      <c r="AU207" s="217" t="s">
        <v>82</v>
      </c>
      <c r="AV207" s="13" t="s">
        <v>82</v>
      </c>
      <c r="AW207" s="13" t="s">
        <v>30</v>
      </c>
      <c r="AX207" s="13" t="s">
        <v>73</v>
      </c>
      <c r="AY207" s="217" t="s">
        <v>142</v>
      </c>
    </row>
    <row r="208" spans="2:51" s="14" customFormat="1" ht="11.25">
      <c r="B208" s="218"/>
      <c r="C208" s="219"/>
      <c r="D208" s="208" t="s">
        <v>153</v>
      </c>
      <c r="E208" s="220" t="s">
        <v>1</v>
      </c>
      <c r="F208" s="221" t="s">
        <v>155</v>
      </c>
      <c r="G208" s="219"/>
      <c r="H208" s="222">
        <v>0.086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153</v>
      </c>
      <c r="AU208" s="228" t="s">
        <v>82</v>
      </c>
      <c r="AV208" s="14" t="s">
        <v>94</v>
      </c>
      <c r="AW208" s="14" t="s">
        <v>30</v>
      </c>
      <c r="AX208" s="14" t="s">
        <v>73</v>
      </c>
      <c r="AY208" s="228" t="s">
        <v>142</v>
      </c>
    </row>
    <row r="209" spans="2:51" s="15" customFormat="1" ht="11.25">
      <c r="B209" s="229"/>
      <c r="C209" s="230"/>
      <c r="D209" s="208" t="s">
        <v>153</v>
      </c>
      <c r="E209" s="231" t="s">
        <v>1</v>
      </c>
      <c r="F209" s="232" t="s">
        <v>170</v>
      </c>
      <c r="G209" s="230"/>
      <c r="H209" s="233">
        <v>0.38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153</v>
      </c>
      <c r="AU209" s="239" t="s">
        <v>82</v>
      </c>
      <c r="AV209" s="15" t="s">
        <v>151</v>
      </c>
      <c r="AW209" s="15" t="s">
        <v>30</v>
      </c>
      <c r="AX209" s="15" t="s">
        <v>80</v>
      </c>
      <c r="AY209" s="239" t="s">
        <v>142</v>
      </c>
    </row>
    <row r="210" spans="2:51" s="13" customFormat="1" ht="11.25">
      <c r="B210" s="206"/>
      <c r="C210" s="207"/>
      <c r="D210" s="208" t="s">
        <v>153</v>
      </c>
      <c r="E210" s="207"/>
      <c r="F210" s="210" t="s">
        <v>257</v>
      </c>
      <c r="G210" s="207"/>
      <c r="H210" s="211">
        <v>0.418</v>
      </c>
      <c r="I210" s="212"/>
      <c r="J210" s="207"/>
      <c r="K210" s="207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153</v>
      </c>
      <c r="AU210" s="217" t="s">
        <v>82</v>
      </c>
      <c r="AV210" s="13" t="s">
        <v>82</v>
      </c>
      <c r="AW210" s="13" t="s">
        <v>4</v>
      </c>
      <c r="AX210" s="13" t="s">
        <v>80</v>
      </c>
      <c r="AY210" s="217" t="s">
        <v>142</v>
      </c>
    </row>
    <row r="211" spans="1:65" s="2" customFormat="1" ht="24.2" customHeight="1">
      <c r="A211" s="34"/>
      <c r="B211" s="35"/>
      <c r="C211" s="240" t="s">
        <v>258</v>
      </c>
      <c r="D211" s="240" t="s">
        <v>249</v>
      </c>
      <c r="E211" s="241" t="s">
        <v>259</v>
      </c>
      <c r="F211" s="242" t="s">
        <v>260</v>
      </c>
      <c r="G211" s="243" t="s">
        <v>252</v>
      </c>
      <c r="H211" s="244">
        <v>0.079</v>
      </c>
      <c r="I211" s="245"/>
      <c r="J211" s="246">
        <f>ROUND(I211*H211,2)</f>
        <v>0</v>
      </c>
      <c r="K211" s="247"/>
      <c r="L211" s="248"/>
      <c r="M211" s="249" t="s">
        <v>1</v>
      </c>
      <c r="N211" s="250" t="s">
        <v>38</v>
      </c>
      <c r="O211" s="71"/>
      <c r="P211" s="202">
        <f>O211*H211</f>
        <v>0</v>
      </c>
      <c r="Q211" s="202">
        <v>0.55</v>
      </c>
      <c r="R211" s="202">
        <f>Q211*H211</f>
        <v>0.04345</v>
      </c>
      <c r="S211" s="202">
        <v>0</v>
      </c>
      <c r="T211" s="203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4" t="s">
        <v>253</v>
      </c>
      <c r="AT211" s="204" t="s">
        <v>249</v>
      </c>
      <c r="AU211" s="204" t="s">
        <v>82</v>
      </c>
      <c r="AY211" s="17" t="s">
        <v>142</v>
      </c>
      <c r="BE211" s="205">
        <f>IF(N211="základní",J211,0)</f>
        <v>0</v>
      </c>
      <c r="BF211" s="205">
        <f>IF(N211="snížená",J211,0)</f>
        <v>0</v>
      </c>
      <c r="BG211" s="205">
        <f>IF(N211="zákl. přenesená",J211,0)</f>
        <v>0</v>
      </c>
      <c r="BH211" s="205">
        <f>IF(N211="sníž. přenesená",J211,0)</f>
        <v>0</v>
      </c>
      <c r="BI211" s="205">
        <f>IF(N211="nulová",J211,0)</f>
        <v>0</v>
      </c>
      <c r="BJ211" s="17" t="s">
        <v>80</v>
      </c>
      <c r="BK211" s="205">
        <f>ROUND(I211*H211,2)</f>
        <v>0</v>
      </c>
      <c r="BL211" s="17" t="s">
        <v>220</v>
      </c>
      <c r="BM211" s="204" t="s">
        <v>261</v>
      </c>
    </row>
    <row r="212" spans="2:51" s="13" customFormat="1" ht="11.25">
      <c r="B212" s="206"/>
      <c r="C212" s="207"/>
      <c r="D212" s="208" t="s">
        <v>153</v>
      </c>
      <c r="E212" s="209" t="s">
        <v>1</v>
      </c>
      <c r="F212" s="210" t="s">
        <v>262</v>
      </c>
      <c r="G212" s="207"/>
      <c r="H212" s="211">
        <v>0.072</v>
      </c>
      <c r="I212" s="212"/>
      <c r="J212" s="207"/>
      <c r="K212" s="207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153</v>
      </c>
      <c r="AU212" s="217" t="s">
        <v>82</v>
      </c>
      <c r="AV212" s="13" t="s">
        <v>82</v>
      </c>
      <c r="AW212" s="13" t="s">
        <v>30</v>
      </c>
      <c r="AX212" s="13" t="s">
        <v>73</v>
      </c>
      <c r="AY212" s="217" t="s">
        <v>142</v>
      </c>
    </row>
    <row r="213" spans="2:51" s="14" customFormat="1" ht="11.25">
      <c r="B213" s="218"/>
      <c r="C213" s="219"/>
      <c r="D213" s="208" t="s">
        <v>153</v>
      </c>
      <c r="E213" s="220" t="s">
        <v>1</v>
      </c>
      <c r="F213" s="221" t="s">
        <v>155</v>
      </c>
      <c r="G213" s="219"/>
      <c r="H213" s="222">
        <v>0.072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153</v>
      </c>
      <c r="AU213" s="228" t="s">
        <v>82</v>
      </c>
      <c r="AV213" s="14" t="s">
        <v>94</v>
      </c>
      <c r="AW213" s="14" t="s">
        <v>30</v>
      </c>
      <c r="AX213" s="14" t="s">
        <v>80</v>
      </c>
      <c r="AY213" s="228" t="s">
        <v>142</v>
      </c>
    </row>
    <row r="214" spans="2:51" s="13" customFormat="1" ht="11.25">
      <c r="B214" s="206"/>
      <c r="C214" s="207"/>
      <c r="D214" s="208" t="s">
        <v>153</v>
      </c>
      <c r="E214" s="207"/>
      <c r="F214" s="210" t="s">
        <v>263</v>
      </c>
      <c r="G214" s="207"/>
      <c r="H214" s="211">
        <v>0.079</v>
      </c>
      <c r="I214" s="212"/>
      <c r="J214" s="207"/>
      <c r="K214" s="207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153</v>
      </c>
      <c r="AU214" s="217" t="s">
        <v>82</v>
      </c>
      <c r="AV214" s="13" t="s">
        <v>82</v>
      </c>
      <c r="AW214" s="13" t="s">
        <v>4</v>
      </c>
      <c r="AX214" s="13" t="s">
        <v>80</v>
      </c>
      <c r="AY214" s="217" t="s">
        <v>142</v>
      </c>
    </row>
    <row r="215" spans="1:65" s="2" customFormat="1" ht="33" customHeight="1">
      <c r="A215" s="34"/>
      <c r="B215" s="35"/>
      <c r="C215" s="192" t="s">
        <v>264</v>
      </c>
      <c r="D215" s="192" t="s">
        <v>147</v>
      </c>
      <c r="E215" s="193" t="s">
        <v>265</v>
      </c>
      <c r="F215" s="194" t="s">
        <v>266</v>
      </c>
      <c r="G215" s="195" t="s">
        <v>243</v>
      </c>
      <c r="H215" s="196">
        <v>15</v>
      </c>
      <c r="I215" s="197"/>
      <c r="J215" s="198">
        <f>ROUND(I215*H215,2)</f>
        <v>0</v>
      </c>
      <c r="K215" s="199"/>
      <c r="L215" s="39"/>
      <c r="M215" s="200" t="s">
        <v>1</v>
      </c>
      <c r="N215" s="201" t="s">
        <v>38</v>
      </c>
      <c r="O215" s="71"/>
      <c r="P215" s="202">
        <f>O215*H215</f>
        <v>0</v>
      </c>
      <c r="Q215" s="202">
        <v>0</v>
      </c>
      <c r="R215" s="202">
        <f>Q215*H215</f>
        <v>0</v>
      </c>
      <c r="S215" s="202">
        <v>0</v>
      </c>
      <c r="T215" s="203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4" t="s">
        <v>220</v>
      </c>
      <c r="AT215" s="204" t="s">
        <v>147</v>
      </c>
      <c r="AU215" s="204" t="s">
        <v>82</v>
      </c>
      <c r="AY215" s="17" t="s">
        <v>142</v>
      </c>
      <c r="BE215" s="205">
        <f>IF(N215="základní",J215,0)</f>
        <v>0</v>
      </c>
      <c r="BF215" s="205">
        <f>IF(N215="snížená",J215,0)</f>
        <v>0</v>
      </c>
      <c r="BG215" s="205">
        <f>IF(N215="zákl. přenesená",J215,0)</f>
        <v>0</v>
      </c>
      <c r="BH215" s="205">
        <f>IF(N215="sníž. přenesená",J215,0)</f>
        <v>0</v>
      </c>
      <c r="BI215" s="205">
        <f>IF(N215="nulová",J215,0)</f>
        <v>0</v>
      </c>
      <c r="BJ215" s="17" t="s">
        <v>80</v>
      </c>
      <c r="BK215" s="205">
        <f>ROUND(I215*H215,2)</f>
        <v>0</v>
      </c>
      <c r="BL215" s="17" t="s">
        <v>220</v>
      </c>
      <c r="BM215" s="204" t="s">
        <v>267</v>
      </c>
    </row>
    <row r="216" spans="2:51" s="13" customFormat="1" ht="11.25">
      <c r="B216" s="206"/>
      <c r="C216" s="207"/>
      <c r="D216" s="208" t="s">
        <v>153</v>
      </c>
      <c r="E216" s="209" t="s">
        <v>1</v>
      </c>
      <c r="F216" s="210" t="s">
        <v>268</v>
      </c>
      <c r="G216" s="207"/>
      <c r="H216" s="211">
        <v>11</v>
      </c>
      <c r="I216" s="212"/>
      <c r="J216" s="207"/>
      <c r="K216" s="207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153</v>
      </c>
      <c r="AU216" s="217" t="s">
        <v>82</v>
      </c>
      <c r="AV216" s="13" t="s">
        <v>82</v>
      </c>
      <c r="AW216" s="13" t="s">
        <v>30</v>
      </c>
      <c r="AX216" s="13" t="s">
        <v>73</v>
      </c>
      <c r="AY216" s="217" t="s">
        <v>142</v>
      </c>
    </row>
    <row r="217" spans="2:51" s="14" customFormat="1" ht="11.25">
      <c r="B217" s="218"/>
      <c r="C217" s="219"/>
      <c r="D217" s="208" t="s">
        <v>153</v>
      </c>
      <c r="E217" s="220" t="s">
        <v>1</v>
      </c>
      <c r="F217" s="221" t="s">
        <v>155</v>
      </c>
      <c r="G217" s="219"/>
      <c r="H217" s="222">
        <v>11</v>
      </c>
      <c r="I217" s="223"/>
      <c r="J217" s="219"/>
      <c r="K217" s="219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153</v>
      </c>
      <c r="AU217" s="228" t="s">
        <v>82</v>
      </c>
      <c r="AV217" s="14" t="s">
        <v>94</v>
      </c>
      <c r="AW217" s="14" t="s">
        <v>30</v>
      </c>
      <c r="AX217" s="14" t="s">
        <v>73</v>
      </c>
      <c r="AY217" s="228" t="s">
        <v>142</v>
      </c>
    </row>
    <row r="218" spans="2:51" s="13" customFormat="1" ht="11.25">
      <c r="B218" s="206"/>
      <c r="C218" s="207"/>
      <c r="D218" s="208" t="s">
        <v>153</v>
      </c>
      <c r="E218" s="209" t="s">
        <v>1</v>
      </c>
      <c r="F218" s="210" t="s">
        <v>168</v>
      </c>
      <c r="G218" s="207"/>
      <c r="H218" s="211">
        <v>4</v>
      </c>
      <c r="I218" s="212"/>
      <c r="J218" s="207"/>
      <c r="K218" s="207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153</v>
      </c>
      <c r="AU218" s="217" t="s">
        <v>82</v>
      </c>
      <c r="AV218" s="13" t="s">
        <v>82</v>
      </c>
      <c r="AW218" s="13" t="s">
        <v>30</v>
      </c>
      <c r="AX218" s="13" t="s">
        <v>73</v>
      </c>
      <c r="AY218" s="217" t="s">
        <v>142</v>
      </c>
    </row>
    <row r="219" spans="2:51" s="14" customFormat="1" ht="11.25">
      <c r="B219" s="218"/>
      <c r="C219" s="219"/>
      <c r="D219" s="208" t="s">
        <v>153</v>
      </c>
      <c r="E219" s="220" t="s">
        <v>1</v>
      </c>
      <c r="F219" s="221" t="s">
        <v>155</v>
      </c>
      <c r="G219" s="219"/>
      <c r="H219" s="222">
        <v>4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153</v>
      </c>
      <c r="AU219" s="228" t="s">
        <v>82</v>
      </c>
      <c r="AV219" s="14" t="s">
        <v>94</v>
      </c>
      <c r="AW219" s="14" t="s">
        <v>30</v>
      </c>
      <c r="AX219" s="14" t="s">
        <v>73</v>
      </c>
      <c r="AY219" s="228" t="s">
        <v>142</v>
      </c>
    </row>
    <row r="220" spans="2:51" s="15" customFormat="1" ht="11.25">
      <c r="B220" s="229"/>
      <c r="C220" s="230"/>
      <c r="D220" s="208" t="s">
        <v>153</v>
      </c>
      <c r="E220" s="231" t="s">
        <v>1</v>
      </c>
      <c r="F220" s="232" t="s">
        <v>170</v>
      </c>
      <c r="G220" s="230"/>
      <c r="H220" s="233">
        <v>15</v>
      </c>
      <c r="I220" s="234"/>
      <c r="J220" s="230"/>
      <c r="K220" s="230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153</v>
      </c>
      <c r="AU220" s="239" t="s">
        <v>82</v>
      </c>
      <c r="AV220" s="15" t="s">
        <v>151</v>
      </c>
      <c r="AW220" s="15" t="s">
        <v>30</v>
      </c>
      <c r="AX220" s="15" t="s">
        <v>80</v>
      </c>
      <c r="AY220" s="239" t="s">
        <v>142</v>
      </c>
    </row>
    <row r="221" spans="1:65" s="2" customFormat="1" ht="21.75" customHeight="1">
      <c r="A221" s="34"/>
      <c r="B221" s="35"/>
      <c r="C221" s="240" t="s">
        <v>269</v>
      </c>
      <c r="D221" s="240" t="s">
        <v>249</v>
      </c>
      <c r="E221" s="241" t="s">
        <v>270</v>
      </c>
      <c r="F221" s="242" t="s">
        <v>271</v>
      </c>
      <c r="G221" s="243" t="s">
        <v>252</v>
      </c>
      <c r="H221" s="244">
        <v>0.274</v>
      </c>
      <c r="I221" s="245"/>
      <c r="J221" s="246">
        <f>ROUND(I221*H221,2)</f>
        <v>0</v>
      </c>
      <c r="K221" s="247"/>
      <c r="L221" s="248"/>
      <c r="M221" s="249" t="s">
        <v>1</v>
      </c>
      <c r="N221" s="250" t="s">
        <v>38</v>
      </c>
      <c r="O221" s="71"/>
      <c r="P221" s="202">
        <f>O221*H221</f>
        <v>0</v>
      </c>
      <c r="Q221" s="202">
        <v>0.55</v>
      </c>
      <c r="R221" s="202">
        <f>Q221*H221</f>
        <v>0.15070000000000003</v>
      </c>
      <c r="S221" s="202">
        <v>0</v>
      </c>
      <c r="T221" s="203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4" t="s">
        <v>253</v>
      </c>
      <c r="AT221" s="204" t="s">
        <v>249</v>
      </c>
      <c r="AU221" s="204" t="s">
        <v>82</v>
      </c>
      <c r="AY221" s="17" t="s">
        <v>142</v>
      </c>
      <c r="BE221" s="205">
        <f>IF(N221="základní",J221,0)</f>
        <v>0</v>
      </c>
      <c r="BF221" s="205">
        <f>IF(N221="snížená",J221,0)</f>
        <v>0</v>
      </c>
      <c r="BG221" s="205">
        <f>IF(N221="zákl. přenesená",J221,0)</f>
        <v>0</v>
      </c>
      <c r="BH221" s="205">
        <f>IF(N221="sníž. přenesená",J221,0)</f>
        <v>0</v>
      </c>
      <c r="BI221" s="205">
        <f>IF(N221="nulová",J221,0)</f>
        <v>0</v>
      </c>
      <c r="BJ221" s="17" t="s">
        <v>80</v>
      </c>
      <c r="BK221" s="205">
        <f>ROUND(I221*H221,2)</f>
        <v>0</v>
      </c>
      <c r="BL221" s="17" t="s">
        <v>220</v>
      </c>
      <c r="BM221" s="204" t="s">
        <v>272</v>
      </c>
    </row>
    <row r="222" spans="2:51" s="13" customFormat="1" ht="11.25">
      <c r="B222" s="206"/>
      <c r="C222" s="207"/>
      <c r="D222" s="208" t="s">
        <v>153</v>
      </c>
      <c r="E222" s="209" t="s">
        <v>1</v>
      </c>
      <c r="F222" s="210" t="s">
        <v>273</v>
      </c>
      <c r="G222" s="207"/>
      <c r="H222" s="211">
        <v>0.185</v>
      </c>
      <c r="I222" s="212"/>
      <c r="J222" s="207"/>
      <c r="K222" s="207"/>
      <c r="L222" s="213"/>
      <c r="M222" s="214"/>
      <c r="N222" s="215"/>
      <c r="O222" s="215"/>
      <c r="P222" s="215"/>
      <c r="Q222" s="215"/>
      <c r="R222" s="215"/>
      <c r="S222" s="215"/>
      <c r="T222" s="216"/>
      <c r="AT222" s="217" t="s">
        <v>153</v>
      </c>
      <c r="AU222" s="217" t="s">
        <v>82</v>
      </c>
      <c r="AV222" s="13" t="s">
        <v>82</v>
      </c>
      <c r="AW222" s="13" t="s">
        <v>30</v>
      </c>
      <c r="AX222" s="13" t="s">
        <v>73</v>
      </c>
      <c r="AY222" s="217" t="s">
        <v>142</v>
      </c>
    </row>
    <row r="223" spans="2:51" s="14" customFormat="1" ht="11.25">
      <c r="B223" s="218"/>
      <c r="C223" s="219"/>
      <c r="D223" s="208" t="s">
        <v>153</v>
      </c>
      <c r="E223" s="220" t="s">
        <v>1</v>
      </c>
      <c r="F223" s="221" t="s">
        <v>155</v>
      </c>
      <c r="G223" s="219"/>
      <c r="H223" s="222">
        <v>0.185</v>
      </c>
      <c r="I223" s="223"/>
      <c r="J223" s="219"/>
      <c r="K223" s="219"/>
      <c r="L223" s="224"/>
      <c r="M223" s="225"/>
      <c r="N223" s="226"/>
      <c r="O223" s="226"/>
      <c r="P223" s="226"/>
      <c r="Q223" s="226"/>
      <c r="R223" s="226"/>
      <c r="S223" s="226"/>
      <c r="T223" s="227"/>
      <c r="AT223" s="228" t="s">
        <v>153</v>
      </c>
      <c r="AU223" s="228" t="s">
        <v>82</v>
      </c>
      <c r="AV223" s="14" t="s">
        <v>94</v>
      </c>
      <c r="AW223" s="14" t="s">
        <v>30</v>
      </c>
      <c r="AX223" s="14" t="s">
        <v>73</v>
      </c>
      <c r="AY223" s="228" t="s">
        <v>142</v>
      </c>
    </row>
    <row r="224" spans="2:51" s="13" customFormat="1" ht="11.25">
      <c r="B224" s="206"/>
      <c r="C224" s="207"/>
      <c r="D224" s="208" t="s">
        <v>153</v>
      </c>
      <c r="E224" s="209" t="s">
        <v>1</v>
      </c>
      <c r="F224" s="210" t="s">
        <v>274</v>
      </c>
      <c r="G224" s="207"/>
      <c r="H224" s="211">
        <v>0.064</v>
      </c>
      <c r="I224" s="212"/>
      <c r="J224" s="207"/>
      <c r="K224" s="207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153</v>
      </c>
      <c r="AU224" s="217" t="s">
        <v>82</v>
      </c>
      <c r="AV224" s="13" t="s">
        <v>82</v>
      </c>
      <c r="AW224" s="13" t="s">
        <v>30</v>
      </c>
      <c r="AX224" s="13" t="s">
        <v>73</v>
      </c>
      <c r="AY224" s="217" t="s">
        <v>142</v>
      </c>
    </row>
    <row r="225" spans="2:51" s="14" customFormat="1" ht="11.25">
      <c r="B225" s="218"/>
      <c r="C225" s="219"/>
      <c r="D225" s="208" t="s">
        <v>153</v>
      </c>
      <c r="E225" s="220" t="s">
        <v>1</v>
      </c>
      <c r="F225" s="221" t="s">
        <v>155</v>
      </c>
      <c r="G225" s="219"/>
      <c r="H225" s="222">
        <v>0.064</v>
      </c>
      <c r="I225" s="223"/>
      <c r="J225" s="219"/>
      <c r="K225" s="219"/>
      <c r="L225" s="224"/>
      <c r="M225" s="225"/>
      <c r="N225" s="226"/>
      <c r="O225" s="226"/>
      <c r="P225" s="226"/>
      <c r="Q225" s="226"/>
      <c r="R225" s="226"/>
      <c r="S225" s="226"/>
      <c r="T225" s="227"/>
      <c r="AT225" s="228" t="s">
        <v>153</v>
      </c>
      <c r="AU225" s="228" t="s">
        <v>82</v>
      </c>
      <c r="AV225" s="14" t="s">
        <v>94</v>
      </c>
      <c r="AW225" s="14" t="s">
        <v>30</v>
      </c>
      <c r="AX225" s="14" t="s">
        <v>73</v>
      </c>
      <c r="AY225" s="228" t="s">
        <v>142</v>
      </c>
    </row>
    <row r="226" spans="2:51" s="15" customFormat="1" ht="11.25">
      <c r="B226" s="229"/>
      <c r="C226" s="230"/>
      <c r="D226" s="208" t="s">
        <v>153</v>
      </c>
      <c r="E226" s="231" t="s">
        <v>1</v>
      </c>
      <c r="F226" s="232" t="s">
        <v>170</v>
      </c>
      <c r="G226" s="230"/>
      <c r="H226" s="233">
        <v>0.249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153</v>
      </c>
      <c r="AU226" s="239" t="s">
        <v>82</v>
      </c>
      <c r="AV226" s="15" t="s">
        <v>151</v>
      </c>
      <c r="AW226" s="15" t="s">
        <v>30</v>
      </c>
      <c r="AX226" s="15" t="s">
        <v>80</v>
      </c>
      <c r="AY226" s="239" t="s">
        <v>142</v>
      </c>
    </row>
    <row r="227" spans="2:51" s="13" customFormat="1" ht="11.25">
      <c r="B227" s="206"/>
      <c r="C227" s="207"/>
      <c r="D227" s="208" t="s">
        <v>153</v>
      </c>
      <c r="E227" s="207"/>
      <c r="F227" s="210" t="s">
        <v>275</v>
      </c>
      <c r="G227" s="207"/>
      <c r="H227" s="211">
        <v>0.274</v>
      </c>
      <c r="I227" s="212"/>
      <c r="J227" s="207"/>
      <c r="K227" s="207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153</v>
      </c>
      <c r="AU227" s="217" t="s">
        <v>82</v>
      </c>
      <c r="AV227" s="13" t="s">
        <v>82</v>
      </c>
      <c r="AW227" s="13" t="s">
        <v>4</v>
      </c>
      <c r="AX227" s="13" t="s">
        <v>80</v>
      </c>
      <c r="AY227" s="217" t="s">
        <v>142</v>
      </c>
    </row>
    <row r="228" spans="1:65" s="2" customFormat="1" ht="24.2" customHeight="1">
      <c r="A228" s="34"/>
      <c r="B228" s="35"/>
      <c r="C228" s="192" t="s">
        <v>7</v>
      </c>
      <c r="D228" s="192" t="s">
        <v>147</v>
      </c>
      <c r="E228" s="193" t="s">
        <v>276</v>
      </c>
      <c r="F228" s="194" t="s">
        <v>277</v>
      </c>
      <c r="G228" s="195" t="s">
        <v>252</v>
      </c>
      <c r="H228" s="196">
        <v>0.771</v>
      </c>
      <c r="I228" s="197"/>
      <c r="J228" s="198">
        <f>ROUND(I228*H228,2)</f>
        <v>0</v>
      </c>
      <c r="K228" s="199"/>
      <c r="L228" s="39"/>
      <c r="M228" s="200" t="s">
        <v>1</v>
      </c>
      <c r="N228" s="201" t="s">
        <v>38</v>
      </c>
      <c r="O228" s="71"/>
      <c r="P228" s="202">
        <f>O228*H228</f>
        <v>0</v>
      </c>
      <c r="Q228" s="202">
        <v>0.00281</v>
      </c>
      <c r="R228" s="202">
        <f>Q228*H228</f>
        <v>0.00216651</v>
      </c>
      <c r="S228" s="202">
        <v>0</v>
      </c>
      <c r="T228" s="203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4" t="s">
        <v>220</v>
      </c>
      <c r="AT228" s="204" t="s">
        <v>147</v>
      </c>
      <c r="AU228" s="204" t="s">
        <v>82</v>
      </c>
      <c r="AY228" s="17" t="s">
        <v>142</v>
      </c>
      <c r="BE228" s="205">
        <f>IF(N228="základní",J228,0)</f>
        <v>0</v>
      </c>
      <c r="BF228" s="205">
        <f>IF(N228="snížená",J228,0)</f>
        <v>0</v>
      </c>
      <c r="BG228" s="205">
        <f>IF(N228="zákl. přenesená",J228,0)</f>
        <v>0</v>
      </c>
      <c r="BH228" s="205">
        <f>IF(N228="sníž. přenesená",J228,0)</f>
        <v>0</v>
      </c>
      <c r="BI228" s="205">
        <f>IF(N228="nulová",J228,0)</f>
        <v>0</v>
      </c>
      <c r="BJ228" s="17" t="s">
        <v>80</v>
      </c>
      <c r="BK228" s="205">
        <f>ROUND(I228*H228,2)</f>
        <v>0</v>
      </c>
      <c r="BL228" s="17" t="s">
        <v>220</v>
      </c>
      <c r="BM228" s="204" t="s">
        <v>278</v>
      </c>
    </row>
    <row r="229" spans="2:51" s="13" customFormat="1" ht="11.25">
      <c r="B229" s="206"/>
      <c r="C229" s="207"/>
      <c r="D229" s="208" t="s">
        <v>153</v>
      </c>
      <c r="E229" s="209" t="s">
        <v>1</v>
      </c>
      <c r="F229" s="210" t="s">
        <v>279</v>
      </c>
      <c r="G229" s="207"/>
      <c r="H229" s="211">
        <v>0.771</v>
      </c>
      <c r="I229" s="212"/>
      <c r="J229" s="207"/>
      <c r="K229" s="207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153</v>
      </c>
      <c r="AU229" s="217" t="s">
        <v>82</v>
      </c>
      <c r="AV229" s="13" t="s">
        <v>82</v>
      </c>
      <c r="AW229" s="13" t="s">
        <v>30</v>
      </c>
      <c r="AX229" s="13" t="s">
        <v>73</v>
      </c>
      <c r="AY229" s="217" t="s">
        <v>142</v>
      </c>
    </row>
    <row r="230" spans="2:51" s="14" customFormat="1" ht="11.25">
      <c r="B230" s="218"/>
      <c r="C230" s="219"/>
      <c r="D230" s="208" t="s">
        <v>153</v>
      </c>
      <c r="E230" s="220" t="s">
        <v>1</v>
      </c>
      <c r="F230" s="221" t="s">
        <v>155</v>
      </c>
      <c r="G230" s="219"/>
      <c r="H230" s="222">
        <v>0.771</v>
      </c>
      <c r="I230" s="223"/>
      <c r="J230" s="219"/>
      <c r="K230" s="219"/>
      <c r="L230" s="224"/>
      <c r="M230" s="225"/>
      <c r="N230" s="226"/>
      <c r="O230" s="226"/>
      <c r="P230" s="226"/>
      <c r="Q230" s="226"/>
      <c r="R230" s="226"/>
      <c r="S230" s="226"/>
      <c r="T230" s="227"/>
      <c r="AT230" s="228" t="s">
        <v>153</v>
      </c>
      <c r="AU230" s="228" t="s">
        <v>82</v>
      </c>
      <c r="AV230" s="14" t="s">
        <v>94</v>
      </c>
      <c r="AW230" s="14" t="s">
        <v>30</v>
      </c>
      <c r="AX230" s="14" t="s">
        <v>80</v>
      </c>
      <c r="AY230" s="228" t="s">
        <v>142</v>
      </c>
    </row>
    <row r="231" spans="1:65" s="2" customFormat="1" ht="24.2" customHeight="1">
      <c r="A231" s="34"/>
      <c r="B231" s="35"/>
      <c r="C231" s="192" t="s">
        <v>280</v>
      </c>
      <c r="D231" s="192" t="s">
        <v>147</v>
      </c>
      <c r="E231" s="193" t="s">
        <v>281</v>
      </c>
      <c r="F231" s="194" t="s">
        <v>282</v>
      </c>
      <c r="G231" s="195" t="s">
        <v>193</v>
      </c>
      <c r="H231" s="196">
        <v>1.795</v>
      </c>
      <c r="I231" s="197"/>
      <c r="J231" s="198">
        <f>ROUND(I231*H231,2)</f>
        <v>0</v>
      </c>
      <c r="K231" s="199"/>
      <c r="L231" s="39"/>
      <c r="M231" s="200" t="s">
        <v>1</v>
      </c>
      <c r="N231" s="201" t="s">
        <v>38</v>
      </c>
      <c r="O231" s="71"/>
      <c r="P231" s="202">
        <f>O231*H231</f>
        <v>0</v>
      </c>
      <c r="Q231" s="202">
        <v>0</v>
      </c>
      <c r="R231" s="202">
        <f>Q231*H231</f>
        <v>0</v>
      </c>
      <c r="S231" s="202">
        <v>0</v>
      </c>
      <c r="T231" s="203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4" t="s">
        <v>220</v>
      </c>
      <c r="AT231" s="204" t="s">
        <v>147</v>
      </c>
      <c r="AU231" s="204" t="s">
        <v>82</v>
      </c>
      <c r="AY231" s="17" t="s">
        <v>142</v>
      </c>
      <c r="BE231" s="205">
        <f>IF(N231="základní",J231,0)</f>
        <v>0</v>
      </c>
      <c r="BF231" s="205">
        <f>IF(N231="snížená",J231,0)</f>
        <v>0</v>
      </c>
      <c r="BG231" s="205">
        <f>IF(N231="zákl. přenesená",J231,0)</f>
        <v>0</v>
      </c>
      <c r="BH231" s="205">
        <f>IF(N231="sníž. přenesená",J231,0)</f>
        <v>0</v>
      </c>
      <c r="BI231" s="205">
        <f>IF(N231="nulová",J231,0)</f>
        <v>0</v>
      </c>
      <c r="BJ231" s="17" t="s">
        <v>80</v>
      </c>
      <c r="BK231" s="205">
        <f>ROUND(I231*H231,2)</f>
        <v>0</v>
      </c>
      <c r="BL231" s="17" t="s">
        <v>220</v>
      </c>
      <c r="BM231" s="204" t="s">
        <v>283</v>
      </c>
    </row>
    <row r="232" spans="1:65" s="2" customFormat="1" ht="24.2" customHeight="1">
      <c r="A232" s="34"/>
      <c r="B232" s="35"/>
      <c r="C232" s="192" t="s">
        <v>284</v>
      </c>
      <c r="D232" s="192" t="s">
        <v>147</v>
      </c>
      <c r="E232" s="193" t="s">
        <v>285</v>
      </c>
      <c r="F232" s="194" t="s">
        <v>286</v>
      </c>
      <c r="G232" s="195" t="s">
        <v>193</v>
      </c>
      <c r="H232" s="196">
        <v>1.795</v>
      </c>
      <c r="I232" s="197"/>
      <c r="J232" s="198">
        <f>ROUND(I232*H232,2)</f>
        <v>0</v>
      </c>
      <c r="K232" s="199"/>
      <c r="L232" s="39"/>
      <c r="M232" s="200" t="s">
        <v>1</v>
      </c>
      <c r="N232" s="201" t="s">
        <v>38</v>
      </c>
      <c r="O232" s="71"/>
      <c r="P232" s="202">
        <f>O232*H232</f>
        <v>0</v>
      </c>
      <c r="Q232" s="202">
        <v>0</v>
      </c>
      <c r="R232" s="202">
        <f>Q232*H232</f>
        <v>0</v>
      </c>
      <c r="S232" s="202">
        <v>0</v>
      </c>
      <c r="T232" s="203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4" t="s">
        <v>220</v>
      </c>
      <c r="AT232" s="204" t="s">
        <v>147</v>
      </c>
      <c r="AU232" s="204" t="s">
        <v>82</v>
      </c>
      <c r="AY232" s="17" t="s">
        <v>142</v>
      </c>
      <c r="BE232" s="205">
        <f>IF(N232="základní",J232,0)</f>
        <v>0</v>
      </c>
      <c r="BF232" s="205">
        <f>IF(N232="snížená",J232,0)</f>
        <v>0</v>
      </c>
      <c r="BG232" s="205">
        <f>IF(N232="zákl. přenesená",J232,0)</f>
        <v>0</v>
      </c>
      <c r="BH232" s="205">
        <f>IF(N232="sníž. přenesená",J232,0)</f>
        <v>0</v>
      </c>
      <c r="BI232" s="205">
        <f>IF(N232="nulová",J232,0)</f>
        <v>0</v>
      </c>
      <c r="BJ232" s="17" t="s">
        <v>80</v>
      </c>
      <c r="BK232" s="205">
        <f>ROUND(I232*H232,2)</f>
        <v>0</v>
      </c>
      <c r="BL232" s="17" t="s">
        <v>220</v>
      </c>
      <c r="BM232" s="204" t="s">
        <v>287</v>
      </c>
    </row>
    <row r="233" spans="2:63" s="12" customFormat="1" ht="22.9" customHeight="1">
      <c r="B233" s="176"/>
      <c r="C233" s="177"/>
      <c r="D233" s="178" t="s">
        <v>72</v>
      </c>
      <c r="E233" s="190" t="s">
        <v>288</v>
      </c>
      <c r="F233" s="190" t="s">
        <v>289</v>
      </c>
      <c r="G233" s="177"/>
      <c r="H233" s="177"/>
      <c r="I233" s="180"/>
      <c r="J233" s="191">
        <f>BK233</f>
        <v>0</v>
      </c>
      <c r="K233" s="177"/>
      <c r="L233" s="182"/>
      <c r="M233" s="183"/>
      <c r="N233" s="184"/>
      <c r="O233" s="184"/>
      <c r="P233" s="185">
        <f>SUM(P234:P249)</f>
        <v>0</v>
      </c>
      <c r="Q233" s="184"/>
      <c r="R233" s="185">
        <f>SUM(R234:R249)</f>
        <v>0</v>
      </c>
      <c r="S233" s="184"/>
      <c r="T233" s="186">
        <f>SUM(T234:T249)</f>
        <v>0.354135</v>
      </c>
      <c r="AR233" s="187" t="s">
        <v>82</v>
      </c>
      <c r="AT233" s="188" t="s">
        <v>72</v>
      </c>
      <c r="AU233" s="188" t="s">
        <v>80</v>
      </c>
      <c r="AY233" s="187" t="s">
        <v>142</v>
      </c>
      <c r="BK233" s="189">
        <f>SUM(BK234:BK249)</f>
        <v>0</v>
      </c>
    </row>
    <row r="234" spans="1:65" s="2" customFormat="1" ht="24.2" customHeight="1">
      <c r="A234" s="34"/>
      <c r="B234" s="35"/>
      <c r="C234" s="192" t="s">
        <v>290</v>
      </c>
      <c r="D234" s="192" t="s">
        <v>147</v>
      </c>
      <c r="E234" s="193" t="s">
        <v>291</v>
      </c>
      <c r="F234" s="194" t="s">
        <v>292</v>
      </c>
      <c r="G234" s="195" t="s">
        <v>293</v>
      </c>
      <c r="H234" s="196">
        <v>1</v>
      </c>
      <c r="I234" s="197"/>
      <c r="J234" s="198">
        <f>ROUND(I234*H234,2)</f>
        <v>0</v>
      </c>
      <c r="K234" s="199"/>
      <c r="L234" s="39"/>
      <c r="M234" s="200" t="s">
        <v>1</v>
      </c>
      <c r="N234" s="201" t="s">
        <v>38</v>
      </c>
      <c r="O234" s="71"/>
      <c r="P234" s="202">
        <f>O234*H234</f>
        <v>0</v>
      </c>
      <c r="Q234" s="202">
        <v>0</v>
      </c>
      <c r="R234" s="202">
        <f>Q234*H234</f>
        <v>0</v>
      </c>
      <c r="S234" s="202">
        <v>0</v>
      </c>
      <c r="T234" s="203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4" t="s">
        <v>151</v>
      </c>
      <c r="AT234" s="204" t="s">
        <v>147</v>
      </c>
      <c r="AU234" s="204" t="s">
        <v>82</v>
      </c>
      <c r="AY234" s="17" t="s">
        <v>142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17" t="s">
        <v>80</v>
      </c>
      <c r="BK234" s="205">
        <f>ROUND(I234*H234,2)</f>
        <v>0</v>
      </c>
      <c r="BL234" s="17" t="s">
        <v>151</v>
      </c>
      <c r="BM234" s="204" t="s">
        <v>294</v>
      </c>
    </row>
    <row r="235" spans="2:51" s="13" customFormat="1" ht="11.25">
      <c r="B235" s="206"/>
      <c r="C235" s="207"/>
      <c r="D235" s="208" t="s">
        <v>153</v>
      </c>
      <c r="E235" s="209" t="s">
        <v>1</v>
      </c>
      <c r="F235" s="210" t="s">
        <v>80</v>
      </c>
      <c r="G235" s="207"/>
      <c r="H235" s="211">
        <v>1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153</v>
      </c>
      <c r="AU235" s="217" t="s">
        <v>82</v>
      </c>
      <c r="AV235" s="13" t="s">
        <v>82</v>
      </c>
      <c r="AW235" s="13" t="s">
        <v>30</v>
      </c>
      <c r="AX235" s="13" t="s">
        <v>73</v>
      </c>
      <c r="AY235" s="217" t="s">
        <v>142</v>
      </c>
    </row>
    <row r="236" spans="2:51" s="14" customFormat="1" ht="11.25">
      <c r="B236" s="218"/>
      <c r="C236" s="219"/>
      <c r="D236" s="208" t="s">
        <v>153</v>
      </c>
      <c r="E236" s="220" t="s">
        <v>1</v>
      </c>
      <c r="F236" s="221" t="s">
        <v>155</v>
      </c>
      <c r="G236" s="219"/>
      <c r="H236" s="222">
        <v>1</v>
      </c>
      <c r="I236" s="223"/>
      <c r="J236" s="219"/>
      <c r="K236" s="219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153</v>
      </c>
      <c r="AU236" s="228" t="s">
        <v>82</v>
      </c>
      <c r="AV236" s="14" t="s">
        <v>94</v>
      </c>
      <c r="AW236" s="14" t="s">
        <v>30</v>
      </c>
      <c r="AX236" s="14" t="s">
        <v>80</v>
      </c>
      <c r="AY236" s="228" t="s">
        <v>142</v>
      </c>
    </row>
    <row r="237" spans="1:65" s="2" customFormat="1" ht="16.5" customHeight="1">
      <c r="A237" s="34"/>
      <c r="B237" s="35"/>
      <c r="C237" s="192" t="s">
        <v>295</v>
      </c>
      <c r="D237" s="192" t="s">
        <v>147</v>
      </c>
      <c r="E237" s="193" t="s">
        <v>296</v>
      </c>
      <c r="F237" s="194" t="s">
        <v>297</v>
      </c>
      <c r="G237" s="195" t="s">
        <v>293</v>
      </c>
      <c r="H237" s="196">
        <v>1</v>
      </c>
      <c r="I237" s="197"/>
      <c r="J237" s="198">
        <f>ROUND(I237*H237,2)</f>
        <v>0</v>
      </c>
      <c r="K237" s="199"/>
      <c r="L237" s="39"/>
      <c r="M237" s="200" t="s">
        <v>1</v>
      </c>
      <c r="N237" s="201" t="s">
        <v>38</v>
      </c>
      <c r="O237" s="71"/>
      <c r="P237" s="202">
        <f>O237*H237</f>
        <v>0</v>
      </c>
      <c r="Q237" s="202">
        <v>0</v>
      </c>
      <c r="R237" s="202">
        <f>Q237*H237</f>
        <v>0</v>
      </c>
      <c r="S237" s="202">
        <v>0</v>
      </c>
      <c r="T237" s="203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4" t="s">
        <v>151</v>
      </c>
      <c r="AT237" s="204" t="s">
        <v>147</v>
      </c>
      <c r="AU237" s="204" t="s">
        <v>82</v>
      </c>
      <c r="AY237" s="17" t="s">
        <v>142</v>
      </c>
      <c r="BE237" s="205">
        <f>IF(N237="základní",J237,0)</f>
        <v>0</v>
      </c>
      <c r="BF237" s="205">
        <f>IF(N237="snížená",J237,0)</f>
        <v>0</v>
      </c>
      <c r="BG237" s="205">
        <f>IF(N237="zákl. přenesená",J237,0)</f>
        <v>0</v>
      </c>
      <c r="BH237" s="205">
        <f>IF(N237="sníž. přenesená",J237,0)</f>
        <v>0</v>
      </c>
      <c r="BI237" s="205">
        <f>IF(N237="nulová",J237,0)</f>
        <v>0</v>
      </c>
      <c r="BJ237" s="17" t="s">
        <v>80</v>
      </c>
      <c r="BK237" s="205">
        <f>ROUND(I237*H237,2)</f>
        <v>0</v>
      </c>
      <c r="BL237" s="17" t="s">
        <v>151</v>
      </c>
      <c r="BM237" s="204" t="s">
        <v>298</v>
      </c>
    </row>
    <row r="238" spans="2:51" s="13" customFormat="1" ht="11.25">
      <c r="B238" s="206"/>
      <c r="C238" s="207"/>
      <c r="D238" s="208" t="s">
        <v>153</v>
      </c>
      <c r="E238" s="209" t="s">
        <v>1</v>
      </c>
      <c r="F238" s="210" t="s">
        <v>80</v>
      </c>
      <c r="G238" s="207"/>
      <c r="H238" s="211">
        <v>1</v>
      </c>
      <c r="I238" s="212"/>
      <c r="J238" s="207"/>
      <c r="K238" s="207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153</v>
      </c>
      <c r="AU238" s="217" t="s">
        <v>82</v>
      </c>
      <c r="AV238" s="13" t="s">
        <v>82</v>
      </c>
      <c r="AW238" s="13" t="s">
        <v>30</v>
      </c>
      <c r="AX238" s="13" t="s">
        <v>73</v>
      </c>
      <c r="AY238" s="217" t="s">
        <v>142</v>
      </c>
    </row>
    <row r="239" spans="2:51" s="14" customFormat="1" ht="11.25">
      <c r="B239" s="218"/>
      <c r="C239" s="219"/>
      <c r="D239" s="208" t="s">
        <v>153</v>
      </c>
      <c r="E239" s="220" t="s">
        <v>1</v>
      </c>
      <c r="F239" s="221" t="s">
        <v>155</v>
      </c>
      <c r="G239" s="219"/>
      <c r="H239" s="222">
        <v>1</v>
      </c>
      <c r="I239" s="223"/>
      <c r="J239" s="219"/>
      <c r="K239" s="219"/>
      <c r="L239" s="224"/>
      <c r="M239" s="225"/>
      <c r="N239" s="226"/>
      <c r="O239" s="226"/>
      <c r="P239" s="226"/>
      <c r="Q239" s="226"/>
      <c r="R239" s="226"/>
      <c r="S239" s="226"/>
      <c r="T239" s="227"/>
      <c r="AT239" s="228" t="s">
        <v>153</v>
      </c>
      <c r="AU239" s="228" t="s">
        <v>82</v>
      </c>
      <c r="AV239" s="14" t="s">
        <v>94</v>
      </c>
      <c r="AW239" s="14" t="s">
        <v>30</v>
      </c>
      <c r="AX239" s="14" t="s">
        <v>80</v>
      </c>
      <c r="AY239" s="228" t="s">
        <v>142</v>
      </c>
    </row>
    <row r="240" spans="1:65" s="2" customFormat="1" ht="24.2" customHeight="1">
      <c r="A240" s="34"/>
      <c r="B240" s="35"/>
      <c r="C240" s="192" t="s">
        <v>299</v>
      </c>
      <c r="D240" s="192" t="s">
        <v>147</v>
      </c>
      <c r="E240" s="193" t="s">
        <v>300</v>
      </c>
      <c r="F240" s="194" t="s">
        <v>301</v>
      </c>
      <c r="G240" s="195" t="s">
        <v>293</v>
      </c>
      <c r="H240" s="196">
        <v>1</v>
      </c>
      <c r="I240" s="197"/>
      <c r="J240" s="198">
        <f>ROUND(I240*H240,2)</f>
        <v>0</v>
      </c>
      <c r="K240" s="199"/>
      <c r="L240" s="39"/>
      <c r="M240" s="200" t="s">
        <v>1</v>
      </c>
      <c r="N240" s="201" t="s">
        <v>38</v>
      </c>
      <c r="O240" s="71"/>
      <c r="P240" s="202">
        <f>O240*H240</f>
        <v>0</v>
      </c>
      <c r="Q240" s="202">
        <v>0</v>
      </c>
      <c r="R240" s="202">
        <f>Q240*H240</f>
        <v>0</v>
      </c>
      <c r="S240" s="202">
        <v>0</v>
      </c>
      <c r="T240" s="203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4" t="s">
        <v>151</v>
      </c>
      <c r="AT240" s="204" t="s">
        <v>147</v>
      </c>
      <c r="AU240" s="204" t="s">
        <v>82</v>
      </c>
      <c r="AY240" s="17" t="s">
        <v>142</v>
      </c>
      <c r="BE240" s="205">
        <f>IF(N240="základní",J240,0)</f>
        <v>0</v>
      </c>
      <c r="BF240" s="205">
        <f>IF(N240="snížená",J240,0)</f>
        <v>0</v>
      </c>
      <c r="BG240" s="205">
        <f>IF(N240="zákl. přenesená",J240,0)</f>
        <v>0</v>
      </c>
      <c r="BH240" s="205">
        <f>IF(N240="sníž. přenesená",J240,0)</f>
        <v>0</v>
      </c>
      <c r="BI240" s="205">
        <f>IF(N240="nulová",J240,0)</f>
        <v>0</v>
      </c>
      <c r="BJ240" s="17" t="s">
        <v>80</v>
      </c>
      <c r="BK240" s="205">
        <f>ROUND(I240*H240,2)</f>
        <v>0</v>
      </c>
      <c r="BL240" s="17" t="s">
        <v>151</v>
      </c>
      <c r="BM240" s="204" t="s">
        <v>302</v>
      </c>
    </row>
    <row r="241" spans="2:51" s="13" customFormat="1" ht="11.25">
      <c r="B241" s="206"/>
      <c r="C241" s="207"/>
      <c r="D241" s="208" t="s">
        <v>153</v>
      </c>
      <c r="E241" s="209" t="s">
        <v>1</v>
      </c>
      <c r="F241" s="210" t="s">
        <v>80</v>
      </c>
      <c r="G241" s="207"/>
      <c r="H241" s="211">
        <v>1</v>
      </c>
      <c r="I241" s="212"/>
      <c r="J241" s="207"/>
      <c r="K241" s="207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153</v>
      </c>
      <c r="AU241" s="217" t="s">
        <v>82</v>
      </c>
      <c r="AV241" s="13" t="s">
        <v>82</v>
      </c>
      <c r="AW241" s="13" t="s">
        <v>30</v>
      </c>
      <c r="AX241" s="13" t="s">
        <v>73</v>
      </c>
      <c r="AY241" s="217" t="s">
        <v>142</v>
      </c>
    </row>
    <row r="242" spans="2:51" s="14" customFormat="1" ht="11.25">
      <c r="B242" s="218"/>
      <c r="C242" s="219"/>
      <c r="D242" s="208" t="s">
        <v>153</v>
      </c>
      <c r="E242" s="220" t="s">
        <v>1</v>
      </c>
      <c r="F242" s="221" t="s">
        <v>155</v>
      </c>
      <c r="G242" s="219"/>
      <c r="H242" s="222">
        <v>1</v>
      </c>
      <c r="I242" s="223"/>
      <c r="J242" s="219"/>
      <c r="K242" s="219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153</v>
      </c>
      <c r="AU242" s="228" t="s">
        <v>82</v>
      </c>
      <c r="AV242" s="14" t="s">
        <v>94</v>
      </c>
      <c r="AW242" s="14" t="s">
        <v>30</v>
      </c>
      <c r="AX242" s="14" t="s">
        <v>80</v>
      </c>
      <c r="AY242" s="228" t="s">
        <v>142</v>
      </c>
    </row>
    <row r="243" spans="1:65" s="2" customFormat="1" ht="16.5" customHeight="1">
      <c r="A243" s="34"/>
      <c r="B243" s="35"/>
      <c r="C243" s="192" t="s">
        <v>303</v>
      </c>
      <c r="D243" s="192" t="s">
        <v>147</v>
      </c>
      <c r="E243" s="193" t="s">
        <v>304</v>
      </c>
      <c r="F243" s="194" t="s">
        <v>305</v>
      </c>
      <c r="G243" s="195" t="s">
        <v>162</v>
      </c>
      <c r="H243" s="196">
        <v>9.3</v>
      </c>
      <c r="I243" s="197"/>
      <c r="J243" s="198">
        <f>ROUND(I243*H243,2)</f>
        <v>0</v>
      </c>
      <c r="K243" s="199"/>
      <c r="L243" s="39"/>
      <c r="M243" s="200" t="s">
        <v>1</v>
      </c>
      <c r="N243" s="201" t="s">
        <v>38</v>
      </c>
      <c r="O243" s="71"/>
      <c r="P243" s="202">
        <f>O243*H243</f>
        <v>0</v>
      </c>
      <c r="Q243" s="202">
        <v>0</v>
      </c>
      <c r="R243" s="202">
        <f>Q243*H243</f>
        <v>0</v>
      </c>
      <c r="S243" s="202">
        <v>0.01695</v>
      </c>
      <c r="T243" s="203">
        <f>S243*H243</f>
        <v>0.157635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4" t="s">
        <v>220</v>
      </c>
      <c r="AT243" s="204" t="s">
        <v>147</v>
      </c>
      <c r="AU243" s="204" t="s">
        <v>82</v>
      </c>
      <c r="AY243" s="17" t="s">
        <v>142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17" t="s">
        <v>80</v>
      </c>
      <c r="BK243" s="205">
        <f>ROUND(I243*H243,2)</f>
        <v>0</v>
      </c>
      <c r="BL243" s="17" t="s">
        <v>220</v>
      </c>
      <c r="BM243" s="204" t="s">
        <v>306</v>
      </c>
    </row>
    <row r="244" spans="2:51" s="13" customFormat="1" ht="11.25">
      <c r="B244" s="206"/>
      <c r="C244" s="207"/>
      <c r="D244" s="208" t="s">
        <v>153</v>
      </c>
      <c r="E244" s="209" t="s">
        <v>1</v>
      </c>
      <c r="F244" s="210" t="s">
        <v>307</v>
      </c>
      <c r="G244" s="207"/>
      <c r="H244" s="211">
        <v>9.3</v>
      </c>
      <c r="I244" s="212"/>
      <c r="J244" s="207"/>
      <c r="K244" s="207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153</v>
      </c>
      <c r="AU244" s="217" t="s">
        <v>82</v>
      </c>
      <c r="AV244" s="13" t="s">
        <v>82</v>
      </c>
      <c r="AW244" s="13" t="s">
        <v>30</v>
      </c>
      <c r="AX244" s="13" t="s">
        <v>73</v>
      </c>
      <c r="AY244" s="217" t="s">
        <v>142</v>
      </c>
    </row>
    <row r="245" spans="2:51" s="14" customFormat="1" ht="11.25">
      <c r="B245" s="218"/>
      <c r="C245" s="219"/>
      <c r="D245" s="208" t="s">
        <v>153</v>
      </c>
      <c r="E245" s="220" t="s">
        <v>1</v>
      </c>
      <c r="F245" s="221" t="s">
        <v>155</v>
      </c>
      <c r="G245" s="219"/>
      <c r="H245" s="222">
        <v>9.3</v>
      </c>
      <c r="I245" s="223"/>
      <c r="J245" s="219"/>
      <c r="K245" s="219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153</v>
      </c>
      <c r="AU245" s="228" t="s">
        <v>82</v>
      </c>
      <c r="AV245" s="14" t="s">
        <v>94</v>
      </c>
      <c r="AW245" s="14" t="s">
        <v>30</v>
      </c>
      <c r="AX245" s="14" t="s">
        <v>80</v>
      </c>
      <c r="AY245" s="228" t="s">
        <v>142</v>
      </c>
    </row>
    <row r="246" spans="1:65" s="2" customFormat="1" ht="16.5" customHeight="1">
      <c r="A246" s="34"/>
      <c r="B246" s="35"/>
      <c r="C246" s="192" t="s">
        <v>308</v>
      </c>
      <c r="D246" s="192" t="s">
        <v>147</v>
      </c>
      <c r="E246" s="193" t="s">
        <v>309</v>
      </c>
      <c r="F246" s="194" t="s">
        <v>310</v>
      </c>
      <c r="G246" s="195" t="s">
        <v>243</v>
      </c>
      <c r="H246" s="196">
        <v>10</v>
      </c>
      <c r="I246" s="197"/>
      <c r="J246" s="198">
        <f>ROUND(I246*H246,2)</f>
        <v>0</v>
      </c>
      <c r="K246" s="199"/>
      <c r="L246" s="39"/>
      <c r="M246" s="200" t="s">
        <v>1</v>
      </c>
      <c r="N246" s="201" t="s">
        <v>38</v>
      </c>
      <c r="O246" s="71"/>
      <c r="P246" s="202">
        <f>O246*H246</f>
        <v>0</v>
      </c>
      <c r="Q246" s="202">
        <v>0</v>
      </c>
      <c r="R246" s="202">
        <f>Q246*H246</f>
        <v>0</v>
      </c>
      <c r="S246" s="202">
        <v>0.01965</v>
      </c>
      <c r="T246" s="203">
        <f>S246*H246</f>
        <v>0.1965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4" t="s">
        <v>220</v>
      </c>
      <c r="AT246" s="204" t="s">
        <v>147</v>
      </c>
      <c r="AU246" s="204" t="s">
        <v>82</v>
      </c>
      <c r="AY246" s="17" t="s">
        <v>142</v>
      </c>
      <c r="BE246" s="205">
        <f>IF(N246="základní",J246,0)</f>
        <v>0</v>
      </c>
      <c r="BF246" s="205">
        <f>IF(N246="snížená",J246,0)</f>
        <v>0</v>
      </c>
      <c r="BG246" s="205">
        <f>IF(N246="zákl. přenesená",J246,0)</f>
        <v>0</v>
      </c>
      <c r="BH246" s="205">
        <f>IF(N246="sníž. přenesená",J246,0)</f>
        <v>0</v>
      </c>
      <c r="BI246" s="205">
        <f>IF(N246="nulová",J246,0)</f>
        <v>0</v>
      </c>
      <c r="BJ246" s="17" t="s">
        <v>80</v>
      </c>
      <c r="BK246" s="205">
        <f>ROUND(I246*H246,2)</f>
        <v>0</v>
      </c>
      <c r="BL246" s="17" t="s">
        <v>220</v>
      </c>
      <c r="BM246" s="204" t="s">
        <v>311</v>
      </c>
    </row>
    <row r="247" spans="2:51" s="13" customFormat="1" ht="11.25">
      <c r="B247" s="206"/>
      <c r="C247" s="207"/>
      <c r="D247" s="208" t="s">
        <v>153</v>
      </c>
      <c r="E247" s="209" t="s">
        <v>1</v>
      </c>
      <c r="F247" s="210" t="s">
        <v>312</v>
      </c>
      <c r="G247" s="207"/>
      <c r="H247" s="211">
        <v>10</v>
      </c>
      <c r="I247" s="212"/>
      <c r="J247" s="207"/>
      <c r="K247" s="207"/>
      <c r="L247" s="213"/>
      <c r="M247" s="214"/>
      <c r="N247" s="215"/>
      <c r="O247" s="215"/>
      <c r="P247" s="215"/>
      <c r="Q247" s="215"/>
      <c r="R247" s="215"/>
      <c r="S247" s="215"/>
      <c r="T247" s="216"/>
      <c r="AT247" s="217" t="s">
        <v>153</v>
      </c>
      <c r="AU247" s="217" t="s">
        <v>82</v>
      </c>
      <c r="AV247" s="13" t="s">
        <v>82</v>
      </c>
      <c r="AW247" s="13" t="s">
        <v>30</v>
      </c>
      <c r="AX247" s="13" t="s">
        <v>73</v>
      </c>
      <c r="AY247" s="217" t="s">
        <v>142</v>
      </c>
    </row>
    <row r="248" spans="2:51" s="14" customFormat="1" ht="11.25">
      <c r="B248" s="218"/>
      <c r="C248" s="219"/>
      <c r="D248" s="208" t="s">
        <v>153</v>
      </c>
      <c r="E248" s="220" t="s">
        <v>1</v>
      </c>
      <c r="F248" s="221" t="s">
        <v>155</v>
      </c>
      <c r="G248" s="219"/>
      <c r="H248" s="222">
        <v>10</v>
      </c>
      <c r="I248" s="223"/>
      <c r="J248" s="219"/>
      <c r="K248" s="219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153</v>
      </c>
      <c r="AU248" s="228" t="s">
        <v>82</v>
      </c>
      <c r="AV248" s="14" t="s">
        <v>94</v>
      </c>
      <c r="AW248" s="14" t="s">
        <v>30</v>
      </c>
      <c r="AX248" s="14" t="s">
        <v>80</v>
      </c>
      <c r="AY248" s="228" t="s">
        <v>142</v>
      </c>
    </row>
    <row r="249" spans="1:65" s="2" customFormat="1" ht="24.2" customHeight="1">
      <c r="A249" s="34"/>
      <c r="B249" s="35"/>
      <c r="C249" s="192" t="s">
        <v>313</v>
      </c>
      <c r="D249" s="192" t="s">
        <v>147</v>
      </c>
      <c r="E249" s="193" t="s">
        <v>314</v>
      </c>
      <c r="F249" s="194" t="s">
        <v>315</v>
      </c>
      <c r="G249" s="195" t="s">
        <v>316</v>
      </c>
      <c r="H249" s="251"/>
      <c r="I249" s="197"/>
      <c r="J249" s="198">
        <f>ROUND(I249*H249,2)</f>
        <v>0</v>
      </c>
      <c r="K249" s="199"/>
      <c r="L249" s="39"/>
      <c r="M249" s="200" t="s">
        <v>1</v>
      </c>
      <c r="N249" s="201" t="s">
        <v>38</v>
      </c>
      <c r="O249" s="71"/>
      <c r="P249" s="202">
        <f>O249*H249</f>
        <v>0</v>
      </c>
      <c r="Q249" s="202">
        <v>0</v>
      </c>
      <c r="R249" s="202">
        <f>Q249*H249</f>
        <v>0</v>
      </c>
      <c r="S249" s="202">
        <v>0</v>
      </c>
      <c r="T249" s="203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4" t="s">
        <v>220</v>
      </c>
      <c r="AT249" s="204" t="s">
        <v>147</v>
      </c>
      <c r="AU249" s="204" t="s">
        <v>82</v>
      </c>
      <c r="AY249" s="17" t="s">
        <v>142</v>
      </c>
      <c r="BE249" s="205">
        <f>IF(N249="základní",J249,0)</f>
        <v>0</v>
      </c>
      <c r="BF249" s="205">
        <f>IF(N249="snížená",J249,0)</f>
        <v>0</v>
      </c>
      <c r="BG249" s="205">
        <f>IF(N249="zákl. přenesená",J249,0)</f>
        <v>0</v>
      </c>
      <c r="BH249" s="205">
        <f>IF(N249="sníž. přenesená",J249,0)</f>
        <v>0</v>
      </c>
      <c r="BI249" s="205">
        <f>IF(N249="nulová",J249,0)</f>
        <v>0</v>
      </c>
      <c r="BJ249" s="17" t="s">
        <v>80</v>
      </c>
      <c r="BK249" s="205">
        <f>ROUND(I249*H249,2)</f>
        <v>0</v>
      </c>
      <c r="BL249" s="17" t="s">
        <v>220</v>
      </c>
      <c r="BM249" s="204" t="s">
        <v>317</v>
      </c>
    </row>
    <row r="250" spans="2:63" s="12" customFormat="1" ht="22.9" customHeight="1">
      <c r="B250" s="176"/>
      <c r="C250" s="177"/>
      <c r="D250" s="178" t="s">
        <v>72</v>
      </c>
      <c r="E250" s="190" t="s">
        <v>318</v>
      </c>
      <c r="F250" s="190" t="s">
        <v>319</v>
      </c>
      <c r="G250" s="177"/>
      <c r="H250" s="177"/>
      <c r="I250" s="180"/>
      <c r="J250" s="191">
        <f>BK250</f>
        <v>0</v>
      </c>
      <c r="K250" s="177"/>
      <c r="L250" s="182"/>
      <c r="M250" s="183"/>
      <c r="N250" s="184"/>
      <c r="O250" s="184"/>
      <c r="P250" s="185">
        <f>SUM(P251:P254)</f>
        <v>0</v>
      </c>
      <c r="Q250" s="184"/>
      <c r="R250" s="185">
        <f>SUM(R251:R254)</f>
        <v>0</v>
      </c>
      <c r="S250" s="184"/>
      <c r="T250" s="186">
        <f>SUM(T251:T254)</f>
        <v>0</v>
      </c>
      <c r="AR250" s="187" t="s">
        <v>82</v>
      </c>
      <c r="AT250" s="188" t="s">
        <v>72</v>
      </c>
      <c r="AU250" s="188" t="s">
        <v>80</v>
      </c>
      <c r="AY250" s="187" t="s">
        <v>142</v>
      </c>
      <c r="BK250" s="189">
        <f>SUM(BK251:BK254)</f>
        <v>0</v>
      </c>
    </row>
    <row r="251" spans="1:65" s="2" customFormat="1" ht="37.9" customHeight="1">
      <c r="A251" s="34"/>
      <c r="B251" s="35"/>
      <c r="C251" s="192" t="s">
        <v>320</v>
      </c>
      <c r="D251" s="192" t="s">
        <v>147</v>
      </c>
      <c r="E251" s="193" t="s">
        <v>321</v>
      </c>
      <c r="F251" s="194" t="s">
        <v>322</v>
      </c>
      <c r="G251" s="195" t="s">
        <v>293</v>
      </c>
      <c r="H251" s="196">
        <v>1</v>
      </c>
      <c r="I251" s="197"/>
      <c r="J251" s="198">
        <f>ROUND(I251*H251,2)</f>
        <v>0</v>
      </c>
      <c r="K251" s="199"/>
      <c r="L251" s="39"/>
      <c r="M251" s="200" t="s">
        <v>1</v>
      </c>
      <c r="N251" s="201" t="s">
        <v>38</v>
      </c>
      <c r="O251" s="71"/>
      <c r="P251" s="202">
        <f>O251*H251</f>
        <v>0</v>
      </c>
      <c r="Q251" s="202">
        <v>0</v>
      </c>
      <c r="R251" s="202">
        <f>Q251*H251</f>
        <v>0</v>
      </c>
      <c r="S251" s="202">
        <v>0</v>
      </c>
      <c r="T251" s="203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4" t="s">
        <v>220</v>
      </c>
      <c r="AT251" s="204" t="s">
        <v>147</v>
      </c>
      <c r="AU251" s="204" t="s">
        <v>82</v>
      </c>
      <c r="AY251" s="17" t="s">
        <v>142</v>
      </c>
      <c r="BE251" s="205">
        <f>IF(N251="základní",J251,0)</f>
        <v>0</v>
      </c>
      <c r="BF251" s="205">
        <f>IF(N251="snížená",J251,0)</f>
        <v>0</v>
      </c>
      <c r="BG251" s="205">
        <f>IF(N251="zákl. přenesená",J251,0)</f>
        <v>0</v>
      </c>
      <c r="BH251" s="205">
        <f>IF(N251="sníž. přenesená",J251,0)</f>
        <v>0</v>
      </c>
      <c r="BI251" s="205">
        <f>IF(N251="nulová",J251,0)</f>
        <v>0</v>
      </c>
      <c r="BJ251" s="17" t="s">
        <v>80</v>
      </c>
      <c r="BK251" s="205">
        <f>ROUND(I251*H251,2)</f>
        <v>0</v>
      </c>
      <c r="BL251" s="17" t="s">
        <v>220</v>
      </c>
      <c r="BM251" s="204" t="s">
        <v>323</v>
      </c>
    </row>
    <row r="252" spans="2:51" s="13" customFormat="1" ht="11.25">
      <c r="B252" s="206"/>
      <c r="C252" s="207"/>
      <c r="D252" s="208" t="s">
        <v>153</v>
      </c>
      <c r="E252" s="209" t="s">
        <v>1</v>
      </c>
      <c r="F252" s="210" t="s">
        <v>324</v>
      </c>
      <c r="G252" s="207"/>
      <c r="H252" s="211">
        <v>1</v>
      </c>
      <c r="I252" s="212"/>
      <c r="J252" s="207"/>
      <c r="K252" s="207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153</v>
      </c>
      <c r="AU252" s="217" t="s">
        <v>82</v>
      </c>
      <c r="AV252" s="13" t="s">
        <v>82</v>
      </c>
      <c r="AW252" s="13" t="s">
        <v>30</v>
      </c>
      <c r="AX252" s="13" t="s">
        <v>73</v>
      </c>
      <c r="AY252" s="217" t="s">
        <v>142</v>
      </c>
    </row>
    <row r="253" spans="2:51" s="14" customFormat="1" ht="11.25">
      <c r="B253" s="218"/>
      <c r="C253" s="219"/>
      <c r="D253" s="208" t="s">
        <v>153</v>
      </c>
      <c r="E253" s="220" t="s">
        <v>1</v>
      </c>
      <c r="F253" s="221" t="s">
        <v>155</v>
      </c>
      <c r="G253" s="219"/>
      <c r="H253" s="222">
        <v>1</v>
      </c>
      <c r="I253" s="223"/>
      <c r="J253" s="219"/>
      <c r="K253" s="219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153</v>
      </c>
      <c r="AU253" s="228" t="s">
        <v>82</v>
      </c>
      <c r="AV253" s="14" t="s">
        <v>94</v>
      </c>
      <c r="AW253" s="14" t="s">
        <v>30</v>
      </c>
      <c r="AX253" s="14" t="s">
        <v>80</v>
      </c>
      <c r="AY253" s="228" t="s">
        <v>142</v>
      </c>
    </row>
    <row r="254" spans="1:65" s="2" customFormat="1" ht="24.2" customHeight="1">
      <c r="A254" s="34"/>
      <c r="B254" s="35"/>
      <c r="C254" s="192" t="s">
        <v>325</v>
      </c>
      <c r="D254" s="192" t="s">
        <v>147</v>
      </c>
      <c r="E254" s="193" t="s">
        <v>326</v>
      </c>
      <c r="F254" s="194" t="s">
        <v>327</v>
      </c>
      <c r="G254" s="195" t="s">
        <v>316</v>
      </c>
      <c r="H254" s="251"/>
      <c r="I254" s="197"/>
      <c r="J254" s="198">
        <f>ROUND(I254*H254,2)</f>
        <v>0</v>
      </c>
      <c r="K254" s="199"/>
      <c r="L254" s="39"/>
      <c r="M254" s="200" t="s">
        <v>1</v>
      </c>
      <c r="N254" s="201" t="s">
        <v>38</v>
      </c>
      <c r="O254" s="71"/>
      <c r="P254" s="202">
        <f>O254*H254</f>
        <v>0</v>
      </c>
      <c r="Q254" s="202">
        <v>0</v>
      </c>
      <c r="R254" s="202">
        <f>Q254*H254</f>
        <v>0</v>
      </c>
      <c r="S254" s="202">
        <v>0</v>
      </c>
      <c r="T254" s="203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4" t="s">
        <v>220</v>
      </c>
      <c r="AT254" s="204" t="s">
        <v>147</v>
      </c>
      <c r="AU254" s="204" t="s">
        <v>82</v>
      </c>
      <c r="AY254" s="17" t="s">
        <v>142</v>
      </c>
      <c r="BE254" s="205">
        <f>IF(N254="základní",J254,0)</f>
        <v>0</v>
      </c>
      <c r="BF254" s="205">
        <f>IF(N254="snížená",J254,0)</f>
        <v>0</v>
      </c>
      <c r="BG254" s="205">
        <f>IF(N254="zákl. přenesená",J254,0)</f>
        <v>0</v>
      </c>
      <c r="BH254" s="205">
        <f>IF(N254="sníž. přenesená",J254,0)</f>
        <v>0</v>
      </c>
      <c r="BI254" s="205">
        <f>IF(N254="nulová",J254,0)</f>
        <v>0</v>
      </c>
      <c r="BJ254" s="17" t="s">
        <v>80</v>
      </c>
      <c r="BK254" s="205">
        <f>ROUND(I254*H254,2)</f>
        <v>0</v>
      </c>
      <c r="BL254" s="17" t="s">
        <v>220</v>
      </c>
      <c r="BM254" s="204" t="s">
        <v>328</v>
      </c>
    </row>
    <row r="255" spans="2:63" s="12" customFormat="1" ht="22.9" customHeight="1">
      <c r="B255" s="176"/>
      <c r="C255" s="177"/>
      <c r="D255" s="178" t="s">
        <v>72</v>
      </c>
      <c r="E255" s="190" t="s">
        <v>329</v>
      </c>
      <c r="F255" s="190" t="s">
        <v>330</v>
      </c>
      <c r="G255" s="177"/>
      <c r="H255" s="177"/>
      <c r="I255" s="180"/>
      <c r="J255" s="191">
        <f>BK255</f>
        <v>0</v>
      </c>
      <c r="K255" s="177"/>
      <c r="L255" s="182"/>
      <c r="M255" s="183"/>
      <c r="N255" s="184"/>
      <c r="O255" s="184"/>
      <c r="P255" s="185">
        <f>SUM(P256:P274)</f>
        <v>0</v>
      </c>
      <c r="Q255" s="184"/>
      <c r="R255" s="185">
        <f>SUM(R256:R274)</f>
        <v>0.0557215</v>
      </c>
      <c r="S255" s="184"/>
      <c r="T255" s="186">
        <f>SUM(T256:T274)</f>
        <v>0.1632</v>
      </c>
      <c r="AR255" s="187" t="s">
        <v>82</v>
      </c>
      <c r="AT255" s="188" t="s">
        <v>72</v>
      </c>
      <c r="AU255" s="188" t="s">
        <v>80</v>
      </c>
      <c r="AY255" s="187" t="s">
        <v>142</v>
      </c>
      <c r="BK255" s="189">
        <f>SUM(BK256:BK274)</f>
        <v>0</v>
      </c>
    </row>
    <row r="256" spans="1:65" s="2" customFormat="1" ht="16.5" customHeight="1">
      <c r="A256" s="34"/>
      <c r="B256" s="35"/>
      <c r="C256" s="192" t="s">
        <v>253</v>
      </c>
      <c r="D256" s="192" t="s">
        <v>147</v>
      </c>
      <c r="E256" s="193" t="s">
        <v>331</v>
      </c>
      <c r="F256" s="194" t="s">
        <v>332</v>
      </c>
      <c r="G256" s="195" t="s">
        <v>162</v>
      </c>
      <c r="H256" s="196">
        <v>14.5</v>
      </c>
      <c r="I256" s="197"/>
      <c r="J256" s="198">
        <f>ROUND(I256*H256,2)</f>
        <v>0</v>
      </c>
      <c r="K256" s="199"/>
      <c r="L256" s="39"/>
      <c r="M256" s="200" t="s">
        <v>1</v>
      </c>
      <c r="N256" s="201" t="s">
        <v>38</v>
      </c>
      <c r="O256" s="71"/>
      <c r="P256" s="202">
        <f>O256*H256</f>
        <v>0</v>
      </c>
      <c r="Q256" s="202">
        <v>0.0003</v>
      </c>
      <c r="R256" s="202">
        <f>Q256*H256</f>
        <v>0.00435</v>
      </c>
      <c r="S256" s="202">
        <v>0</v>
      </c>
      <c r="T256" s="203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4" t="s">
        <v>220</v>
      </c>
      <c r="AT256" s="204" t="s">
        <v>147</v>
      </c>
      <c r="AU256" s="204" t="s">
        <v>82</v>
      </c>
      <c r="AY256" s="17" t="s">
        <v>142</v>
      </c>
      <c r="BE256" s="205">
        <f>IF(N256="základní",J256,0)</f>
        <v>0</v>
      </c>
      <c r="BF256" s="205">
        <f>IF(N256="snížená",J256,0)</f>
        <v>0</v>
      </c>
      <c r="BG256" s="205">
        <f>IF(N256="zákl. přenesená",J256,0)</f>
        <v>0</v>
      </c>
      <c r="BH256" s="205">
        <f>IF(N256="sníž. přenesená",J256,0)</f>
        <v>0</v>
      </c>
      <c r="BI256" s="205">
        <f>IF(N256="nulová",J256,0)</f>
        <v>0</v>
      </c>
      <c r="BJ256" s="17" t="s">
        <v>80</v>
      </c>
      <c r="BK256" s="205">
        <f>ROUND(I256*H256,2)</f>
        <v>0</v>
      </c>
      <c r="BL256" s="17" t="s">
        <v>220</v>
      </c>
      <c r="BM256" s="204" t="s">
        <v>333</v>
      </c>
    </row>
    <row r="257" spans="2:51" s="13" customFormat="1" ht="11.25">
      <c r="B257" s="206"/>
      <c r="C257" s="207"/>
      <c r="D257" s="208" t="s">
        <v>153</v>
      </c>
      <c r="E257" s="209" t="s">
        <v>1</v>
      </c>
      <c r="F257" s="210" t="s">
        <v>240</v>
      </c>
      <c r="G257" s="207"/>
      <c r="H257" s="211">
        <v>14.5</v>
      </c>
      <c r="I257" s="212"/>
      <c r="J257" s="207"/>
      <c r="K257" s="207"/>
      <c r="L257" s="213"/>
      <c r="M257" s="214"/>
      <c r="N257" s="215"/>
      <c r="O257" s="215"/>
      <c r="P257" s="215"/>
      <c r="Q257" s="215"/>
      <c r="R257" s="215"/>
      <c r="S257" s="215"/>
      <c r="T257" s="216"/>
      <c r="AT257" s="217" t="s">
        <v>153</v>
      </c>
      <c r="AU257" s="217" t="s">
        <v>82</v>
      </c>
      <c r="AV257" s="13" t="s">
        <v>82</v>
      </c>
      <c r="AW257" s="13" t="s">
        <v>30</v>
      </c>
      <c r="AX257" s="13" t="s">
        <v>73</v>
      </c>
      <c r="AY257" s="217" t="s">
        <v>142</v>
      </c>
    </row>
    <row r="258" spans="2:51" s="14" customFormat="1" ht="11.25">
      <c r="B258" s="218"/>
      <c r="C258" s="219"/>
      <c r="D258" s="208" t="s">
        <v>153</v>
      </c>
      <c r="E258" s="220" t="s">
        <v>1</v>
      </c>
      <c r="F258" s="221" t="s">
        <v>155</v>
      </c>
      <c r="G258" s="219"/>
      <c r="H258" s="222">
        <v>14.5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AT258" s="228" t="s">
        <v>153</v>
      </c>
      <c r="AU258" s="228" t="s">
        <v>82</v>
      </c>
      <c r="AV258" s="14" t="s">
        <v>94</v>
      </c>
      <c r="AW258" s="14" t="s">
        <v>30</v>
      </c>
      <c r="AX258" s="14" t="s">
        <v>80</v>
      </c>
      <c r="AY258" s="228" t="s">
        <v>142</v>
      </c>
    </row>
    <row r="259" spans="1:65" s="2" customFormat="1" ht="21.75" customHeight="1">
      <c r="A259" s="34"/>
      <c r="B259" s="35"/>
      <c r="C259" s="240" t="s">
        <v>334</v>
      </c>
      <c r="D259" s="240" t="s">
        <v>249</v>
      </c>
      <c r="E259" s="241" t="s">
        <v>335</v>
      </c>
      <c r="F259" s="242" t="s">
        <v>336</v>
      </c>
      <c r="G259" s="243" t="s">
        <v>162</v>
      </c>
      <c r="H259" s="244">
        <v>15.95</v>
      </c>
      <c r="I259" s="245"/>
      <c r="J259" s="246">
        <f>ROUND(I259*H259,2)</f>
        <v>0</v>
      </c>
      <c r="K259" s="247"/>
      <c r="L259" s="248"/>
      <c r="M259" s="249" t="s">
        <v>1</v>
      </c>
      <c r="N259" s="250" t="s">
        <v>38</v>
      </c>
      <c r="O259" s="71"/>
      <c r="P259" s="202">
        <f>O259*H259</f>
        <v>0</v>
      </c>
      <c r="Q259" s="202">
        <v>0.00283</v>
      </c>
      <c r="R259" s="202">
        <f>Q259*H259</f>
        <v>0.0451385</v>
      </c>
      <c r="S259" s="202">
        <v>0</v>
      </c>
      <c r="T259" s="203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4" t="s">
        <v>253</v>
      </c>
      <c r="AT259" s="204" t="s">
        <v>249</v>
      </c>
      <c r="AU259" s="204" t="s">
        <v>82</v>
      </c>
      <c r="AY259" s="17" t="s">
        <v>142</v>
      </c>
      <c r="BE259" s="205">
        <f>IF(N259="základní",J259,0)</f>
        <v>0</v>
      </c>
      <c r="BF259" s="205">
        <f>IF(N259="snížená",J259,0)</f>
        <v>0</v>
      </c>
      <c r="BG259" s="205">
        <f>IF(N259="zákl. přenesená",J259,0)</f>
        <v>0</v>
      </c>
      <c r="BH259" s="205">
        <f>IF(N259="sníž. přenesená",J259,0)</f>
        <v>0</v>
      </c>
      <c r="BI259" s="205">
        <f>IF(N259="nulová",J259,0)</f>
        <v>0</v>
      </c>
      <c r="BJ259" s="17" t="s">
        <v>80</v>
      </c>
      <c r="BK259" s="205">
        <f>ROUND(I259*H259,2)</f>
        <v>0</v>
      </c>
      <c r="BL259" s="17" t="s">
        <v>220</v>
      </c>
      <c r="BM259" s="204" t="s">
        <v>337</v>
      </c>
    </row>
    <row r="260" spans="2:51" s="13" customFormat="1" ht="11.25">
      <c r="B260" s="206"/>
      <c r="C260" s="207"/>
      <c r="D260" s="208" t="s">
        <v>153</v>
      </c>
      <c r="E260" s="209" t="s">
        <v>1</v>
      </c>
      <c r="F260" s="210" t="s">
        <v>240</v>
      </c>
      <c r="G260" s="207"/>
      <c r="H260" s="211">
        <v>14.5</v>
      </c>
      <c r="I260" s="212"/>
      <c r="J260" s="207"/>
      <c r="K260" s="207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153</v>
      </c>
      <c r="AU260" s="217" t="s">
        <v>82</v>
      </c>
      <c r="AV260" s="13" t="s">
        <v>82</v>
      </c>
      <c r="AW260" s="13" t="s">
        <v>30</v>
      </c>
      <c r="AX260" s="13" t="s">
        <v>80</v>
      </c>
      <c r="AY260" s="217" t="s">
        <v>142</v>
      </c>
    </row>
    <row r="261" spans="2:51" s="13" customFormat="1" ht="11.25">
      <c r="B261" s="206"/>
      <c r="C261" s="207"/>
      <c r="D261" s="208" t="s">
        <v>153</v>
      </c>
      <c r="E261" s="207"/>
      <c r="F261" s="210" t="s">
        <v>338</v>
      </c>
      <c r="G261" s="207"/>
      <c r="H261" s="211">
        <v>15.95</v>
      </c>
      <c r="I261" s="212"/>
      <c r="J261" s="207"/>
      <c r="K261" s="207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153</v>
      </c>
      <c r="AU261" s="217" t="s">
        <v>82</v>
      </c>
      <c r="AV261" s="13" t="s">
        <v>82</v>
      </c>
      <c r="AW261" s="13" t="s">
        <v>4</v>
      </c>
      <c r="AX261" s="13" t="s">
        <v>80</v>
      </c>
      <c r="AY261" s="217" t="s">
        <v>142</v>
      </c>
    </row>
    <row r="262" spans="1:65" s="2" customFormat="1" ht="24.2" customHeight="1">
      <c r="A262" s="34"/>
      <c r="B262" s="35"/>
      <c r="C262" s="192" t="s">
        <v>339</v>
      </c>
      <c r="D262" s="192" t="s">
        <v>147</v>
      </c>
      <c r="E262" s="193" t="s">
        <v>340</v>
      </c>
      <c r="F262" s="194" t="s">
        <v>341</v>
      </c>
      <c r="G262" s="195" t="s">
        <v>243</v>
      </c>
      <c r="H262" s="196">
        <v>54.4</v>
      </c>
      <c r="I262" s="197"/>
      <c r="J262" s="198">
        <f>ROUND(I262*H262,2)</f>
        <v>0</v>
      </c>
      <c r="K262" s="199"/>
      <c r="L262" s="39"/>
      <c r="M262" s="200" t="s">
        <v>1</v>
      </c>
      <c r="N262" s="201" t="s">
        <v>38</v>
      </c>
      <c r="O262" s="71"/>
      <c r="P262" s="202">
        <f>O262*H262</f>
        <v>0</v>
      </c>
      <c r="Q262" s="202">
        <v>0</v>
      </c>
      <c r="R262" s="202">
        <f>Q262*H262</f>
        <v>0</v>
      </c>
      <c r="S262" s="202">
        <v>0.003</v>
      </c>
      <c r="T262" s="203">
        <f>S262*H262</f>
        <v>0.1632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4" t="s">
        <v>220</v>
      </c>
      <c r="AT262" s="204" t="s">
        <v>147</v>
      </c>
      <c r="AU262" s="204" t="s">
        <v>82</v>
      </c>
      <c r="AY262" s="17" t="s">
        <v>142</v>
      </c>
      <c r="BE262" s="205">
        <f>IF(N262="základní",J262,0)</f>
        <v>0</v>
      </c>
      <c r="BF262" s="205">
        <f>IF(N262="snížená",J262,0)</f>
        <v>0</v>
      </c>
      <c r="BG262" s="205">
        <f>IF(N262="zákl. přenesená",J262,0)</f>
        <v>0</v>
      </c>
      <c r="BH262" s="205">
        <f>IF(N262="sníž. přenesená",J262,0)</f>
        <v>0</v>
      </c>
      <c r="BI262" s="205">
        <f>IF(N262="nulová",J262,0)</f>
        <v>0</v>
      </c>
      <c r="BJ262" s="17" t="s">
        <v>80</v>
      </c>
      <c r="BK262" s="205">
        <f>ROUND(I262*H262,2)</f>
        <v>0</v>
      </c>
      <c r="BL262" s="17" t="s">
        <v>220</v>
      </c>
      <c r="BM262" s="204" t="s">
        <v>342</v>
      </c>
    </row>
    <row r="263" spans="2:51" s="13" customFormat="1" ht="11.25">
      <c r="B263" s="206"/>
      <c r="C263" s="207"/>
      <c r="D263" s="208" t="s">
        <v>153</v>
      </c>
      <c r="E263" s="209" t="s">
        <v>1</v>
      </c>
      <c r="F263" s="210" t="s">
        <v>343</v>
      </c>
      <c r="G263" s="207"/>
      <c r="H263" s="211">
        <v>54.4</v>
      </c>
      <c r="I263" s="212"/>
      <c r="J263" s="207"/>
      <c r="K263" s="207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153</v>
      </c>
      <c r="AU263" s="217" t="s">
        <v>82</v>
      </c>
      <c r="AV263" s="13" t="s">
        <v>82</v>
      </c>
      <c r="AW263" s="13" t="s">
        <v>30</v>
      </c>
      <c r="AX263" s="13" t="s">
        <v>73</v>
      </c>
      <c r="AY263" s="217" t="s">
        <v>142</v>
      </c>
    </row>
    <row r="264" spans="2:51" s="14" customFormat="1" ht="11.25">
      <c r="B264" s="218"/>
      <c r="C264" s="219"/>
      <c r="D264" s="208" t="s">
        <v>153</v>
      </c>
      <c r="E264" s="220" t="s">
        <v>1</v>
      </c>
      <c r="F264" s="221" t="s">
        <v>155</v>
      </c>
      <c r="G264" s="219"/>
      <c r="H264" s="222">
        <v>54.4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153</v>
      </c>
      <c r="AU264" s="228" t="s">
        <v>82</v>
      </c>
      <c r="AV264" s="14" t="s">
        <v>94</v>
      </c>
      <c r="AW264" s="14" t="s">
        <v>30</v>
      </c>
      <c r="AX264" s="14" t="s">
        <v>80</v>
      </c>
      <c r="AY264" s="228" t="s">
        <v>142</v>
      </c>
    </row>
    <row r="265" spans="1:65" s="2" customFormat="1" ht="16.5" customHeight="1">
      <c r="A265" s="34"/>
      <c r="B265" s="35"/>
      <c r="C265" s="192" t="s">
        <v>344</v>
      </c>
      <c r="D265" s="192" t="s">
        <v>147</v>
      </c>
      <c r="E265" s="193" t="s">
        <v>345</v>
      </c>
      <c r="F265" s="194" t="s">
        <v>346</v>
      </c>
      <c r="G265" s="195" t="s">
        <v>243</v>
      </c>
      <c r="H265" s="196">
        <v>15.3</v>
      </c>
      <c r="I265" s="197"/>
      <c r="J265" s="198">
        <f>ROUND(I265*H265,2)</f>
        <v>0</v>
      </c>
      <c r="K265" s="199"/>
      <c r="L265" s="39"/>
      <c r="M265" s="200" t="s">
        <v>1</v>
      </c>
      <c r="N265" s="201" t="s">
        <v>38</v>
      </c>
      <c r="O265" s="71"/>
      <c r="P265" s="202">
        <f>O265*H265</f>
        <v>0</v>
      </c>
      <c r="Q265" s="202">
        <v>1E-05</v>
      </c>
      <c r="R265" s="202">
        <f>Q265*H265</f>
        <v>0.00015300000000000003</v>
      </c>
      <c r="S265" s="202">
        <v>0</v>
      </c>
      <c r="T265" s="203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4" t="s">
        <v>220</v>
      </c>
      <c r="AT265" s="204" t="s">
        <v>147</v>
      </c>
      <c r="AU265" s="204" t="s">
        <v>82</v>
      </c>
      <c r="AY265" s="17" t="s">
        <v>142</v>
      </c>
      <c r="BE265" s="205">
        <f>IF(N265="základní",J265,0)</f>
        <v>0</v>
      </c>
      <c r="BF265" s="205">
        <f>IF(N265="snížená",J265,0)</f>
        <v>0</v>
      </c>
      <c r="BG265" s="205">
        <f>IF(N265="zákl. přenesená",J265,0)</f>
        <v>0</v>
      </c>
      <c r="BH265" s="205">
        <f>IF(N265="sníž. přenesená",J265,0)</f>
        <v>0</v>
      </c>
      <c r="BI265" s="205">
        <f>IF(N265="nulová",J265,0)</f>
        <v>0</v>
      </c>
      <c r="BJ265" s="17" t="s">
        <v>80</v>
      </c>
      <c r="BK265" s="205">
        <f>ROUND(I265*H265,2)</f>
        <v>0</v>
      </c>
      <c r="BL265" s="17" t="s">
        <v>220</v>
      </c>
      <c r="BM265" s="204" t="s">
        <v>347</v>
      </c>
    </row>
    <row r="266" spans="2:51" s="13" customFormat="1" ht="11.25">
      <c r="B266" s="206"/>
      <c r="C266" s="207"/>
      <c r="D266" s="208" t="s">
        <v>153</v>
      </c>
      <c r="E266" s="209" t="s">
        <v>1</v>
      </c>
      <c r="F266" s="210" t="s">
        <v>348</v>
      </c>
      <c r="G266" s="207"/>
      <c r="H266" s="211">
        <v>15.3</v>
      </c>
      <c r="I266" s="212"/>
      <c r="J266" s="207"/>
      <c r="K266" s="207"/>
      <c r="L266" s="213"/>
      <c r="M266" s="214"/>
      <c r="N266" s="215"/>
      <c r="O266" s="215"/>
      <c r="P266" s="215"/>
      <c r="Q266" s="215"/>
      <c r="R266" s="215"/>
      <c r="S266" s="215"/>
      <c r="T266" s="216"/>
      <c r="AT266" s="217" t="s">
        <v>153</v>
      </c>
      <c r="AU266" s="217" t="s">
        <v>82</v>
      </c>
      <c r="AV266" s="13" t="s">
        <v>82</v>
      </c>
      <c r="AW266" s="13" t="s">
        <v>30</v>
      </c>
      <c r="AX266" s="13" t="s">
        <v>73</v>
      </c>
      <c r="AY266" s="217" t="s">
        <v>142</v>
      </c>
    </row>
    <row r="267" spans="2:51" s="14" customFormat="1" ht="11.25">
      <c r="B267" s="218"/>
      <c r="C267" s="219"/>
      <c r="D267" s="208" t="s">
        <v>153</v>
      </c>
      <c r="E267" s="220" t="s">
        <v>1</v>
      </c>
      <c r="F267" s="221" t="s">
        <v>155</v>
      </c>
      <c r="G267" s="219"/>
      <c r="H267" s="222">
        <v>15.3</v>
      </c>
      <c r="I267" s="223"/>
      <c r="J267" s="219"/>
      <c r="K267" s="219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153</v>
      </c>
      <c r="AU267" s="228" t="s">
        <v>82</v>
      </c>
      <c r="AV267" s="14" t="s">
        <v>94</v>
      </c>
      <c r="AW267" s="14" t="s">
        <v>30</v>
      </c>
      <c r="AX267" s="14" t="s">
        <v>80</v>
      </c>
      <c r="AY267" s="228" t="s">
        <v>142</v>
      </c>
    </row>
    <row r="268" spans="1:65" s="2" customFormat="1" ht="16.5" customHeight="1">
      <c r="A268" s="34"/>
      <c r="B268" s="35"/>
      <c r="C268" s="240" t="s">
        <v>349</v>
      </c>
      <c r="D268" s="240" t="s">
        <v>249</v>
      </c>
      <c r="E268" s="241" t="s">
        <v>350</v>
      </c>
      <c r="F268" s="242" t="s">
        <v>351</v>
      </c>
      <c r="G268" s="243" t="s">
        <v>243</v>
      </c>
      <c r="H268" s="244">
        <v>16</v>
      </c>
      <c r="I268" s="245"/>
      <c r="J268" s="246">
        <f>ROUND(I268*H268,2)</f>
        <v>0</v>
      </c>
      <c r="K268" s="247"/>
      <c r="L268" s="248"/>
      <c r="M268" s="249" t="s">
        <v>1</v>
      </c>
      <c r="N268" s="250" t="s">
        <v>38</v>
      </c>
      <c r="O268" s="71"/>
      <c r="P268" s="202">
        <f>O268*H268</f>
        <v>0</v>
      </c>
      <c r="Q268" s="202">
        <v>0.00038</v>
      </c>
      <c r="R268" s="202">
        <f>Q268*H268</f>
        <v>0.00608</v>
      </c>
      <c r="S268" s="202">
        <v>0</v>
      </c>
      <c r="T268" s="203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4" t="s">
        <v>253</v>
      </c>
      <c r="AT268" s="204" t="s">
        <v>249</v>
      </c>
      <c r="AU268" s="204" t="s">
        <v>82</v>
      </c>
      <c r="AY268" s="17" t="s">
        <v>142</v>
      </c>
      <c r="BE268" s="205">
        <f>IF(N268="základní",J268,0)</f>
        <v>0</v>
      </c>
      <c r="BF268" s="205">
        <f>IF(N268="snížená",J268,0)</f>
        <v>0</v>
      </c>
      <c r="BG268" s="205">
        <f>IF(N268="zákl. přenesená",J268,0)</f>
        <v>0</v>
      </c>
      <c r="BH268" s="205">
        <f>IF(N268="sníž. přenesená",J268,0)</f>
        <v>0</v>
      </c>
      <c r="BI268" s="205">
        <f>IF(N268="nulová",J268,0)</f>
        <v>0</v>
      </c>
      <c r="BJ268" s="17" t="s">
        <v>80</v>
      </c>
      <c r="BK268" s="205">
        <f>ROUND(I268*H268,2)</f>
        <v>0</v>
      </c>
      <c r="BL268" s="17" t="s">
        <v>220</v>
      </c>
      <c r="BM268" s="204" t="s">
        <v>352</v>
      </c>
    </row>
    <row r="269" spans="2:51" s="13" customFormat="1" ht="11.25">
      <c r="B269" s="206"/>
      <c r="C269" s="207"/>
      <c r="D269" s="208" t="s">
        <v>153</v>
      </c>
      <c r="E269" s="209" t="s">
        <v>1</v>
      </c>
      <c r="F269" s="210" t="s">
        <v>220</v>
      </c>
      <c r="G269" s="207"/>
      <c r="H269" s="211">
        <v>16</v>
      </c>
      <c r="I269" s="212"/>
      <c r="J269" s="207"/>
      <c r="K269" s="207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153</v>
      </c>
      <c r="AU269" s="217" t="s">
        <v>82</v>
      </c>
      <c r="AV269" s="13" t="s">
        <v>82</v>
      </c>
      <c r="AW269" s="13" t="s">
        <v>30</v>
      </c>
      <c r="AX269" s="13" t="s">
        <v>80</v>
      </c>
      <c r="AY269" s="217" t="s">
        <v>142</v>
      </c>
    </row>
    <row r="270" spans="1:65" s="2" customFormat="1" ht="16.5" customHeight="1">
      <c r="A270" s="34"/>
      <c r="B270" s="35"/>
      <c r="C270" s="192" t="s">
        <v>353</v>
      </c>
      <c r="D270" s="192" t="s">
        <v>147</v>
      </c>
      <c r="E270" s="193" t="s">
        <v>354</v>
      </c>
      <c r="F270" s="194" t="s">
        <v>355</v>
      </c>
      <c r="G270" s="195" t="s">
        <v>243</v>
      </c>
      <c r="H270" s="196">
        <v>54.4</v>
      </c>
      <c r="I270" s="197"/>
      <c r="J270" s="198">
        <f>ROUND(I270*H270,2)</f>
        <v>0</v>
      </c>
      <c r="K270" s="199"/>
      <c r="L270" s="39"/>
      <c r="M270" s="200" t="s">
        <v>1</v>
      </c>
      <c r="N270" s="201" t="s">
        <v>38</v>
      </c>
      <c r="O270" s="71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4" t="s">
        <v>220</v>
      </c>
      <c r="AT270" s="204" t="s">
        <v>147</v>
      </c>
      <c r="AU270" s="204" t="s">
        <v>82</v>
      </c>
      <c r="AY270" s="17" t="s">
        <v>142</v>
      </c>
      <c r="BE270" s="205">
        <f>IF(N270="základní",J270,0)</f>
        <v>0</v>
      </c>
      <c r="BF270" s="205">
        <f>IF(N270="snížená",J270,0)</f>
        <v>0</v>
      </c>
      <c r="BG270" s="205">
        <f>IF(N270="zákl. přenesená",J270,0)</f>
        <v>0</v>
      </c>
      <c r="BH270" s="205">
        <f>IF(N270="sníž. přenesená",J270,0)</f>
        <v>0</v>
      </c>
      <c r="BI270" s="205">
        <f>IF(N270="nulová",J270,0)</f>
        <v>0</v>
      </c>
      <c r="BJ270" s="17" t="s">
        <v>80</v>
      </c>
      <c r="BK270" s="205">
        <f>ROUND(I270*H270,2)</f>
        <v>0</v>
      </c>
      <c r="BL270" s="17" t="s">
        <v>220</v>
      </c>
      <c r="BM270" s="204" t="s">
        <v>356</v>
      </c>
    </row>
    <row r="271" spans="2:51" s="13" customFormat="1" ht="11.25">
      <c r="B271" s="206"/>
      <c r="C271" s="207"/>
      <c r="D271" s="208" t="s">
        <v>153</v>
      </c>
      <c r="E271" s="209" t="s">
        <v>1</v>
      </c>
      <c r="F271" s="210" t="s">
        <v>343</v>
      </c>
      <c r="G271" s="207"/>
      <c r="H271" s="211">
        <v>54.4</v>
      </c>
      <c r="I271" s="212"/>
      <c r="J271" s="207"/>
      <c r="K271" s="207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153</v>
      </c>
      <c r="AU271" s="217" t="s">
        <v>82</v>
      </c>
      <c r="AV271" s="13" t="s">
        <v>82</v>
      </c>
      <c r="AW271" s="13" t="s">
        <v>30</v>
      </c>
      <c r="AX271" s="13" t="s">
        <v>73</v>
      </c>
      <c r="AY271" s="217" t="s">
        <v>142</v>
      </c>
    </row>
    <row r="272" spans="2:51" s="14" customFormat="1" ht="11.25">
      <c r="B272" s="218"/>
      <c r="C272" s="219"/>
      <c r="D272" s="208" t="s">
        <v>153</v>
      </c>
      <c r="E272" s="220" t="s">
        <v>1</v>
      </c>
      <c r="F272" s="221" t="s">
        <v>155</v>
      </c>
      <c r="G272" s="219"/>
      <c r="H272" s="222">
        <v>54.4</v>
      </c>
      <c r="I272" s="223"/>
      <c r="J272" s="219"/>
      <c r="K272" s="219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153</v>
      </c>
      <c r="AU272" s="228" t="s">
        <v>82</v>
      </c>
      <c r="AV272" s="14" t="s">
        <v>94</v>
      </c>
      <c r="AW272" s="14" t="s">
        <v>30</v>
      </c>
      <c r="AX272" s="14" t="s">
        <v>80</v>
      </c>
      <c r="AY272" s="228" t="s">
        <v>142</v>
      </c>
    </row>
    <row r="273" spans="1:65" s="2" customFormat="1" ht="24.2" customHeight="1">
      <c r="A273" s="34"/>
      <c r="B273" s="35"/>
      <c r="C273" s="192" t="s">
        <v>357</v>
      </c>
      <c r="D273" s="192" t="s">
        <v>147</v>
      </c>
      <c r="E273" s="193" t="s">
        <v>358</v>
      </c>
      <c r="F273" s="194" t="s">
        <v>359</v>
      </c>
      <c r="G273" s="195" t="s">
        <v>193</v>
      </c>
      <c r="H273" s="196">
        <v>0.056</v>
      </c>
      <c r="I273" s="197"/>
      <c r="J273" s="198">
        <f>ROUND(I273*H273,2)</f>
        <v>0</v>
      </c>
      <c r="K273" s="199"/>
      <c r="L273" s="39"/>
      <c r="M273" s="200" t="s">
        <v>1</v>
      </c>
      <c r="N273" s="201" t="s">
        <v>38</v>
      </c>
      <c r="O273" s="71"/>
      <c r="P273" s="202">
        <f>O273*H273</f>
        <v>0</v>
      </c>
      <c r="Q273" s="202">
        <v>0</v>
      </c>
      <c r="R273" s="202">
        <f>Q273*H273</f>
        <v>0</v>
      </c>
      <c r="S273" s="202">
        <v>0</v>
      </c>
      <c r="T273" s="203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4" t="s">
        <v>220</v>
      </c>
      <c r="AT273" s="204" t="s">
        <v>147</v>
      </c>
      <c r="AU273" s="204" t="s">
        <v>82</v>
      </c>
      <c r="AY273" s="17" t="s">
        <v>142</v>
      </c>
      <c r="BE273" s="205">
        <f>IF(N273="základní",J273,0)</f>
        <v>0</v>
      </c>
      <c r="BF273" s="205">
        <f>IF(N273="snížená",J273,0)</f>
        <v>0</v>
      </c>
      <c r="BG273" s="205">
        <f>IF(N273="zákl. přenesená",J273,0)</f>
        <v>0</v>
      </c>
      <c r="BH273" s="205">
        <f>IF(N273="sníž. přenesená",J273,0)</f>
        <v>0</v>
      </c>
      <c r="BI273" s="205">
        <f>IF(N273="nulová",J273,0)</f>
        <v>0</v>
      </c>
      <c r="BJ273" s="17" t="s">
        <v>80</v>
      </c>
      <c r="BK273" s="205">
        <f>ROUND(I273*H273,2)</f>
        <v>0</v>
      </c>
      <c r="BL273" s="17" t="s">
        <v>220</v>
      </c>
      <c r="BM273" s="204" t="s">
        <v>360</v>
      </c>
    </row>
    <row r="274" spans="1:65" s="2" customFormat="1" ht="24.2" customHeight="1">
      <c r="A274" s="34"/>
      <c r="B274" s="35"/>
      <c r="C274" s="192" t="s">
        <v>361</v>
      </c>
      <c r="D274" s="192" t="s">
        <v>147</v>
      </c>
      <c r="E274" s="193" t="s">
        <v>362</v>
      </c>
      <c r="F274" s="194" t="s">
        <v>363</v>
      </c>
      <c r="G274" s="195" t="s">
        <v>193</v>
      </c>
      <c r="H274" s="196">
        <v>0.056</v>
      </c>
      <c r="I274" s="197"/>
      <c r="J274" s="198">
        <f>ROUND(I274*H274,2)</f>
        <v>0</v>
      </c>
      <c r="K274" s="199"/>
      <c r="L274" s="39"/>
      <c r="M274" s="200" t="s">
        <v>1</v>
      </c>
      <c r="N274" s="201" t="s">
        <v>38</v>
      </c>
      <c r="O274" s="71"/>
      <c r="P274" s="202">
        <f>O274*H274</f>
        <v>0</v>
      </c>
      <c r="Q274" s="202">
        <v>0</v>
      </c>
      <c r="R274" s="202">
        <f>Q274*H274</f>
        <v>0</v>
      </c>
      <c r="S274" s="202">
        <v>0</v>
      </c>
      <c r="T274" s="203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4" t="s">
        <v>220</v>
      </c>
      <c r="AT274" s="204" t="s">
        <v>147</v>
      </c>
      <c r="AU274" s="204" t="s">
        <v>82</v>
      </c>
      <c r="AY274" s="17" t="s">
        <v>142</v>
      </c>
      <c r="BE274" s="205">
        <f>IF(N274="základní",J274,0)</f>
        <v>0</v>
      </c>
      <c r="BF274" s="205">
        <f>IF(N274="snížená",J274,0)</f>
        <v>0</v>
      </c>
      <c r="BG274" s="205">
        <f>IF(N274="zákl. přenesená",J274,0)</f>
        <v>0</v>
      </c>
      <c r="BH274" s="205">
        <f>IF(N274="sníž. přenesená",J274,0)</f>
        <v>0</v>
      </c>
      <c r="BI274" s="205">
        <f>IF(N274="nulová",J274,0)</f>
        <v>0</v>
      </c>
      <c r="BJ274" s="17" t="s">
        <v>80</v>
      </c>
      <c r="BK274" s="205">
        <f>ROUND(I274*H274,2)</f>
        <v>0</v>
      </c>
      <c r="BL274" s="17" t="s">
        <v>220</v>
      </c>
      <c r="BM274" s="204" t="s">
        <v>364</v>
      </c>
    </row>
    <row r="275" spans="2:63" s="12" customFormat="1" ht="22.9" customHeight="1">
      <c r="B275" s="176"/>
      <c r="C275" s="177"/>
      <c r="D275" s="178" t="s">
        <v>72</v>
      </c>
      <c r="E275" s="190" t="s">
        <v>365</v>
      </c>
      <c r="F275" s="190" t="s">
        <v>366</v>
      </c>
      <c r="G275" s="177"/>
      <c r="H275" s="177"/>
      <c r="I275" s="180"/>
      <c r="J275" s="191">
        <f>BK275</f>
        <v>0</v>
      </c>
      <c r="K275" s="177"/>
      <c r="L275" s="182"/>
      <c r="M275" s="183"/>
      <c r="N275" s="184"/>
      <c r="O275" s="184"/>
      <c r="P275" s="185">
        <f>SUM(P276:P286)</f>
        <v>0</v>
      </c>
      <c r="Q275" s="184"/>
      <c r="R275" s="185">
        <f>SUM(R276:R286)</f>
        <v>0.008500800000000001</v>
      </c>
      <c r="S275" s="184"/>
      <c r="T275" s="186">
        <f>SUM(T276:T286)</f>
        <v>0</v>
      </c>
      <c r="AR275" s="187" t="s">
        <v>82</v>
      </c>
      <c r="AT275" s="188" t="s">
        <v>72</v>
      </c>
      <c r="AU275" s="188" t="s">
        <v>80</v>
      </c>
      <c r="AY275" s="187" t="s">
        <v>142</v>
      </c>
      <c r="BK275" s="189">
        <f>SUM(BK276:BK286)</f>
        <v>0</v>
      </c>
    </row>
    <row r="276" spans="1:65" s="2" customFormat="1" ht="24.2" customHeight="1">
      <c r="A276" s="34"/>
      <c r="B276" s="35"/>
      <c r="C276" s="192" t="s">
        <v>367</v>
      </c>
      <c r="D276" s="192" t="s">
        <v>147</v>
      </c>
      <c r="E276" s="193" t="s">
        <v>368</v>
      </c>
      <c r="F276" s="194" t="s">
        <v>369</v>
      </c>
      <c r="G276" s="195" t="s">
        <v>162</v>
      </c>
      <c r="H276" s="196">
        <v>19.32</v>
      </c>
      <c r="I276" s="197"/>
      <c r="J276" s="198">
        <f>ROUND(I276*H276,2)</f>
        <v>0</v>
      </c>
      <c r="K276" s="199"/>
      <c r="L276" s="39"/>
      <c r="M276" s="200" t="s">
        <v>1</v>
      </c>
      <c r="N276" s="201" t="s">
        <v>38</v>
      </c>
      <c r="O276" s="71"/>
      <c r="P276" s="202">
        <f>O276*H276</f>
        <v>0</v>
      </c>
      <c r="Q276" s="202">
        <v>0.00044</v>
      </c>
      <c r="R276" s="202">
        <f>Q276*H276</f>
        <v>0.008500800000000001</v>
      </c>
      <c r="S276" s="202">
        <v>0</v>
      </c>
      <c r="T276" s="203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4" t="s">
        <v>220</v>
      </c>
      <c r="AT276" s="204" t="s">
        <v>147</v>
      </c>
      <c r="AU276" s="204" t="s">
        <v>82</v>
      </c>
      <c r="AY276" s="17" t="s">
        <v>142</v>
      </c>
      <c r="BE276" s="205">
        <f>IF(N276="základní",J276,0)</f>
        <v>0</v>
      </c>
      <c r="BF276" s="205">
        <f>IF(N276="snížená",J276,0)</f>
        <v>0</v>
      </c>
      <c r="BG276" s="205">
        <f>IF(N276="zákl. přenesená",J276,0)</f>
        <v>0</v>
      </c>
      <c r="BH276" s="205">
        <f>IF(N276="sníž. přenesená",J276,0)</f>
        <v>0</v>
      </c>
      <c r="BI276" s="205">
        <f>IF(N276="nulová",J276,0)</f>
        <v>0</v>
      </c>
      <c r="BJ276" s="17" t="s">
        <v>80</v>
      </c>
      <c r="BK276" s="205">
        <f>ROUND(I276*H276,2)</f>
        <v>0</v>
      </c>
      <c r="BL276" s="17" t="s">
        <v>220</v>
      </c>
      <c r="BM276" s="204" t="s">
        <v>370</v>
      </c>
    </row>
    <row r="277" spans="2:51" s="13" customFormat="1" ht="11.25">
      <c r="B277" s="206"/>
      <c r="C277" s="207"/>
      <c r="D277" s="208" t="s">
        <v>153</v>
      </c>
      <c r="E277" s="209" t="s">
        <v>1</v>
      </c>
      <c r="F277" s="210" t="s">
        <v>371</v>
      </c>
      <c r="G277" s="207"/>
      <c r="H277" s="211">
        <v>5.72</v>
      </c>
      <c r="I277" s="212"/>
      <c r="J277" s="207"/>
      <c r="K277" s="207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153</v>
      </c>
      <c r="AU277" s="217" t="s">
        <v>82</v>
      </c>
      <c r="AV277" s="13" t="s">
        <v>82</v>
      </c>
      <c r="AW277" s="13" t="s">
        <v>30</v>
      </c>
      <c r="AX277" s="13" t="s">
        <v>73</v>
      </c>
      <c r="AY277" s="217" t="s">
        <v>142</v>
      </c>
    </row>
    <row r="278" spans="2:51" s="14" customFormat="1" ht="11.25">
      <c r="B278" s="218"/>
      <c r="C278" s="219"/>
      <c r="D278" s="208" t="s">
        <v>153</v>
      </c>
      <c r="E278" s="220" t="s">
        <v>1</v>
      </c>
      <c r="F278" s="221" t="s">
        <v>155</v>
      </c>
      <c r="G278" s="219"/>
      <c r="H278" s="222">
        <v>5.72</v>
      </c>
      <c r="I278" s="223"/>
      <c r="J278" s="219"/>
      <c r="K278" s="219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153</v>
      </c>
      <c r="AU278" s="228" t="s">
        <v>82</v>
      </c>
      <c r="AV278" s="14" t="s">
        <v>94</v>
      </c>
      <c r="AW278" s="14" t="s">
        <v>30</v>
      </c>
      <c r="AX278" s="14" t="s">
        <v>73</v>
      </c>
      <c r="AY278" s="228" t="s">
        <v>142</v>
      </c>
    </row>
    <row r="279" spans="2:51" s="13" customFormat="1" ht="11.25">
      <c r="B279" s="206"/>
      <c r="C279" s="207"/>
      <c r="D279" s="208" t="s">
        <v>153</v>
      </c>
      <c r="E279" s="209" t="s">
        <v>1</v>
      </c>
      <c r="F279" s="210" t="s">
        <v>372</v>
      </c>
      <c r="G279" s="207"/>
      <c r="H279" s="211">
        <v>10.08</v>
      </c>
      <c r="I279" s="212"/>
      <c r="J279" s="207"/>
      <c r="K279" s="207"/>
      <c r="L279" s="213"/>
      <c r="M279" s="214"/>
      <c r="N279" s="215"/>
      <c r="O279" s="215"/>
      <c r="P279" s="215"/>
      <c r="Q279" s="215"/>
      <c r="R279" s="215"/>
      <c r="S279" s="215"/>
      <c r="T279" s="216"/>
      <c r="AT279" s="217" t="s">
        <v>153</v>
      </c>
      <c r="AU279" s="217" t="s">
        <v>82</v>
      </c>
      <c r="AV279" s="13" t="s">
        <v>82</v>
      </c>
      <c r="AW279" s="13" t="s">
        <v>30</v>
      </c>
      <c r="AX279" s="13" t="s">
        <v>73</v>
      </c>
      <c r="AY279" s="217" t="s">
        <v>142</v>
      </c>
    </row>
    <row r="280" spans="2:51" s="14" customFormat="1" ht="11.25">
      <c r="B280" s="218"/>
      <c r="C280" s="219"/>
      <c r="D280" s="208" t="s">
        <v>153</v>
      </c>
      <c r="E280" s="220" t="s">
        <v>1</v>
      </c>
      <c r="F280" s="221" t="s">
        <v>155</v>
      </c>
      <c r="G280" s="219"/>
      <c r="H280" s="222">
        <v>10.08</v>
      </c>
      <c r="I280" s="223"/>
      <c r="J280" s="219"/>
      <c r="K280" s="219"/>
      <c r="L280" s="224"/>
      <c r="M280" s="225"/>
      <c r="N280" s="226"/>
      <c r="O280" s="226"/>
      <c r="P280" s="226"/>
      <c r="Q280" s="226"/>
      <c r="R280" s="226"/>
      <c r="S280" s="226"/>
      <c r="T280" s="227"/>
      <c r="AT280" s="228" t="s">
        <v>153</v>
      </c>
      <c r="AU280" s="228" t="s">
        <v>82</v>
      </c>
      <c r="AV280" s="14" t="s">
        <v>94</v>
      </c>
      <c r="AW280" s="14" t="s">
        <v>30</v>
      </c>
      <c r="AX280" s="14" t="s">
        <v>73</v>
      </c>
      <c r="AY280" s="228" t="s">
        <v>142</v>
      </c>
    </row>
    <row r="281" spans="2:51" s="13" customFormat="1" ht="11.25">
      <c r="B281" s="206"/>
      <c r="C281" s="207"/>
      <c r="D281" s="208" t="s">
        <v>153</v>
      </c>
      <c r="E281" s="209" t="s">
        <v>1</v>
      </c>
      <c r="F281" s="210" t="s">
        <v>373</v>
      </c>
      <c r="G281" s="207"/>
      <c r="H281" s="211">
        <v>2.08</v>
      </c>
      <c r="I281" s="212"/>
      <c r="J281" s="207"/>
      <c r="K281" s="207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153</v>
      </c>
      <c r="AU281" s="217" t="s">
        <v>82</v>
      </c>
      <c r="AV281" s="13" t="s">
        <v>82</v>
      </c>
      <c r="AW281" s="13" t="s">
        <v>30</v>
      </c>
      <c r="AX281" s="13" t="s">
        <v>73</v>
      </c>
      <c r="AY281" s="217" t="s">
        <v>142</v>
      </c>
    </row>
    <row r="282" spans="2:51" s="14" customFormat="1" ht="11.25">
      <c r="B282" s="218"/>
      <c r="C282" s="219"/>
      <c r="D282" s="208" t="s">
        <v>153</v>
      </c>
      <c r="E282" s="220" t="s">
        <v>1</v>
      </c>
      <c r="F282" s="221" t="s">
        <v>155</v>
      </c>
      <c r="G282" s="219"/>
      <c r="H282" s="222">
        <v>2.08</v>
      </c>
      <c r="I282" s="223"/>
      <c r="J282" s="219"/>
      <c r="K282" s="219"/>
      <c r="L282" s="224"/>
      <c r="M282" s="225"/>
      <c r="N282" s="226"/>
      <c r="O282" s="226"/>
      <c r="P282" s="226"/>
      <c r="Q282" s="226"/>
      <c r="R282" s="226"/>
      <c r="S282" s="226"/>
      <c r="T282" s="227"/>
      <c r="AT282" s="228" t="s">
        <v>153</v>
      </c>
      <c r="AU282" s="228" t="s">
        <v>82</v>
      </c>
      <c r="AV282" s="14" t="s">
        <v>94</v>
      </c>
      <c r="AW282" s="14" t="s">
        <v>30</v>
      </c>
      <c r="AX282" s="14" t="s">
        <v>73</v>
      </c>
      <c r="AY282" s="228" t="s">
        <v>142</v>
      </c>
    </row>
    <row r="283" spans="2:51" s="13" customFormat="1" ht="11.25">
      <c r="B283" s="206"/>
      <c r="C283" s="207"/>
      <c r="D283" s="208" t="s">
        <v>153</v>
      </c>
      <c r="E283" s="209" t="s">
        <v>1</v>
      </c>
      <c r="F283" s="210" t="s">
        <v>374</v>
      </c>
      <c r="G283" s="207"/>
      <c r="H283" s="211">
        <v>0.48</v>
      </c>
      <c r="I283" s="212"/>
      <c r="J283" s="207"/>
      <c r="K283" s="207"/>
      <c r="L283" s="213"/>
      <c r="M283" s="214"/>
      <c r="N283" s="215"/>
      <c r="O283" s="215"/>
      <c r="P283" s="215"/>
      <c r="Q283" s="215"/>
      <c r="R283" s="215"/>
      <c r="S283" s="215"/>
      <c r="T283" s="216"/>
      <c r="AT283" s="217" t="s">
        <v>153</v>
      </c>
      <c r="AU283" s="217" t="s">
        <v>82</v>
      </c>
      <c r="AV283" s="13" t="s">
        <v>82</v>
      </c>
      <c r="AW283" s="13" t="s">
        <v>30</v>
      </c>
      <c r="AX283" s="13" t="s">
        <v>73</v>
      </c>
      <c r="AY283" s="217" t="s">
        <v>142</v>
      </c>
    </row>
    <row r="284" spans="2:51" s="13" customFormat="1" ht="11.25">
      <c r="B284" s="206"/>
      <c r="C284" s="207"/>
      <c r="D284" s="208" t="s">
        <v>153</v>
      </c>
      <c r="E284" s="209" t="s">
        <v>1</v>
      </c>
      <c r="F284" s="210" t="s">
        <v>375</v>
      </c>
      <c r="G284" s="207"/>
      <c r="H284" s="211">
        <v>0.96</v>
      </c>
      <c r="I284" s="212"/>
      <c r="J284" s="207"/>
      <c r="K284" s="207"/>
      <c r="L284" s="213"/>
      <c r="M284" s="214"/>
      <c r="N284" s="215"/>
      <c r="O284" s="215"/>
      <c r="P284" s="215"/>
      <c r="Q284" s="215"/>
      <c r="R284" s="215"/>
      <c r="S284" s="215"/>
      <c r="T284" s="216"/>
      <c r="AT284" s="217" t="s">
        <v>153</v>
      </c>
      <c r="AU284" s="217" t="s">
        <v>82</v>
      </c>
      <c r="AV284" s="13" t="s">
        <v>82</v>
      </c>
      <c r="AW284" s="13" t="s">
        <v>30</v>
      </c>
      <c r="AX284" s="13" t="s">
        <v>73</v>
      </c>
      <c r="AY284" s="217" t="s">
        <v>142</v>
      </c>
    </row>
    <row r="285" spans="2:51" s="14" customFormat="1" ht="11.25">
      <c r="B285" s="218"/>
      <c r="C285" s="219"/>
      <c r="D285" s="208" t="s">
        <v>153</v>
      </c>
      <c r="E285" s="220" t="s">
        <v>1</v>
      </c>
      <c r="F285" s="221" t="s">
        <v>155</v>
      </c>
      <c r="G285" s="219"/>
      <c r="H285" s="222">
        <v>1.44</v>
      </c>
      <c r="I285" s="223"/>
      <c r="J285" s="219"/>
      <c r="K285" s="219"/>
      <c r="L285" s="224"/>
      <c r="M285" s="225"/>
      <c r="N285" s="226"/>
      <c r="O285" s="226"/>
      <c r="P285" s="226"/>
      <c r="Q285" s="226"/>
      <c r="R285" s="226"/>
      <c r="S285" s="226"/>
      <c r="T285" s="227"/>
      <c r="AT285" s="228" t="s">
        <v>153</v>
      </c>
      <c r="AU285" s="228" t="s">
        <v>82</v>
      </c>
      <c r="AV285" s="14" t="s">
        <v>94</v>
      </c>
      <c r="AW285" s="14" t="s">
        <v>30</v>
      </c>
      <c r="AX285" s="14" t="s">
        <v>73</v>
      </c>
      <c r="AY285" s="228" t="s">
        <v>142</v>
      </c>
    </row>
    <row r="286" spans="2:51" s="15" customFormat="1" ht="11.25">
      <c r="B286" s="229"/>
      <c r="C286" s="230"/>
      <c r="D286" s="208" t="s">
        <v>153</v>
      </c>
      <c r="E286" s="231" t="s">
        <v>1</v>
      </c>
      <c r="F286" s="232" t="s">
        <v>170</v>
      </c>
      <c r="G286" s="230"/>
      <c r="H286" s="233">
        <v>19.320000000000004</v>
      </c>
      <c r="I286" s="234"/>
      <c r="J286" s="230"/>
      <c r="K286" s="230"/>
      <c r="L286" s="235"/>
      <c r="M286" s="236"/>
      <c r="N286" s="237"/>
      <c r="O286" s="237"/>
      <c r="P286" s="237"/>
      <c r="Q286" s="237"/>
      <c r="R286" s="237"/>
      <c r="S286" s="237"/>
      <c r="T286" s="238"/>
      <c r="AT286" s="239" t="s">
        <v>153</v>
      </c>
      <c r="AU286" s="239" t="s">
        <v>82</v>
      </c>
      <c r="AV286" s="15" t="s">
        <v>151</v>
      </c>
      <c r="AW286" s="15" t="s">
        <v>30</v>
      </c>
      <c r="AX286" s="15" t="s">
        <v>80</v>
      </c>
      <c r="AY286" s="239" t="s">
        <v>142</v>
      </c>
    </row>
    <row r="287" spans="2:63" s="12" customFormat="1" ht="22.9" customHeight="1">
      <c r="B287" s="176"/>
      <c r="C287" s="177"/>
      <c r="D287" s="178" t="s">
        <v>72</v>
      </c>
      <c r="E287" s="190" t="s">
        <v>376</v>
      </c>
      <c r="F287" s="190" t="s">
        <v>377</v>
      </c>
      <c r="G287" s="177"/>
      <c r="H287" s="177"/>
      <c r="I287" s="180"/>
      <c r="J287" s="191">
        <f>BK287</f>
        <v>0</v>
      </c>
      <c r="K287" s="177"/>
      <c r="L287" s="182"/>
      <c r="M287" s="183"/>
      <c r="N287" s="184"/>
      <c r="O287" s="184"/>
      <c r="P287" s="185">
        <f>SUM(P288:P305)</f>
        <v>0</v>
      </c>
      <c r="Q287" s="184"/>
      <c r="R287" s="185">
        <f>SUM(R288:R305)</f>
        <v>0.09936479999999999</v>
      </c>
      <c r="S287" s="184"/>
      <c r="T287" s="186">
        <f>SUM(T288:T305)</f>
        <v>0</v>
      </c>
      <c r="AR287" s="187" t="s">
        <v>82</v>
      </c>
      <c r="AT287" s="188" t="s">
        <v>72</v>
      </c>
      <c r="AU287" s="188" t="s">
        <v>80</v>
      </c>
      <c r="AY287" s="187" t="s">
        <v>142</v>
      </c>
      <c r="BK287" s="189">
        <f>SUM(BK288:BK305)</f>
        <v>0</v>
      </c>
    </row>
    <row r="288" spans="1:65" s="2" customFormat="1" ht="24.2" customHeight="1">
      <c r="A288" s="34"/>
      <c r="B288" s="35"/>
      <c r="C288" s="192" t="s">
        <v>378</v>
      </c>
      <c r="D288" s="192" t="s">
        <v>147</v>
      </c>
      <c r="E288" s="193" t="s">
        <v>379</v>
      </c>
      <c r="F288" s="194" t="s">
        <v>380</v>
      </c>
      <c r="G288" s="195" t="s">
        <v>162</v>
      </c>
      <c r="H288" s="196">
        <v>25.11</v>
      </c>
      <c r="I288" s="197"/>
      <c r="J288" s="198">
        <f>ROUND(I288*H288,2)</f>
        <v>0</v>
      </c>
      <c r="K288" s="199"/>
      <c r="L288" s="39"/>
      <c r="M288" s="200" t="s">
        <v>1</v>
      </c>
      <c r="N288" s="201" t="s">
        <v>38</v>
      </c>
      <c r="O288" s="71"/>
      <c r="P288" s="202">
        <f>O288*H288</f>
        <v>0</v>
      </c>
      <c r="Q288" s="202">
        <v>0.00318</v>
      </c>
      <c r="R288" s="202">
        <f>Q288*H288</f>
        <v>0.0798498</v>
      </c>
      <c r="S288" s="202">
        <v>0</v>
      </c>
      <c r="T288" s="203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4" t="s">
        <v>220</v>
      </c>
      <c r="AT288" s="204" t="s">
        <v>147</v>
      </c>
      <c r="AU288" s="204" t="s">
        <v>82</v>
      </c>
      <c r="AY288" s="17" t="s">
        <v>142</v>
      </c>
      <c r="BE288" s="205">
        <f>IF(N288="základní",J288,0)</f>
        <v>0</v>
      </c>
      <c r="BF288" s="205">
        <f>IF(N288="snížená",J288,0)</f>
        <v>0</v>
      </c>
      <c r="BG288" s="205">
        <f>IF(N288="zákl. přenesená",J288,0)</f>
        <v>0</v>
      </c>
      <c r="BH288" s="205">
        <f>IF(N288="sníž. přenesená",J288,0)</f>
        <v>0</v>
      </c>
      <c r="BI288" s="205">
        <f>IF(N288="nulová",J288,0)</f>
        <v>0</v>
      </c>
      <c r="BJ288" s="17" t="s">
        <v>80</v>
      </c>
      <c r="BK288" s="205">
        <f>ROUND(I288*H288,2)</f>
        <v>0</v>
      </c>
      <c r="BL288" s="17" t="s">
        <v>220</v>
      </c>
      <c r="BM288" s="204" t="s">
        <v>381</v>
      </c>
    </row>
    <row r="289" spans="2:51" s="13" customFormat="1" ht="11.25">
      <c r="B289" s="206"/>
      <c r="C289" s="207"/>
      <c r="D289" s="208" t="s">
        <v>153</v>
      </c>
      <c r="E289" s="209" t="s">
        <v>1</v>
      </c>
      <c r="F289" s="210" t="s">
        <v>382</v>
      </c>
      <c r="G289" s="207"/>
      <c r="H289" s="211">
        <v>25.11</v>
      </c>
      <c r="I289" s="212"/>
      <c r="J289" s="207"/>
      <c r="K289" s="207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153</v>
      </c>
      <c r="AU289" s="217" t="s">
        <v>82</v>
      </c>
      <c r="AV289" s="13" t="s">
        <v>82</v>
      </c>
      <c r="AW289" s="13" t="s">
        <v>30</v>
      </c>
      <c r="AX289" s="13" t="s">
        <v>73</v>
      </c>
      <c r="AY289" s="217" t="s">
        <v>142</v>
      </c>
    </row>
    <row r="290" spans="2:51" s="14" customFormat="1" ht="11.25">
      <c r="B290" s="218"/>
      <c r="C290" s="219"/>
      <c r="D290" s="208" t="s">
        <v>153</v>
      </c>
      <c r="E290" s="220" t="s">
        <v>1</v>
      </c>
      <c r="F290" s="221" t="s">
        <v>155</v>
      </c>
      <c r="G290" s="219"/>
      <c r="H290" s="222">
        <v>25.11</v>
      </c>
      <c r="I290" s="223"/>
      <c r="J290" s="219"/>
      <c r="K290" s="219"/>
      <c r="L290" s="224"/>
      <c r="M290" s="225"/>
      <c r="N290" s="226"/>
      <c r="O290" s="226"/>
      <c r="P290" s="226"/>
      <c r="Q290" s="226"/>
      <c r="R290" s="226"/>
      <c r="S290" s="226"/>
      <c r="T290" s="227"/>
      <c r="AT290" s="228" t="s">
        <v>153</v>
      </c>
      <c r="AU290" s="228" t="s">
        <v>82</v>
      </c>
      <c r="AV290" s="14" t="s">
        <v>94</v>
      </c>
      <c r="AW290" s="14" t="s">
        <v>30</v>
      </c>
      <c r="AX290" s="14" t="s">
        <v>80</v>
      </c>
      <c r="AY290" s="228" t="s">
        <v>142</v>
      </c>
    </row>
    <row r="291" spans="1:65" s="2" customFormat="1" ht="24.2" customHeight="1">
      <c r="A291" s="34"/>
      <c r="B291" s="35"/>
      <c r="C291" s="192" t="s">
        <v>383</v>
      </c>
      <c r="D291" s="192" t="s">
        <v>147</v>
      </c>
      <c r="E291" s="193" t="s">
        <v>384</v>
      </c>
      <c r="F291" s="194" t="s">
        <v>385</v>
      </c>
      <c r="G291" s="195" t="s">
        <v>162</v>
      </c>
      <c r="H291" s="196">
        <v>39.61</v>
      </c>
      <c r="I291" s="197"/>
      <c r="J291" s="198">
        <f>ROUND(I291*H291,2)</f>
        <v>0</v>
      </c>
      <c r="K291" s="199"/>
      <c r="L291" s="39"/>
      <c r="M291" s="200" t="s">
        <v>1</v>
      </c>
      <c r="N291" s="201" t="s">
        <v>38</v>
      </c>
      <c r="O291" s="71"/>
      <c r="P291" s="202">
        <f>O291*H291</f>
        <v>0</v>
      </c>
      <c r="Q291" s="202">
        <v>0.0002</v>
      </c>
      <c r="R291" s="202">
        <f>Q291*H291</f>
        <v>0.007922</v>
      </c>
      <c r="S291" s="202">
        <v>0</v>
      </c>
      <c r="T291" s="203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4" t="s">
        <v>220</v>
      </c>
      <c r="AT291" s="204" t="s">
        <v>147</v>
      </c>
      <c r="AU291" s="204" t="s">
        <v>82</v>
      </c>
      <c r="AY291" s="17" t="s">
        <v>142</v>
      </c>
      <c r="BE291" s="205">
        <f>IF(N291="základní",J291,0)</f>
        <v>0</v>
      </c>
      <c r="BF291" s="205">
        <f>IF(N291="snížená",J291,0)</f>
        <v>0</v>
      </c>
      <c r="BG291" s="205">
        <f>IF(N291="zákl. přenesená",J291,0)</f>
        <v>0</v>
      </c>
      <c r="BH291" s="205">
        <f>IF(N291="sníž. přenesená",J291,0)</f>
        <v>0</v>
      </c>
      <c r="BI291" s="205">
        <f>IF(N291="nulová",J291,0)</f>
        <v>0</v>
      </c>
      <c r="BJ291" s="17" t="s">
        <v>80</v>
      </c>
      <c r="BK291" s="205">
        <f>ROUND(I291*H291,2)</f>
        <v>0</v>
      </c>
      <c r="BL291" s="17" t="s">
        <v>220</v>
      </c>
      <c r="BM291" s="204" t="s">
        <v>386</v>
      </c>
    </row>
    <row r="292" spans="2:51" s="13" customFormat="1" ht="11.25">
      <c r="B292" s="206"/>
      <c r="C292" s="207"/>
      <c r="D292" s="208" t="s">
        <v>153</v>
      </c>
      <c r="E292" s="209" t="s">
        <v>1</v>
      </c>
      <c r="F292" s="210" t="s">
        <v>387</v>
      </c>
      <c r="G292" s="207"/>
      <c r="H292" s="211">
        <v>14.5</v>
      </c>
      <c r="I292" s="212"/>
      <c r="J292" s="207"/>
      <c r="K292" s="207"/>
      <c r="L292" s="213"/>
      <c r="M292" s="214"/>
      <c r="N292" s="215"/>
      <c r="O292" s="215"/>
      <c r="P292" s="215"/>
      <c r="Q292" s="215"/>
      <c r="R292" s="215"/>
      <c r="S292" s="215"/>
      <c r="T292" s="216"/>
      <c r="AT292" s="217" t="s">
        <v>153</v>
      </c>
      <c r="AU292" s="217" t="s">
        <v>82</v>
      </c>
      <c r="AV292" s="13" t="s">
        <v>82</v>
      </c>
      <c r="AW292" s="13" t="s">
        <v>30</v>
      </c>
      <c r="AX292" s="13" t="s">
        <v>73</v>
      </c>
      <c r="AY292" s="217" t="s">
        <v>142</v>
      </c>
    </row>
    <row r="293" spans="2:51" s="14" customFormat="1" ht="11.25">
      <c r="B293" s="218"/>
      <c r="C293" s="219"/>
      <c r="D293" s="208" t="s">
        <v>153</v>
      </c>
      <c r="E293" s="220" t="s">
        <v>1</v>
      </c>
      <c r="F293" s="221" t="s">
        <v>155</v>
      </c>
      <c r="G293" s="219"/>
      <c r="H293" s="222">
        <v>14.5</v>
      </c>
      <c r="I293" s="223"/>
      <c r="J293" s="219"/>
      <c r="K293" s="219"/>
      <c r="L293" s="224"/>
      <c r="M293" s="225"/>
      <c r="N293" s="226"/>
      <c r="O293" s="226"/>
      <c r="P293" s="226"/>
      <c r="Q293" s="226"/>
      <c r="R293" s="226"/>
      <c r="S293" s="226"/>
      <c r="T293" s="227"/>
      <c r="AT293" s="228" t="s">
        <v>153</v>
      </c>
      <c r="AU293" s="228" t="s">
        <v>82</v>
      </c>
      <c r="AV293" s="14" t="s">
        <v>94</v>
      </c>
      <c r="AW293" s="14" t="s">
        <v>30</v>
      </c>
      <c r="AX293" s="14" t="s">
        <v>73</v>
      </c>
      <c r="AY293" s="228" t="s">
        <v>142</v>
      </c>
    </row>
    <row r="294" spans="2:51" s="13" customFormat="1" ht="11.25">
      <c r="B294" s="206"/>
      <c r="C294" s="207"/>
      <c r="D294" s="208" t="s">
        <v>153</v>
      </c>
      <c r="E294" s="209" t="s">
        <v>1</v>
      </c>
      <c r="F294" s="210" t="s">
        <v>388</v>
      </c>
      <c r="G294" s="207"/>
      <c r="H294" s="211">
        <v>25.11</v>
      </c>
      <c r="I294" s="212"/>
      <c r="J294" s="207"/>
      <c r="K294" s="207"/>
      <c r="L294" s="213"/>
      <c r="M294" s="214"/>
      <c r="N294" s="215"/>
      <c r="O294" s="215"/>
      <c r="P294" s="215"/>
      <c r="Q294" s="215"/>
      <c r="R294" s="215"/>
      <c r="S294" s="215"/>
      <c r="T294" s="216"/>
      <c r="AT294" s="217" t="s">
        <v>153</v>
      </c>
      <c r="AU294" s="217" t="s">
        <v>82</v>
      </c>
      <c r="AV294" s="13" t="s">
        <v>82</v>
      </c>
      <c r="AW294" s="13" t="s">
        <v>30</v>
      </c>
      <c r="AX294" s="13" t="s">
        <v>73</v>
      </c>
      <c r="AY294" s="217" t="s">
        <v>142</v>
      </c>
    </row>
    <row r="295" spans="2:51" s="14" customFormat="1" ht="11.25">
      <c r="B295" s="218"/>
      <c r="C295" s="219"/>
      <c r="D295" s="208" t="s">
        <v>153</v>
      </c>
      <c r="E295" s="220" t="s">
        <v>1</v>
      </c>
      <c r="F295" s="221" t="s">
        <v>155</v>
      </c>
      <c r="G295" s="219"/>
      <c r="H295" s="222">
        <v>25.11</v>
      </c>
      <c r="I295" s="223"/>
      <c r="J295" s="219"/>
      <c r="K295" s="219"/>
      <c r="L295" s="224"/>
      <c r="M295" s="225"/>
      <c r="N295" s="226"/>
      <c r="O295" s="226"/>
      <c r="P295" s="226"/>
      <c r="Q295" s="226"/>
      <c r="R295" s="226"/>
      <c r="S295" s="226"/>
      <c r="T295" s="227"/>
      <c r="AT295" s="228" t="s">
        <v>153</v>
      </c>
      <c r="AU295" s="228" t="s">
        <v>82</v>
      </c>
      <c r="AV295" s="14" t="s">
        <v>94</v>
      </c>
      <c r="AW295" s="14" t="s">
        <v>30</v>
      </c>
      <c r="AX295" s="14" t="s">
        <v>73</v>
      </c>
      <c r="AY295" s="228" t="s">
        <v>142</v>
      </c>
    </row>
    <row r="296" spans="2:51" s="15" customFormat="1" ht="11.25">
      <c r="B296" s="229"/>
      <c r="C296" s="230"/>
      <c r="D296" s="208" t="s">
        <v>153</v>
      </c>
      <c r="E296" s="231" t="s">
        <v>1</v>
      </c>
      <c r="F296" s="232" t="s">
        <v>170</v>
      </c>
      <c r="G296" s="230"/>
      <c r="H296" s="233">
        <v>39.61</v>
      </c>
      <c r="I296" s="234"/>
      <c r="J296" s="230"/>
      <c r="K296" s="230"/>
      <c r="L296" s="235"/>
      <c r="M296" s="236"/>
      <c r="N296" s="237"/>
      <c r="O296" s="237"/>
      <c r="P296" s="237"/>
      <c r="Q296" s="237"/>
      <c r="R296" s="237"/>
      <c r="S296" s="237"/>
      <c r="T296" s="238"/>
      <c r="AT296" s="239" t="s">
        <v>153</v>
      </c>
      <c r="AU296" s="239" t="s">
        <v>82</v>
      </c>
      <c r="AV296" s="15" t="s">
        <v>151</v>
      </c>
      <c r="AW296" s="15" t="s">
        <v>30</v>
      </c>
      <c r="AX296" s="15" t="s">
        <v>80</v>
      </c>
      <c r="AY296" s="239" t="s">
        <v>142</v>
      </c>
    </row>
    <row r="297" spans="1:65" s="2" customFormat="1" ht="33" customHeight="1">
      <c r="A297" s="34"/>
      <c r="B297" s="35"/>
      <c r="C297" s="192" t="s">
        <v>389</v>
      </c>
      <c r="D297" s="192" t="s">
        <v>147</v>
      </c>
      <c r="E297" s="193" t="s">
        <v>390</v>
      </c>
      <c r="F297" s="194" t="s">
        <v>391</v>
      </c>
      <c r="G297" s="195" t="s">
        <v>162</v>
      </c>
      <c r="H297" s="196">
        <v>39.61</v>
      </c>
      <c r="I297" s="197"/>
      <c r="J297" s="198">
        <f>ROUND(I297*H297,2)</f>
        <v>0</v>
      </c>
      <c r="K297" s="199"/>
      <c r="L297" s="39"/>
      <c r="M297" s="200" t="s">
        <v>1</v>
      </c>
      <c r="N297" s="201" t="s">
        <v>38</v>
      </c>
      <c r="O297" s="71"/>
      <c r="P297" s="202">
        <f>O297*H297</f>
        <v>0</v>
      </c>
      <c r="Q297" s="202">
        <v>0.00028</v>
      </c>
      <c r="R297" s="202">
        <f>Q297*H297</f>
        <v>0.0110908</v>
      </c>
      <c r="S297" s="202">
        <v>0</v>
      </c>
      <c r="T297" s="203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4" t="s">
        <v>220</v>
      </c>
      <c r="AT297" s="204" t="s">
        <v>147</v>
      </c>
      <c r="AU297" s="204" t="s">
        <v>82</v>
      </c>
      <c r="AY297" s="17" t="s">
        <v>142</v>
      </c>
      <c r="BE297" s="205">
        <f>IF(N297="základní",J297,0)</f>
        <v>0</v>
      </c>
      <c r="BF297" s="205">
        <f>IF(N297="snížená",J297,0)</f>
        <v>0</v>
      </c>
      <c r="BG297" s="205">
        <f>IF(N297="zákl. přenesená",J297,0)</f>
        <v>0</v>
      </c>
      <c r="BH297" s="205">
        <f>IF(N297="sníž. přenesená",J297,0)</f>
        <v>0</v>
      </c>
      <c r="BI297" s="205">
        <f>IF(N297="nulová",J297,0)</f>
        <v>0</v>
      </c>
      <c r="BJ297" s="17" t="s">
        <v>80</v>
      </c>
      <c r="BK297" s="205">
        <f>ROUND(I297*H297,2)</f>
        <v>0</v>
      </c>
      <c r="BL297" s="17" t="s">
        <v>220</v>
      </c>
      <c r="BM297" s="204" t="s">
        <v>392</v>
      </c>
    </row>
    <row r="298" spans="2:51" s="13" customFormat="1" ht="11.25">
      <c r="B298" s="206"/>
      <c r="C298" s="207"/>
      <c r="D298" s="208" t="s">
        <v>153</v>
      </c>
      <c r="E298" s="209" t="s">
        <v>1</v>
      </c>
      <c r="F298" s="210" t="s">
        <v>387</v>
      </c>
      <c r="G298" s="207"/>
      <c r="H298" s="211">
        <v>14.5</v>
      </c>
      <c r="I298" s="212"/>
      <c r="J298" s="207"/>
      <c r="K298" s="207"/>
      <c r="L298" s="213"/>
      <c r="M298" s="214"/>
      <c r="N298" s="215"/>
      <c r="O298" s="215"/>
      <c r="P298" s="215"/>
      <c r="Q298" s="215"/>
      <c r="R298" s="215"/>
      <c r="S298" s="215"/>
      <c r="T298" s="216"/>
      <c r="AT298" s="217" t="s">
        <v>153</v>
      </c>
      <c r="AU298" s="217" t="s">
        <v>82</v>
      </c>
      <c r="AV298" s="13" t="s">
        <v>82</v>
      </c>
      <c r="AW298" s="13" t="s">
        <v>30</v>
      </c>
      <c r="AX298" s="13" t="s">
        <v>73</v>
      </c>
      <c r="AY298" s="217" t="s">
        <v>142</v>
      </c>
    </row>
    <row r="299" spans="2:51" s="14" customFormat="1" ht="11.25">
      <c r="B299" s="218"/>
      <c r="C299" s="219"/>
      <c r="D299" s="208" t="s">
        <v>153</v>
      </c>
      <c r="E299" s="220" t="s">
        <v>1</v>
      </c>
      <c r="F299" s="221" t="s">
        <v>155</v>
      </c>
      <c r="G299" s="219"/>
      <c r="H299" s="222">
        <v>14.5</v>
      </c>
      <c r="I299" s="223"/>
      <c r="J299" s="219"/>
      <c r="K299" s="219"/>
      <c r="L299" s="224"/>
      <c r="M299" s="225"/>
      <c r="N299" s="226"/>
      <c r="O299" s="226"/>
      <c r="P299" s="226"/>
      <c r="Q299" s="226"/>
      <c r="R299" s="226"/>
      <c r="S299" s="226"/>
      <c r="T299" s="227"/>
      <c r="AT299" s="228" t="s">
        <v>153</v>
      </c>
      <c r="AU299" s="228" t="s">
        <v>82</v>
      </c>
      <c r="AV299" s="14" t="s">
        <v>94</v>
      </c>
      <c r="AW299" s="14" t="s">
        <v>30</v>
      </c>
      <c r="AX299" s="14" t="s">
        <v>73</v>
      </c>
      <c r="AY299" s="228" t="s">
        <v>142</v>
      </c>
    </row>
    <row r="300" spans="2:51" s="13" customFormat="1" ht="11.25">
      <c r="B300" s="206"/>
      <c r="C300" s="207"/>
      <c r="D300" s="208" t="s">
        <v>153</v>
      </c>
      <c r="E300" s="209" t="s">
        <v>1</v>
      </c>
      <c r="F300" s="210" t="s">
        <v>388</v>
      </c>
      <c r="G300" s="207"/>
      <c r="H300" s="211">
        <v>25.11</v>
      </c>
      <c r="I300" s="212"/>
      <c r="J300" s="207"/>
      <c r="K300" s="207"/>
      <c r="L300" s="213"/>
      <c r="M300" s="214"/>
      <c r="N300" s="215"/>
      <c r="O300" s="215"/>
      <c r="P300" s="215"/>
      <c r="Q300" s="215"/>
      <c r="R300" s="215"/>
      <c r="S300" s="215"/>
      <c r="T300" s="216"/>
      <c r="AT300" s="217" t="s">
        <v>153</v>
      </c>
      <c r="AU300" s="217" t="s">
        <v>82</v>
      </c>
      <c r="AV300" s="13" t="s">
        <v>82</v>
      </c>
      <c r="AW300" s="13" t="s">
        <v>30</v>
      </c>
      <c r="AX300" s="13" t="s">
        <v>73</v>
      </c>
      <c r="AY300" s="217" t="s">
        <v>142</v>
      </c>
    </row>
    <row r="301" spans="2:51" s="14" customFormat="1" ht="11.25">
      <c r="B301" s="218"/>
      <c r="C301" s="219"/>
      <c r="D301" s="208" t="s">
        <v>153</v>
      </c>
      <c r="E301" s="220" t="s">
        <v>1</v>
      </c>
      <c r="F301" s="221" t="s">
        <v>155</v>
      </c>
      <c r="G301" s="219"/>
      <c r="H301" s="222">
        <v>25.11</v>
      </c>
      <c r="I301" s="223"/>
      <c r="J301" s="219"/>
      <c r="K301" s="219"/>
      <c r="L301" s="224"/>
      <c r="M301" s="225"/>
      <c r="N301" s="226"/>
      <c r="O301" s="226"/>
      <c r="P301" s="226"/>
      <c r="Q301" s="226"/>
      <c r="R301" s="226"/>
      <c r="S301" s="226"/>
      <c r="T301" s="227"/>
      <c r="AT301" s="228" t="s">
        <v>153</v>
      </c>
      <c r="AU301" s="228" t="s">
        <v>82</v>
      </c>
      <c r="AV301" s="14" t="s">
        <v>94</v>
      </c>
      <c r="AW301" s="14" t="s">
        <v>30</v>
      </c>
      <c r="AX301" s="14" t="s">
        <v>73</v>
      </c>
      <c r="AY301" s="228" t="s">
        <v>142</v>
      </c>
    </row>
    <row r="302" spans="2:51" s="15" customFormat="1" ht="11.25">
      <c r="B302" s="229"/>
      <c r="C302" s="230"/>
      <c r="D302" s="208" t="s">
        <v>153</v>
      </c>
      <c r="E302" s="231" t="s">
        <v>1</v>
      </c>
      <c r="F302" s="232" t="s">
        <v>170</v>
      </c>
      <c r="G302" s="230"/>
      <c r="H302" s="233">
        <v>39.61</v>
      </c>
      <c r="I302" s="234"/>
      <c r="J302" s="230"/>
      <c r="K302" s="230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153</v>
      </c>
      <c r="AU302" s="239" t="s">
        <v>82</v>
      </c>
      <c r="AV302" s="15" t="s">
        <v>151</v>
      </c>
      <c r="AW302" s="15" t="s">
        <v>30</v>
      </c>
      <c r="AX302" s="15" t="s">
        <v>80</v>
      </c>
      <c r="AY302" s="239" t="s">
        <v>142</v>
      </c>
    </row>
    <row r="303" spans="1:65" s="2" customFormat="1" ht="33" customHeight="1">
      <c r="A303" s="34"/>
      <c r="B303" s="35"/>
      <c r="C303" s="192" t="s">
        <v>393</v>
      </c>
      <c r="D303" s="192" t="s">
        <v>147</v>
      </c>
      <c r="E303" s="193" t="s">
        <v>394</v>
      </c>
      <c r="F303" s="194" t="s">
        <v>395</v>
      </c>
      <c r="G303" s="195" t="s">
        <v>162</v>
      </c>
      <c r="H303" s="196">
        <v>25.11</v>
      </c>
      <c r="I303" s="197"/>
      <c r="J303" s="198">
        <f>ROUND(I303*H303,2)</f>
        <v>0</v>
      </c>
      <c r="K303" s="199"/>
      <c r="L303" s="39"/>
      <c r="M303" s="200" t="s">
        <v>1</v>
      </c>
      <c r="N303" s="201" t="s">
        <v>38</v>
      </c>
      <c r="O303" s="71"/>
      <c r="P303" s="202">
        <f>O303*H303</f>
        <v>0</v>
      </c>
      <c r="Q303" s="202">
        <v>2E-05</v>
      </c>
      <c r="R303" s="202">
        <f>Q303*H303</f>
        <v>0.0005022000000000001</v>
      </c>
      <c r="S303" s="202">
        <v>0</v>
      </c>
      <c r="T303" s="203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4" t="s">
        <v>220</v>
      </c>
      <c r="AT303" s="204" t="s">
        <v>147</v>
      </c>
      <c r="AU303" s="204" t="s">
        <v>82</v>
      </c>
      <c r="AY303" s="17" t="s">
        <v>142</v>
      </c>
      <c r="BE303" s="205">
        <f>IF(N303="základní",J303,0)</f>
        <v>0</v>
      </c>
      <c r="BF303" s="205">
        <f>IF(N303="snížená",J303,0)</f>
        <v>0</v>
      </c>
      <c r="BG303" s="205">
        <f>IF(N303="zákl. přenesená",J303,0)</f>
        <v>0</v>
      </c>
      <c r="BH303" s="205">
        <f>IF(N303="sníž. přenesená",J303,0)</f>
        <v>0</v>
      </c>
      <c r="BI303" s="205">
        <f>IF(N303="nulová",J303,0)</f>
        <v>0</v>
      </c>
      <c r="BJ303" s="17" t="s">
        <v>80</v>
      </c>
      <c r="BK303" s="205">
        <f>ROUND(I303*H303,2)</f>
        <v>0</v>
      </c>
      <c r="BL303" s="17" t="s">
        <v>220</v>
      </c>
      <c r="BM303" s="204" t="s">
        <v>396</v>
      </c>
    </row>
    <row r="304" spans="2:51" s="13" customFormat="1" ht="11.25">
      <c r="B304" s="206"/>
      <c r="C304" s="207"/>
      <c r="D304" s="208" t="s">
        <v>153</v>
      </c>
      <c r="E304" s="209" t="s">
        <v>1</v>
      </c>
      <c r="F304" s="210" t="s">
        <v>388</v>
      </c>
      <c r="G304" s="207"/>
      <c r="H304" s="211">
        <v>25.11</v>
      </c>
      <c r="I304" s="212"/>
      <c r="J304" s="207"/>
      <c r="K304" s="207"/>
      <c r="L304" s="213"/>
      <c r="M304" s="214"/>
      <c r="N304" s="215"/>
      <c r="O304" s="215"/>
      <c r="P304" s="215"/>
      <c r="Q304" s="215"/>
      <c r="R304" s="215"/>
      <c r="S304" s="215"/>
      <c r="T304" s="216"/>
      <c r="AT304" s="217" t="s">
        <v>153</v>
      </c>
      <c r="AU304" s="217" t="s">
        <v>82</v>
      </c>
      <c r="AV304" s="13" t="s">
        <v>82</v>
      </c>
      <c r="AW304" s="13" t="s">
        <v>30</v>
      </c>
      <c r="AX304" s="13" t="s">
        <v>73</v>
      </c>
      <c r="AY304" s="217" t="s">
        <v>142</v>
      </c>
    </row>
    <row r="305" spans="2:51" s="14" customFormat="1" ht="11.25">
      <c r="B305" s="218"/>
      <c r="C305" s="219"/>
      <c r="D305" s="208" t="s">
        <v>153</v>
      </c>
      <c r="E305" s="220" t="s">
        <v>1</v>
      </c>
      <c r="F305" s="221" t="s">
        <v>155</v>
      </c>
      <c r="G305" s="219"/>
      <c r="H305" s="222">
        <v>25.11</v>
      </c>
      <c r="I305" s="223"/>
      <c r="J305" s="219"/>
      <c r="K305" s="219"/>
      <c r="L305" s="224"/>
      <c r="M305" s="225"/>
      <c r="N305" s="226"/>
      <c r="O305" s="226"/>
      <c r="P305" s="226"/>
      <c r="Q305" s="226"/>
      <c r="R305" s="226"/>
      <c r="S305" s="226"/>
      <c r="T305" s="227"/>
      <c r="AT305" s="228" t="s">
        <v>153</v>
      </c>
      <c r="AU305" s="228" t="s">
        <v>82</v>
      </c>
      <c r="AV305" s="14" t="s">
        <v>94</v>
      </c>
      <c r="AW305" s="14" t="s">
        <v>30</v>
      </c>
      <c r="AX305" s="14" t="s">
        <v>80</v>
      </c>
      <c r="AY305" s="228" t="s">
        <v>142</v>
      </c>
    </row>
    <row r="306" spans="2:63" s="12" customFormat="1" ht="25.9" customHeight="1">
      <c r="B306" s="176"/>
      <c r="C306" s="177"/>
      <c r="D306" s="178" t="s">
        <v>72</v>
      </c>
      <c r="E306" s="179" t="s">
        <v>397</v>
      </c>
      <c r="F306" s="179" t="s">
        <v>398</v>
      </c>
      <c r="G306" s="177"/>
      <c r="H306" s="177"/>
      <c r="I306" s="180"/>
      <c r="J306" s="181">
        <f>BK306</f>
        <v>0</v>
      </c>
      <c r="K306" s="177"/>
      <c r="L306" s="182"/>
      <c r="M306" s="183"/>
      <c r="N306" s="184"/>
      <c r="O306" s="184"/>
      <c r="P306" s="185">
        <f>SUM(P307:P309)</f>
        <v>0</v>
      </c>
      <c r="Q306" s="184"/>
      <c r="R306" s="185">
        <f>SUM(R307:R309)</f>
        <v>0</v>
      </c>
      <c r="S306" s="184"/>
      <c r="T306" s="186">
        <f>SUM(T307:T309)</f>
        <v>0</v>
      </c>
      <c r="AR306" s="187" t="s">
        <v>151</v>
      </c>
      <c r="AT306" s="188" t="s">
        <v>72</v>
      </c>
      <c r="AU306" s="188" t="s">
        <v>73</v>
      </c>
      <c r="AY306" s="187" t="s">
        <v>142</v>
      </c>
      <c r="BK306" s="189">
        <f>SUM(BK307:BK309)</f>
        <v>0</v>
      </c>
    </row>
    <row r="307" spans="1:65" s="2" customFormat="1" ht="16.5" customHeight="1">
      <c r="A307" s="34"/>
      <c r="B307" s="35"/>
      <c r="C307" s="192" t="s">
        <v>399</v>
      </c>
      <c r="D307" s="192" t="s">
        <v>147</v>
      </c>
      <c r="E307" s="193" t="s">
        <v>400</v>
      </c>
      <c r="F307" s="194" t="s">
        <v>401</v>
      </c>
      <c r="G307" s="195" t="s">
        <v>402</v>
      </c>
      <c r="H307" s="196">
        <v>30</v>
      </c>
      <c r="I307" s="197"/>
      <c r="J307" s="198">
        <f>ROUND(I307*H307,2)</f>
        <v>0</v>
      </c>
      <c r="K307" s="199"/>
      <c r="L307" s="39"/>
      <c r="M307" s="200" t="s">
        <v>1</v>
      </c>
      <c r="N307" s="201" t="s">
        <v>38</v>
      </c>
      <c r="O307" s="71"/>
      <c r="P307" s="202">
        <f>O307*H307</f>
        <v>0</v>
      </c>
      <c r="Q307" s="202">
        <v>0</v>
      </c>
      <c r="R307" s="202">
        <f>Q307*H307</f>
        <v>0</v>
      </c>
      <c r="S307" s="202">
        <v>0</v>
      </c>
      <c r="T307" s="203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04" t="s">
        <v>403</v>
      </c>
      <c r="AT307" s="204" t="s">
        <v>147</v>
      </c>
      <c r="AU307" s="204" t="s">
        <v>80</v>
      </c>
      <c r="AY307" s="17" t="s">
        <v>142</v>
      </c>
      <c r="BE307" s="205">
        <f>IF(N307="základní",J307,0)</f>
        <v>0</v>
      </c>
      <c r="BF307" s="205">
        <f>IF(N307="snížená",J307,0)</f>
        <v>0</v>
      </c>
      <c r="BG307" s="205">
        <f>IF(N307="zákl. přenesená",J307,0)</f>
        <v>0</v>
      </c>
      <c r="BH307" s="205">
        <f>IF(N307="sníž. přenesená",J307,0)</f>
        <v>0</v>
      </c>
      <c r="BI307" s="205">
        <f>IF(N307="nulová",J307,0)</f>
        <v>0</v>
      </c>
      <c r="BJ307" s="17" t="s">
        <v>80</v>
      </c>
      <c r="BK307" s="205">
        <f>ROUND(I307*H307,2)</f>
        <v>0</v>
      </c>
      <c r="BL307" s="17" t="s">
        <v>403</v>
      </c>
      <c r="BM307" s="204" t="s">
        <v>404</v>
      </c>
    </row>
    <row r="308" spans="2:51" s="13" customFormat="1" ht="22.5">
      <c r="B308" s="206"/>
      <c r="C308" s="207"/>
      <c r="D308" s="208" t="s">
        <v>153</v>
      </c>
      <c r="E308" s="209" t="s">
        <v>1</v>
      </c>
      <c r="F308" s="210" t="s">
        <v>405</v>
      </c>
      <c r="G308" s="207"/>
      <c r="H308" s="211">
        <v>30</v>
      </c>
      <c r="I308" s="212"/>
      <c r="J308" s="207"/>
      <c r="K308" s="207"/>
      <c r="L308" s="213"/>
      <c r="M308" s="214"/>
      <c r="N308" s="215"/>
      <c r="O308" s="215"/>
      <c r="P308" s="215"/>
      <c r="Q308" s="215"/>
      <c r="R308" s="215"/>
      <c r="S308" s="215"/>
      <c r="T308" s="216"/>
      <c r="AT308" s="217" t="s">
        <v>153</v>
      </c>
      <c r="AU308" s="217" t="s">
        <v>80</v>
      </c>
      <c r="AV308" s="13" t="s">
        <v>82</v>
      </c>
      <c r="AW308" s="13" t="s">
        <v>30</v>
      </c>
      <c r="AX308" s="13" t="s">
        <v>73</v>
      </c>
      <c r="AY308" s="217" t="s">
        <v>142</v>
      </c>
    </row>
    <row r="309" spans="2:51" s="14" customFormat="1" ht="11.25">
      <c r="B309" s="218"/>
      <c r="C309" s="219"/>
      <c r="D309" s="208" t="s">
        <v>153</v>
      </c>
      <c r="E309" s="220" t="s">
        <v>1</v>
      </c>
      <c r="F309" s="221" t="s">
        <v>155</v>
      </c>
      <c r="G309" s="219"/>
      <c r="H309" s="222">
        <v>30</v>
      </c>
      <c r="I309" s="223"/>
      <c r="J309" s="219"/>
      <c r="K309" s="219"/>
      <c r="L309" s="224"/>
      <c r="M309" s="225"/>
      <c r="N309" s="226"/>
      <c r="O309" s="226"/>
      <c r="P309" s="226"/>
      <c r="Q309" s="226"/>
      <c r="R309" s="226"/>
      <c r="S309" s="226"/>
      <c r="T309" s="227"/>
      <c r="AT309" s="228" t="s">
        <v>153</v>
      </c>
      <c r="AU309" s="228" t="s">
        <v>80</v>
      </c>
      <c r="AV309" s="14" t="s">
        <v>94</v>
      </c>
      <c r="AW309" s="14" t="s">
        <v>30</v>
      </c>
      <c r="AX309" s="14" t="s">
        <v>80</v>
      </c>
      <c r="AY309" s="228" t="s">
        <v>142</v>
      </c>
    </row>
    <row r="310" spans="2:63" s="12" customFormat="1" ht="25.9" customHeight="1">
      <c r="B310" s="176"/>
      <c r="C310" s="177"/>
      <c r="D310" s="178" t="s">
        <v>72</v>
      </c>
      <c r="E310" s="179" t="s">
        <v>406</v>
      </c>
      <c r="F310" s="179" t="s">
        <v>407</v>
      </c>
      <c r="G310" s="177"/>
      <c r="H310" s="177"/>
      <c r="I310" s="180"/>
      <c r="J310" s="181">
        <f>BK310</f>
        <v>0</v>
      </c>
      <c r="K310" s="177"/>
      <c r="L310" s="182"/>
      <c r="M310" s="183"/>
      <c r="N310" s="184"/>
      <c r="O310" s="184"/>
      <c r="P310" s="185">
        <f>SUM(P311:P315)</f>
        <v>0</v>
      </c>
      <c r="Q310" s="184"/>
      <c r="R310" s="185">
        <f>SUM(R311:R315)</f>
        <v>0</v>
      </c>
      <c r="S310" s="184"/>
      <c r="T310" s="186">
        <f>SUM(T311:T315)</f>
        <v>0</v>
      </c>
      <c r="AR310" s="187" t="s">
        <v>151</v>
      </c>
      <c r="AT310" s="188" t="s">
        <v>72</v>
      </c>
      <c r="AU310" s="188" t="s">
        <v>73</v>
      </c>
      <c r="AY310" s="187" t="s">
        <v>142</v>
      </c>
      <c r="BK310" s="189">
        <f>SUM(BK311:BK315)</f>
        <v>0</v>
      </c>
    </row>
    <row r="311" spans="1:65" s="2" customFormat="1" ht="24.2" customHeight="1">
      <c r="A311" s="34"/>
      <c r="B311" s="35"/>
      <c r="C311" s="192" t="s">
        <v>408</v>
      </c>
      <c r="D311" s="192" t="s">
        <v>147</v>
      </c>
      <c r="E311" s="193" t="s">
        <v>409</v>
      </c>
      <c r="F311" s="194" t="s">
        <v>410</v>
      </c>
      <c r="G311" s="195" t="s">
        <v>293</v>
      </c>
      <c r="H311" s="196">
        <v>1</v>
      </c>
      <c r="I311" s="197"/>
      <c r="J311" s="198">
        <f>ROUND(I311*H311,2)</f>
        <v>0</v>
      </c>
      <c r="K311" s="199"/>
      <c r="L311" s="39"/>
      <c r="M311" s="200" t="s">
        <v>1</v>
      </c>
      <c r="N311" s="201" t="s">
        <v>38</v>
      </c>
      <c r="O311" s="71"/>
      <c r="P311" s="202">
        <f>O311*H311</f>
        <v>0</v>
      </c>
      <c r="Q311" s="202">
        <v>0</v>
      </c>
      <c r="R311" s="202">
        <f>Q311*H311</f>
        <v>0</v>
      </c>
      <c r="S311" s="202">
        <v>0</v>
      </c>
      <c r="T311" s="203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4" t="s">
        <v>411</v>
      </c>
      <c r="AT311" s="204" t="s">
        <v>147</v>
      </c>
      <c r="AU311" s="204" t="s">
        <v>80</v>
      </c>
      <c r="AY311" s="17" t="s">
        <v>142</v>
      </c>
      <c r="BE311" s="205">
        <f>IF(N311="základní",J311,0)</f>
        <v>0</v>
      </c>
      <c r="BF311" s="205">
        <f>IF(N311="snížená",J311,0)</f>
        <v>0</v>
      </c>
      <c r="BG311" s="205">
        <f>IF(N311="zákl. přenesená",J311,0)</f>
        <v>0</v>
      </c>
      <c r="BH311" s="205">
        <f>IF(N311="sníž. přenesená",J311,0)</f>
        <v>0</v>
      </c>
      <c r="BI311" s="205">
        <f>IF(N311="nulová",J311,0)</f>
        <v>0</v>
      </c>
      <c r="BJ311" s="17" t="s">
        <v>80</v>
      </c>
      <c r="BK311" s="205">
        <f>ROUND(I311*H311,2)</f>
        <v>0</v>
      </c>
      <c r="BL311" s="17" t="s">
        <v>411</v>
      </c>
      <c r="BM311" s="204" t="s">
        <v>412</v>
      </c>
    </row>
    <row r="312" spans="2:51" s="13" customFormat="1" ht="11.25">
      <c r="B312" s="206"/>
      <c r="C312" s="207"/>
      <c r="D312" s="208" t="s">
        <v>153</v>
      </c>
      <c r="E312" s="209" t="s">
        <v>1</v>
      </c>
      <c r="F312" s="210" t="s">
        <v>80</v>
      </c>
      <c r="G312" s="207"/>
      <c r="H312" s="211">
        <v>1</v>
      </c>
      <c r="I312" s="212"/>
      <c r="J312" s="207"/>
      <c r="K312" s="207"/>
      <c r="L312" s="213"/>
      <c r="M312" s="214"/>
      <c r="N312" s="215"/>
      <c r="O312" s="215"/>
      <c r="P312" s="215"/>
      <c r="Q312" s="215"/>
      <c r="R312" s="215"/>
      <c r="S312" s="215"/>
      <c r="T312" s="216"/>
      <c r="AT312" s="217" t="s">
        <v>153</v>
      </c>
      <c r="AU312" s="217" t="s">
        <v>80</v>
      </c>
      <c r="AV312" s="13" t="s">
        <v>82</v>
      </c>
      <c r="AW312" s="13" t="s">
        <v>30</v>
      </c>
      <c r="AX312" s="13" t="s">
        <v>73</v>
      </c>
      <c r="AY312" s="217" t="s">
        <v>142</v>
      </c>
    </row>
    <row r="313" spans="2:51" s="14" customFormat="1" ht="11.25">
      <c r="B313" s="218"/>
      <c r="C313" s="219"/>
      <c r="D313" s="208" t="s">
        <v>153</v>
      </c>
      <c r="E313" s="220" t="s">
        <v>1</v>
      </c>
      <c r="F313" s="221" t="s">
        <v>155</v>
      </c>
      <c r="G313" s="219"/>
      <c r="H313" s="222">
        <v>1</v>
      </c>
      <c r="I313" s="223"/>
      <c r="J313" s="219"/>
      <c r="K313" s="219"/>
      <c r="L313" s="224"/>
      <c r="M313" s="225"/>
      <c r="N313" s="226"/>
      <c r="O313" s="226"/>
      <c r="P313" s="226"/>
      <c r="Q313" s="226"/>
      <c r="R313" s="226"/>
      <c r="S313" s="226"/>
      <c r="T313" s="227"/>
      <c r="AT313" s="228" t="s">
        <v>153</v>
      </c>
      <c r="AU313" s="228" t="s">
        <v>80</v>
      </c>
      <c r="AV313" s="14" t="s">
        <v>94</v>
      </c>
      <c r="AW313" s="14" t="s">
        <v>30</v>
      </c>
      <c r="AX313" s="14" t="s">
        <v>80</v>
      </c>
      <c r="AY313" s="228" t="s">
        <v>142</v>
      </c>
    </row>
    <row r="314" spans="1:65" s="2" customFormat="1" ht="24.2" customHeight="1">
      <c r="A314" s="34"/>
      <c r="B314" s="35"/>
      <c r="C314" s="192" t="s">
        <v>413</v>
      </c>
      <c r="D314" s="192" t="s">
        <v>147</v>
      </c>
      <c r="E314" s="193" t="s">
        <v>414</v>
      </c>
      <c r="F314" s="194" t="s">
        <v>415</v>
      </c>
      <c r="G314" s="195" t="s">
        <v>293</v>
      </c>
      <c r="H314" s="196">
        <v>2</v>
      </c>
      <c r="I314" s="197"/>
      <c r="J314" s="198">
        <f>ROUND(I314*H314,2)</f>
        <v>0</v>
      </c>
      <c r="K314" s="199"/>
      <c r="L314" s="39"/>
      <c r="M314" s="200" t="s">
        <v>1</v>
      </c>
      <c r="N314" s="201" t="s">
        <v>38</v>
      </c>
      <c r="O314" s="71"/>
      <c r="P314" s="202">
        <f>O314*H314</f>
        <v>0</v>
      </c>
      <c r="Q314" s="202">
        <v>0</v>
      </c>
      <c r="R314" s="202">
        <f>Q314*H314</f>
        <v>0</v>
      </c>
      <c r="S314" s="202">
        <v>0</v>
      </c>
      <c r="T314" s="203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4" t="s">
        <v>411</v>
      </c>
      <c r="AT314" s="204" t="s">
        <v>147</v>
      </c>
      <c r="AU314" s="204" t="s">
        <v>80</v>
      </c>
      <c r="AY314" s="17" t="s">
        <v>142</v>
      </c>
      <c r="BE314" s="205">
        <f>IF(N314="základní",J314,0)</f>
        <v>0</v>
      </c>
      <c r="BF314" s="205">
        <f>IF(N314="snížená",J314,0)</f>
        <v>0</v>
      </c>
      <c r="BG314" s="205">
        <f>IF(N314="zákl. přenesená",J314,0)</f>
        <v>0</v>
      </c>
      <c r="BH314" s="205">
        <f>IF(N314="sníž. přenesená",J314,0)</f>
        <v>0</v>
      </c>
      <c r="BI314" s="205">
        <f>IF(N314="nulová",J314,0)</f>
        <v>0</v>
      </c>
      <c r="BJ314" s="17" t="s">
        <v>80</v>
      </c>
      <c r="BK314" s="205">
        <f>ROUND(I314*H314,2)</f>
        <v>0</v>
      </c>
      <c r="BL314" s="17" t="s">
        <v>411</v>
      </c>
      <c r="BM314" s="204" t="s">
        <v>416</v>
      </c>
    </row>
    <row r="315" spans="2:51" s="13" customFormat="1" ht="11.25">
      <c r="B315" s="206"/>
      <c r="C315" s="207"/>
      <c r="D315" s="208" t="s">
        <v>153</v>
      </c>
      <c r="E315" s="209" t="s">
        <v>1</v>
      </c>
      <c r="F315" s="210" t="s">
        <v>82</v>
      </c>
      <c r="G315" s="207"/>
      <c r="H315" s="211">
        <v>2</v>
      </c>
      <c r="I315" s="212"/>
      <c r="J315" s="207"/>
      <c r="K315" s="207"/>
      <c r="L315" s="213"/>
      <c r="M315" s="252"/>
      <c r="N315" s="253"/>
      <c r="O315" s="253"/>
      <c r="P315" s="253"/>
      <c r="Q315" s="253"/>
      <c r="R315" s="253"/>
      <c r="S315" s="253"/>
      <c r="T315" s="254"/>
      <c r="AT315" s="217" t="s">
        <v>153</v>
      </c>
      <c r="AU315" s="217" t="s">
        <v>80</v>
      </c>
      <c r="AV315" s="13" t="s">
        <v>82</v>
      </c>
      <c r="AW315" s="13" t="s">
        <v>30</v>
      </c>
      <c r="AX315" s="13" t="s">
        <v>80</v>
      </c>
      <c r="AY315" s="217" t="s">
        <v>142</v>
      </c>
    </row>
    <row r="316" spans="1:31" s="2" customFormat="1" ht="6.95" customHeight="1">
      <c r="A316" s="34"/>
      <c r="B316" s="54"/>
      <c r="C316" s="55"/>
      <c r="D316" s="55"/>
      <c r="E316" s="55"/>
      <c r="F316" s="55"/>
      <c r="G316" s="55"/>
      <c r="H316" s="55"/>
      <c r="I316" s="55"/>
      <c r="J316" s="55"/>
      <c r="K316" s="55"/>
      <c r="L316" s="39"/>
      <c r="M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</row>
  </sheetData>
  <sheetProtection algorithmName="SHA-512" hashValue="C6ikPTlNiNfvoXRutCIw84YzqIvYa1aLCwS6vkmzno1BOGfkp09yM80B1UWVi8lH/EsWUP528hg7LDvEMy0kng==" saltValue="1eh45PkIkLAzk25erwvVF1w9RM7tvqsIlaZ0FjRnCBTSvxUEdbjjlZpqYSDNTkKB0RvnOBhktxj3uurvS5kVaw==" spinCount="100000" sheet="1" objects="1" scenarios="1" formatColumns="0" formatRows="0" autoFilter="0"/>
  <autoFilter ref="C137:K315"/>
  <mergeCells count="12">
    <mergeCell ref="E130:H130"/>
    <mergeCell ref="L2:V2"/>
    <mergeCell ref="E85:H85"/>
    <mergeCell ref="E87:H87"/>
    <mergeCell ref="E89:H89"/>
    <mergeCell ref="E126:H126"/>
    <mergeCell ref="E128:H12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7" t="s">
        <v>95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82</v>
      </c>
    </row>
    <row r="4" spans="2:46" s="1" customFormat="1" ht="24.95" customHeight="1">
      <c r="B4" s="20"/>
      <c r="D4" s="117" t="s">
        <v>99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9" t="str">
        <f>'Rekapitulace stavby'!K6</f>
        <v>ZŠ a MŠ Frýdek Místek-Skalice 192</v>
      </c>
      <c r="F7" s="310"/>
      <c r="G7" s="310"/>
      <c r="H7" s="310"/>
      <c r="L7" s="20"/>
    </row>
    <row r="8" spans="2:12" ht="12.75">
      <c r="B8" s="20"/>
      <c r="D8" s="119" t="s">
        <v>100</v>
      </c>
      <c r="L8" s="20"/>
    </row>
    <row r="9" spans="2:12" s="1" customFormat="1" ht="16.5" customHeight="1">
      <c r="B9" s="20"/>
      <c r="E9" s="309" t="s">
        <v>417</v>
      </c>
      <c r="F9" s="308"/>
      <c r="G9" s="308"/>
      <c r="H9" s="308"/>
      <c r="L9" s="20"/>
    </row>
    <row r="10" spans="2:12" s="1" customFormat="1" ht="12" customHeight="1">
      <c r="B10" s="20"/>
      <c r="D10" s="119" t="s">
        <v>102</v>
      </c>
      <c r="L10" s="20"/>
    </row>
    <row r="11" spans="1:31" s="2" customFormat="1" ht="16.5" customHeight="1">
      <c r="A11" s="34"/>
      <c r="B11" s="39"/>
      <c r="C11" s="34"/>
      <c r="D11" s="34"/>
      <c r="E11" s="319" t="s">
        <v>418</v>
      </c>
      <c r="F11" s="311"/>
      <c r="G11" s="311"/>
      <c r="H11" s="311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419</v>
      </c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6.5" customHeight="1">
      <c r="A13" s="34"/>
      <c r="B13" s="39"/>
      <c r="C13" s="34"/>
      <c r="D13" s="34"/>
      <c r="E13" s="312" t="s">
        <v>103</v>
      </c>
      <c r="F13" s="311"/>
      <c r="G13" s="311"/>
      <c r="H13" s="311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1.25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9" t="s">
        <v>18</v>
      </c>
      <c r="E15" s="34"/>
      <c r="F15" s="110" t="s">
        <v>1</v>
      </c>
      <c r="G15" s="34"/>
      <c r="H15" s="34"/>
      <c r="I15" s="119" t="s">
        <v>19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20</v>
      </c>
      <c r="E16" s="34"/>
      <c r="F16" s="110" t="s">
        <v>21</v>
      </c>
      <c r="G16" s="34"/>
      <c r="H16" s="34"/>
      <c r="I16" s="119" t="s">
        <v>22</v>
      </c>
      <c r="J16" s="120" t="str">
        <f>'Rekapitulace stavby'!AN8</f>
        <v>13. 7. 2022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0.9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9" t="s">
        <v>24</v>
      </c>
      <c r="E18" s="34"/>
      <c r="F18" s="34"/>
      <c r="G18" s="34"/>
      <c r="H18" s="34"/>
      <c r="I18" s="119" t="s">
        <v>25</v>
      </c>
      <c r="J18" s="110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0" t="s">
        <v>21</v>
      </c>
      <c r="F19" s="34"/>
      <c r="G19" s="34"/>
      <c r="H19" s="34"/>
      <c r="I19" s="119" t="s">
        <v>26</v>
      </c>
      <c r="J19" s="110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9" t="s">
        <v>27</v>
      </c>
      <c r="E21" s="34"/>
      <c r="F21" s="34"/>
      <c r="G21" s="34"/>
      <c r="H21" s="34"/>
      <c r="I21" s="119" t="s">
        <v>25</v>
      </c>
      <c r="J21" s="30" t="str">
        <f>'Rekapitulace stavby'!AN13</f>
        <v>Vyplň údaj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313" t="str">
        <f>'Rekapitulace stavby'!E14</f>
        <v>Vyplň údaj</v>
      </c>
      <c r="F22" s="314"/>
      <c r="G22" s="314"/>
      <c r="H22" s="314"/>
      <c r="I22" s="119" t="s">
        <v>26</v>
      </c>
      <c r="J22" s="30" t="str">
        <f>'Rekapitulace stavby'!AN14</f>
        <v>Vyplň údaj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9" t="s">
        <v>29</v>
      </c>
      <c r="E24" s="34"/>
      <c r="F24" s="34"/>
      <c r="G24" s="34"/>
      <c r="H24" s="34"/>
      <c r="I24" s="119" t="s">
        <v>25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8" customHeight="1">
      <c r="A25" s="34"/>
      <c r="B25" s="39"/>
      <c r="C25" s="34"/>
      <c r="D25" s="34"/>
      <c r="E25" s="110" t="s">
        <v>21</v>
      </c>
      <c r="F25" s="34"/>
      <c r="G25" s="34"/>
      <c r="H25" s="34"/>
      <c r="I25" s="119" t="s">
        <v>26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12" customHeight="1">
      <c r="A27" s="34"/>
      <c r="B27" s="39"/>
      <c r="C27" s="34"/>
      <c r="D27" s="119" t="s">
        <v>31</v>
      </c>
      <c r="E27" s="34"/>
      <c r="F27" s="34"/>
      <c r="G27" s="34"/>
      <c r="H27" s="34"/>
      <c r="I27" s="119" t="s">
        <v>25</v>
      </c>
      <c r="J27" s="110" t="s">
        <v>1</v>
      </c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8" customHeight="1">
      <c r="A28" s="34"/>
      <c r="B28" s="39"/>
      <c r="C28" s="34"/>
      <c r="D28" s="34"/>
      <c r="E28" s="110" t="s">
        <v>21</v>
      </c>
      <c r="F28" s="34"/>
      <c r="G28" s="34"/>
      <c r="H28" s="34"/>
      <c r="I28" s="119" t="s">
        <v>26</v>
      </c>
      <c r="J28" s="110" t="s">
        <v>1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2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8" customFormat="1" ht="16.5" customHeight="1">
      <c r="A31" s="121"/>
      <c r="B31" s="122"/>
      <c r="C31" s="121"/>
      <c r="D31" s="121"/>
      <c r="E31" s="315" t="s">
        <v>1</v>
      </c>
      <c r="F31" s="315"/>
      <c r="G31" s="315"/>
      <c r="H31" s="315"/>
      <c r="I31" s="121"/>
      <c r="J31" s="121"/>
      <c r="K31" s="121"/>
      <c r="L31" s="123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</row>
    <row r="32" spans="1:31" s="2" customFormat="1" ht="6.95" customHeight="1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25.35" customHeight="1">
      <c r="A34" s="34"/>
      <c r="B34" s="39"/>
      <c r="C34" s="34"/>
      <c r="D34" s="125" t="s">
        <v>33</v>
      </c>
      <c r="E34" s="34"/>
      <c r="F34" s="34"/>
      <c r="G34" s="34"/>
      <c r="H34" s="34"/>
      <c r="I34" s="34"/>
      <c r="J34" s="126">
        <f>ROUND(J132,2)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6.95" customHeight="1">
      <c r="A35" s="34"/>
      <c r="B35" s="39"/>
      <c r="C35" s="34"/>
      <c r="D35" s="124"/>
      <c r="E35" s="124"/>
      <c r="F35" s="124"/>
      <c r="G35" s="124"/>
      <c r="H35" s="124"/>
      <c r="I35" s="124"/>
      <c r="J35" s="124"/>
      <c r="K35" s="12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34"/>
      <c r="F36" s="127" t="s">
        <v>35</v>
      </c>
      <c r="G36" s="34"/>
      <c r="H36" s="34"/>
      <c r="I36" s="127" t="s">
        <v>34</v>
      </c>
      <c r="J36" s="127" t="s">
        <v>36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>
      <c r="A37" s="34"/>
      <c r="B37" s="39"/>
      <c r="C37" s="34"/>
      <c r="D37" s="128" t="s">
        <v>37</v>
      </c>
      <c r="E37" s="119" t="s">
        <v>38</v>
      </c>
      <c r="F37" s="129">
        <f>ROUND((SUM(BE132:BE172)),2)</f>
        <v>0</v>
      </c>
      <c r="G37" s="34"/>
      <c r="H37" s="34"/>
      <c r="I37" s="130">
        <v>0.21</v>
      </c>
      <c r="J37" s="129">
        <f>ROUND(((SUM(BE132:BE172))*I37),2)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119" t="s">
        <v>39</v>
      </c>
      <c r="F38" s="129">
        <f>ROUND((SUM(BF132:BF172)),2)</f>
        <v>0</v>
      </c>
      <c r="G38" s="34"/>
      <c r="H38" s="34"/>
      <c r="I38" s="130">
        <v>0.15</v>
      </c>
      <c r="J38" s="129">
        <f>ROUND(((SUM(BF132:BF172))*I38),2)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40</v>
      </c>
      <c r="F39" s="129">
        <f>ROUND((SUM(BG132:BG172)),2)</f>
        <v>0</v>
      </c>
      <c r="G39" s="34"/>
      <c r="H39" s="34"/>
      <c r="I39" s="130">
        <v>0.21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119" t="s">
        <v>41</v>
      </c>
      <c r="F40" s="129">
        <f>ROUND((SUM(BH132:BH172)),2)</f>
        <v>0</v>
      </c>
      <c r="G40" s="34"/>
      <c r="H40" s="34"/>
      <c r="I40" s="130">
        <v>0.15</v>
      </c>
      <c r="J40" s="129">
        <f>0</f>
        <v>0</v>
      </c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14.45" customHeight="1" hidden="1">
      <c r="A41" s="34"/>
      <c r="B41" s="39"/>
      <c r="C41" s="34"/>
      <c r="D41" s="34"/>
      <c r="E41" s="119" t="s">
        <v>42</v>
      </c>
      <c r="F41" s="129">
        <f>ROUND((SUM(BI132:BI172)),2)</f>
        <v>0</v>
      </c>
      <c r="G41" s="34"/>
      <c r="H41" s="34"/>
      <c r="I41" s="130">
        <v>0</v>
      </c>
      <c r="J41" s="129">
        <f>0</f>
        <v>0</v>
      </c>
      <c r="K41" s="34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6.9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5.35" customHeight="1">
      <c r="A43" s="34"/>
      <c r="B43" s="39"/>
      <c r="C43" s="131"/>
      <c r="D43" s="132" t="s">
        <v>43</v>
      </c>
      <c r="E43" s="133"/>
      <c r="F43" s="133"/>
      <c r="G43" s="134" t="s">
        <v>44</v>
      </c>
      <c r="H43" s="135" t="s">
        <v>45</v>
      </c>
      <c r="I43" s="133"/>
      <c r="J43" s="136">
        <f>SUM(J34:J41)</f>
        <v>0</v>
      </c>
      <c r="K43" s="137"/>
      <c r="L43" s="5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14.45" customHeight="1">
      <c r="A44" s="34"/>
      <c r="B44" s="39"/>
      <c r="C44" s="34"/>
      <c r="D44" s="34"/>
      <c r="E44" s="34"/>
      <c r="F44" s="34"/>
      <c r="G44" s="34"/>
      <c r="H44" s="34"/>
      <c r="I44" s="34"/>
      <c r="J44" s="34"/>
      <c r="K44" s="34"/>
      <c r="L44" s="5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46</v>
      </c>
      <c r="E50" s="139"/>
      <c r="F50" s="139"/>
      <c r="G50" s="138" t="s">
        <v>47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48</v>
      </c>
      <c r="E61" s="141"/>
      <c r="F61" s="142" t="s">
        <v>49</v>
      </c>
      <c r="G61" s="140" t="s">
        <v>48</v>
      </c>
      <c r="H61" s="141"/>
      <c r="I61" s="141"/>
      <c r="J61" s="143" t="s">
        <v>49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50</v>
      </c>
      <c r="E65" s="144"/>
      <c r="F65" s="144"/>
      <c r="G65" s="138" t="s">
        <v>51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48</v>
      </c>
      <c r="E76" s="141"/>
      <c r="F76" s="142" t="s">
        <v>49</v>
      </c>
      <c r="G76" s="140" t="s">
        <v>48</v>
      </c>
      <c r="H76" s="141"/>
      <c r="I76" s="141"/>
      <c r="J76" s="143" t="s">
        <v>49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6" t="str">
        <f>E7</f>
        <v>ZŠ a MŠ Frýdek Místek-Skalice 192</v>
      </c>
      <c r="F85" s="317"/>
      <c r="G85" s="317"/>
      <c r="H85" s="31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100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6.5" customHeight="1">
      <c r="B87" s="21"/>
      <c r="C87" s="22"/>
      <c r="D87" s="22"/>
      <c r="E87" s="316" t="s">
        <v>417</v>
      </c>
      <c r="F87" s="293"/>
      <c r="G87" s="293"/>
      <c r="H87" s="293"/>
      <c r="I87" s="22"/>
      <c r="J87" s="22"/>
      <c r="K87" s="22"/>
      <c r="L87" s="20"/>
    </row>
    <row r="88" spans="2:12" s="1" customFormat="1" ht="12" customHeight="1">
      <c r="B88" s="21"/>
      <c r="C88" s="29" t="s">
        <v>102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6.5" customHeight="1">
      <c r="A89" s="34"/>
      <c r="B89" s="35"/>
      <c r="C89" s="36"/>
      <c r="D89" s="36"/>
      <c r="E89" s="320" t="s">
        <v>418</v>
      </c>
      <c r="F89" s="318"/>
      <c r="G89" s="318"/>
      <c r="H89" s="318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2" customHeight="1">
      <c r="A90" s="34"/>
      <c r="B90" s="35"/>
      <c r="C90" s="29" t="s">
        <v>419</v>
      </c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6.5" customHeight="1">
      <c r="A91" s="34"/>
      <c r="B91" s="35"/>
      <c r="C91" s="36"/>
      <c r="D91" s="36"/>
      <c r="E91" s="263" t="str">
        <f>E13</f>
        <v>SO 02 - Vestavba šatny</v>
      </c>
      <c r="F91" s="318"/>
      <c r="G91" s="318"/>
      <c r="H91" s="318"/>
      <c r="I91" s="36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2" customHeight="1">
      <c r="A93" s="34"/>
      <c r="B93" s="35"/>
      <c r="C93" s="29" t="s">
        <v>20</v>
      </c>
      <c r="D93" s="36"/>
      <c r="E93" s="36"/>
      <c r="F93" s="27" t="str">
        <f>F16</f>
        <v xml:space="preserve"> </v>
      </c>
      <c r="G93" s="36"/>
      <c r="H93" s="36"/>
      <c r="I93" s="29" t="s">
        <v>22</v>
      </c>
      <c r="J93" s="66" t="str">
        <f>IF(J16="","",J16)</f>
        <v>13. 7. 2022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6.95" customHeight="1">
      <c r="A94" s="34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5.2" customHeight="1">
      <c r="A95" s="34"/>
      <c r="B95" s="35"/>
      <c r="C95" s="29" t="s">
        <v>24</v>
      </c>
      <c r="D95" s="36"/>
      <c r="E95" s="36"/>
      <c r="F95" s="27" t="str">
        <f>E19</f>
        <v xml:space="preserve"> </v>
      </c>
      <c r="G95" s="36"/>
      <c r="H95" s="36"/>
      <c r="I95" s="29" t="s">
        <v>29</v>
      </c>
      <c r="J95" s="32" t="str">
        <f>E25</f>
        <v xml:space="preserve"> </v>
      </c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15.2" customHeight="1">
      <c r="A96" s="34"/>
      <c r="B96" s="35"/>
      <c r="C96" s="29" t="s">
        <v>27</v>
      </c>
      <c r="D96" s="36"/>
      <c r="E96" s="36"/>
      <c r="F96" s="27" t="str">
        <f>IF(E22="","",E22)</f>
        <v>Vyplň údaj</v>
      </c>
      <c r="G96" s="36"/>
      <c r="H96" s="36"/>
      <c r="I96" s="29" t="s">
        <v>31</v>
      </c>
      <c r="J96" s="32" t="str">
        <f>E28</f>
        <v xml:space="preserve"> 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29.25" customHeight="1">
      <c r="A98" s="34"/>
      <c r="B98" s="35"/>
      <c r="C98" s="149" t="s">
        <v>105</v>
      </c>
      <c r="D98" s="150"/>
      <c r="E98" s="150"/>
      <c r="F98" s="150"/>
      <c r="G98" s="150"/>
      <c r="H98" s="150"/>
      <c r="I98" s="150"/>
      <c r="J98" s="151" t="s">
        <v>106</v>
      </c>
      <c r="K98" s="150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10.3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47" s="2" customFormat="1" ht="22.9" customHeight="1">
      <c r="A100" s="34"/>
      <c r="B100" s="35"/>
      <c r="C100" s="152" t="s">
        <v>107</v>
      </c>
      <c r="D100" s="36"/>
      <c r="E100" s="36"/>
      <c r="F100" s="36"/>
      <c r="G100" s="36"/>
      <c r="H100" s="36"/>
      <c r="I100" s="36"/>
      <c r="J100" s="84">
        <f>J132</f>
        <v>0</v>
      </c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U100" s="17" t="s">
        <v>108</v>
      </c>
    </row>
    <row r="101" spans="2:12" s="9" customFormat="1" ht="24.95" customHeight="1">
      <c r="B101" s="153"/>
      <c r="C101" s="154"/>
      <c r="D101" s="155" t="s">
        <v>420</v>
      </c>
      <c r="E101" s="156"/>
      <c r="F101" s="156"/>
      <c r="G101" s="156"/>
      <c r="H101" s="156"/>
      <c r="I101" s="156"/>
      <c r="J101" s="157">
        <f>J133</f>
        <v>0</v>
      </c>
      <c r="K101" s="154"/>
      <c r="L101" s="158"/>
    </row>
    <row r="102" spans="2:12" s="10" customFormat="1" ht="19.9" customHeight="1">
      <c r="B102" s="159"/>
      <c r="C102" s="104"/>
      <c r="D102" s="160" t="s">
        <v>421</v>
      </c>
      <c r="E102" s="161"/>
      <c r="F102" s="161"/>
      <c r="G102" s="161"/>
      <c r="H102" s="161"/>
      <c r="I102" s="161"/>
      <c r="J102" s="162">
        <f>J134</f>
        <v>0</v>
      </c>
      <c r="K102" s="104"/>
      <c r="L102" s="163"/>
    </row>
    <row r="103" spans="2:12" s="10" customFormat="1" ht="14.85" customHeight="1">
      <c r="B103" s="159"/>
      <c r="C103" s="104"/>
      <c r="D103" s="160" t="s">
        <v>422</v>
      </c>
      <c r="E103" s="161"/>
      <c r="F103" s="161"/>
      <c r="G103" s="161"/>
      <c r="H103" s="161"/>
      <c r="I103" s="161"/>
      <c r="J103" s="162">
        <f>J135</f>
        <v>0</v>
      </c>
      <c r="K103" s="104"/>
      <c r="L103" s="163"/>
    </row>
    <row r="104" spans="2:12" s="10" customFormat="1" ht="14.85" customHeight="1">
      <c r="B104" s="159"/>
      <c r="C104" s="104"/>
      <c r="D104" s="160" t="s">
        <v>423</v>
      </c>
      <c r="E104" s="161"/>
      <c r="F104" s="161"/>
      <c r="G104" s="161"/>
      <c r="H104" s="161"/>
      <c r="I104" s="161"/>
      <c r="J104" s="162">
        <f>J138</f>
        <v>0</v>
      </c>
      <c r="K104" s="104"/>
      <c r="L104" s="163"/>
    </row>
    <row r="105" spans="2:12" s="10" customFormat="1" ht="14.85" customHeight="1">
      <c r="B105" s="159"/>
      <c r="C105" s="104"/>
      <c r="D105" s="160" t="s">
        <v>424</v>
      </c>
      <c r="E105" s="161"/>
      <c r="F105" s="161"/>
      <c r="G105" s="161"/>
      <c r="H105" s="161"/>
      <c r="I105" s="161"/>
      <c r="J105" s="162">
        <f>J142</f>
        <v>0</v>
      </c>
      <c r="K105" s="104"/>
      <c r="L105" s="163"/>
    </row>
    <row r="106" spans="2:12" s="10" customFormat="1" ht="14.85" customHeight="1">
      <c r="B106" s="159"/>
      <c r="C106" s="104"/>
      <c r="D106" s="160" t="s">
        <v>425</v>
      </c>
      <c r="E106" s="161"/>
      <c r="F106" s="161"/>
      <c r="G106" s="161"/>
      <c r="H106" s="161"/>
      <c r="I106" s="161"/>
      <c r="J106" s="162">
        <f>J150</f>
        <v>0</v>
      </c>
      <c r="K106" s="104"/>
      <c r="L106" s="163"/>
    </row>
    <row r="107" spans="2:12" s="10" customFormat="1" ht="14.85" customHeight="1">
      <c r="B107" s="159"/>
      <c r="C107" s="104"/>
      <c r="D107" s="160" t="s">
        <v>426</v>
      </c>
      <c r="E107" s="161"/>
      <c r="F107" s="161"/>
      <c r="G107" s="161"/>
      <c r="H107" s="161"/>
      <c r="I107" s="161"/>
      <c r="J107" s="162">
        <f>J152</f>
        <v>0</v>
      </c>
      <c r="K107" s="104"/>
      <c r="L107" s="163"/>
    </row>
    <row r="108" spans="2:12" s="10" customFormat="1" ht="14.85" customHeight="1">
      <c r="B108" s="159"/>
      <c r="C108" s="104"/>
      <c r="D108" s="160" t="s">
        <v>427</v>
      </c>
      <c r="E108" s="161"/>
      <c r="F108" s="161"/>
      <c r="G108" s="161"/>
      <c r="H108" s="161"/>
      <c r="I108" s="161"/>
      <c r="J108" s="162">
        <f>J154</f>
        <v>0</v>
      </c>
      <c r="K108" s="104"/>
      <c r="L108" s="163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127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16" t="str">
        <f>E7</f>
        <v>ZŠ a MŠ Frýdek Místek-Skalice 192</v>
      </c>
      <c r="F118" s="317"/>
      <c r="G118" s="317"/>
      <c r="H118" s="317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2:12" s="1" customFormat="1" ht="12" customHeight="1">
      <c r="B119" s="21"/>
      <c r="C119" s="29" t="s">
        <v>100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2:12" s="1" customFormat="1" ht="16.5" customHeight="1">
      <c r="B120" s="21"/>
      <c r="C120" s="22"/>
      <c r="D120" s="22"/>
      <c r="E120" s="316" t="s">
        <v>417</v>
      </c>
      <c r="F120" s="293"/>
      <c r="G120" s="293"/>
      <c r="H120" s="293"/>
      <c r="I120" s="22"/>
      <c r="J120" s="22"/>
      <c r="K120" s="22"/>
      <c r="L120" s="20"/>
    </row>
    <row r="121" spans="2:12" s="1" customFormat="1" ht="12" customHeight="1">
      <c r="B121" s="21"/>
      <c r="C121" s="29" t="s">
        <v>102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4"/>
      <c r="B122" s="35"/>
      <c r="C122" s="36"/>
      <c r="D122" s="36"/>
      <c r="E122" s="320" t="s">
        <v>418</v>
      </c>
      <c r="F122" s="318"/>
      <c r="G122" s="318"/>
      <c r="H122" s="318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419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63" t="str">
        <f>E13</f>
        <v>SO 02 - Vestavba šatny</v>
      </c>
      <c r="F124" s="318"/>
      <c r="G124" s="318"/>
      <c r="H124" s="318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F16</f>
        <v xml:space="preserve"> </v>
      </c>
      <c r="G126" s="36"/>
      <c r="H126" s="36"/>
      <c r="I126" s="29" t="s">
        <v>22</v>
      </c>
      <c r="J126" s="66" t="str">
        <f>IF(J16="","",J16)</f>
        <v>13. 7. 2022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24</v>
      </c>
      <c r="D128" s="36"/>
      <c r="E128" s="36"/>
      <c r="F128" s="27" t="str">
        <f>E19</f>
        <v xml:space="preserve"> </v>
      </c>
      <c r="G128" s="36"/>
      <c r="H128" s="36"/>
      <c r="I128" s="29" t="s">
        <v>29</v>
      </c>
      <c r="J128" s="32" t="str">
        <f>E25</f>
        <v xml:space="preserve"> 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2" customHeight="1">
      <c r="A129" s="34"/>
      <c r="B129" s="35"/>
      <c r="C129" s="29" t="s">
        <v>27</v>
      </c>
      <c r="D129" s="36"/>
      <c r="E129" s="36"/>
      <c r="F129" s="27" t="str">
        <f>IF(E22="","",E22)</f>
        <v>Vyplň údaj</v>
      </c>
      <c r="G129" s="36"/>
      <c r="H129" s="36"/>
      <c r="I129" s="29" t="s">
        <v>31</v>
      </c>
      <c r="J129" s="32" t="str">
        <f>E28</f>
        <v xml:space="preserve"> 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1" customFormat="1" ht="29.25" customHeight="1">
      <c r="A131" s="164"/>
      <c r="B131" s="165"/>
      <c r="C131" s="166" t="s">
        <v>128</v>
      </c>
      <c r="D131" s="167" t="s">
        <v>58</v>
      </c>
      <c r="E131" s="167" t="s">
        <v>54</v>
      </c>
      <c r="F131" s="167" t="s">
        <v>55</v>
      </c>
      <c r="G131" s="167" t="s">
        <v>129</v>
      </c>
      <c r="H131" s="167" t="s">
        <v>130</v>
      </c>
      <c r="I131" s="167" t="s">
        <v>131</v>
      </c>
      <c r="J131" s="168" t="s">
        <v>106</v>
      </c>
      <c r="K131" s="169" t="s">
        <v>132</v>
      </c>
      <c r="L131" s="170"/>
      <c r="M131" s="75" t="s">
        <v>1</v>
      </c>
      <c r="N131" s="76" t="s">
        <v>37</v>
      </c>
      <c r="O131" s="76" t="s">
        <v>133</v>
      </c>
      <c r="P131" s="76" t="s">
        <v>134</v>
      </c>
      <c r="Q131" s="76" t="s">
        <v>135</v>
      </c>
      <c r="R131" s="76" t="s">
        <v>136</v>
      </c>
      <c r="S131" s="76" t="s">
        <v>137</v>
      </c>
      <c r="T131" s="77" t="s">
        <v>138</v>
      </c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</row>
    <row r="132" spans="1:63" s="2" customFormat="1" ht="22.9" customHeight="1">
      <c r="A132" s="34"/>
      <c r="B132" s="35"/>
      <c r="C132" s="82" t="s">
        <v>139</v>
      </c>
      <c r="D132" s="36"/>
      <c r="E132" s="36"/>
      <c r="F132" s="36"/>
      <c r="G132" s="36"/>
      <c r="H132" s="36"/>
      <c r="I132" s="36"/>
      <c r="J132" s="171">
        <f>BK132</f>
        <v>0</v>
      </c>
      <c r="K132" s="36"/>
      <c r="L132" s="39"/>
      <c r="M132" s="78"/>
      <c r="N132" s="172"/>
      <c r="O132" s="79"/>
      <c r="P132" s="173">
        <f>P133</f>
        <v>0</v>
      </c>
      <c r="Q132" s="79"/>
      <c r="R132" s="173">
        <f>R133</f>
        <v>0</v>
      </c>
      <c r="S132" s="79"/>
      <c r="T132" s="174">
        <f>T133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72</v>
      </c>
      <c r="AU132" s="17" t="s">
        <v>108</v>
      </c>
      <c r="BK132" s="175">
        <f>BK133</f>
        <v>0</v>
      </c>
    </row>
    <row r="133" spans="2:63" s="12" customFormat="1" ht="25.9" customHeight="1">
      <c r="B133" s="176"/>
      <c r="C133" s="177"/>
      <c r="D133" s="178" t="s">
        <v>72</v>
      </c>
      <c r="E133" s="179" t="s">
        <v>249</v>
      </c>
      <c r="F133" s="179" t="s">
        <v>428</v>
      </c>
      <c r="G133" s="177"/>
      <c r="H133" s="177"/>
      <c r="I133" s="180"/>
      <c r="J133" s="181">
        <f>BK133</f>
        <v>0</v>
      </c>
      <c r="K133" s="177"/>
      <c r="L133" s="182"/>
      <c r="M133" s="183"/>
      <c r="N133" s="184"/>
      <c r="O133" s="184"/>
      <c r="P133" s="185">
        <f>P134</f>
        <v>0</v>
      </c>
      <c r="Q133" s="184"/>
      <c r="R133" s="185">
        <f>R134</f>
        <v>0</v>
      </c>
      <c r="S133" s="184"/>
      <c r="T133" s="186">
        <f>T134</f>
        <v>0</v>
      </c>
      <c r="AR133" s="187" t="s">
        <v>80</v>
      </c>
      <c r="AT133" s="188" t="s">
        <v>72</v>
      </c>
      <c r="AU133" s="188" t="s">
        <v>73</v>
      </c>
      <c r="AY133" s="187" t="s">
        <v>142</v>
      </c>
      <c r="BK133" s="189">
        <f>BK134</f>
        <v>0</v>
      </c>
    </row>
    <row r="134" spans="2:63" s="12" customFormat="1" ht="22.9" customHeight="1">
      <c r="B134" s="176"/>
      <c r="C134" s="177"/>
      <c r="D134" s="178" t="s">
        <v>72</v>
      </c>
      <c r="E134" s="190" t="s">
        <v>429</v>
      </c>
      <c r="F134" s="190" t="s">
        <v>430</v>
      </c>
      <c r="G134" s="177"/>
      <c r="H134" s="177"/>
      <c r="I134" s="180"/>
      <c r="J134" s="191">
        <f>BK134</f>
        <v>0</v>
      </c>
      <c r="K134" s="177"/>
      <c r="L134" s="182"/>
      <c r="M134" s="183"/>
      <c r="N134" s="184"/>
      <c r="O134" s="184"/>
      <c r="P134" s="185">
        <f>P135+P138+P142+P150+P152+P154</f>
        <v>0</v>
      </c>
      <c r="Q134" s="184"/>
      <c r="R134" s="185">
        <f>R135+R138+R142+R150+R152+R154</f>
        <v>0</v>
      </c>
      <c r="S134" s="184"/>
      <c r="T134" s="186">
        <f>T135+T138+T142+T150+T152+T154</f>
        <v>0</v>
      </c>
      <c r="AR134" s="187" t="s">
        <v>80</v>
      </c>
      <c r="AT134" s="188" t="s">
        <v>72</v>
      </c>
      <c r="AU134" s="188" t="s">
        <v>80</v>
      </c>
      <c r="AY134" s="187" t="s">
        <v>142</v>
      </c>
      <c r="BK134" s="189">
        <f>BK135+BK138+BK142+BK150+BK152+BK154</f>
        <v>0</v>
      </c>
    </row>
    <row r="135" spans="2:63" s="12" customFormat="1" ht="20.85" customHeight="1">
      <c r="B135" s="176"/>
      <c r="C135" s="177"/>
      <c r="D135" s="178" t="s">
        <v>72</v>
      </c>
      <c r="E135" s="190" t="s">
        <v>431</v>
      </c>
      <c r="F135" s="190" t="s">
        <v>432</v>
      </c>
      <c r="G135" s="177"/>
      <c r="H135" s="177"/>
      <c r="I135" s="180"/>
      <c r="J135" s="191">
        <f>BK135</f>
        <v>0</v>
      </c>
      <c r="K135" s="177"/>
      <c r="L135" s="182"/>
      <c r="M135" s="183"/>
      <c r="N135" s="184"/>
      <c r="O135" s="184"/>
      <c r="P135" s="185">
        <f>SUM(P136:P137)</f>
        <v>0</v>
      </c>
      <c r="Q135" s="184"/>
      <c r="R135" s="185">
        <f>SUM(R136:R137)</f>
        <v>0</v>
      </c>
      <c r="S135" s="184"/>
      <c r="T135" s="186">
        <f>SUM(T136:T137)</f>
        <v>0</v>
      </c>
      <c r="AR135" s="187" t="s">
        <v>80</v>
      </c>
      <c r="AT135" s="188" t="s">
        <v>72</v>
      </c>
      <c r="AU135" s="188" t="s">
        <v>82</v>
      </c>
      <c r="AY135" s="187" t="s">
        <v>142</v>
      </c>
      <c r="BK135" s="189">
        <f>SUM(BK136:BK137)</f>
        <v>0</v>
      </c>
    </row>
    <row r="136" spans="1:65" s="2" customFormat="1" ht="16.5" customHeight="1">
      <c r="A136" s="34"/>
      <c r="B136" s="35"/>
      <c r="C136" s="240" t="s">
        <v>80</v>
      </c>
      <c r="D136" s="240" t="s">
        <v>249</v>
      </c>
      <c r="E136" s="241" t="s">
        <v>433</v>
      </c>
      <c r="F136" s="242" t="s">
        <v>434</v>
      </c>
      <c r="G136" s="243" t="s">
        <v>243</v>
      </c>
      <c r="H136" s="244">
        <v>16</v>
      </c>
      <c r="I136" s="245"/>
      <c r="J136" s="246">
        <f>ROUND(I136*H136,2)</f>
        <v>0</v>
      </c>
      <c r="K136" s="247"/>
      <c r="L136" s="248"/>
      <c r="M136" s="249" t="s">
        <v>1</v>
      </c>
      <c r="N136" s="250" t="s">
        <v>38</v>
      </c>
      <c r="O136" s="71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4" t="s">
        <v>195</v>
      </c>
      <c r="AT136" s="204" t="s">
        <v>249</v>
      </c>
      <c r="AU136" s="204" t="s">
        <v>94</v>
      </c>
      <c r="AY136" s="17" t="s">
        <v>142</v>
      </c>
      <c r="BE136" s="205">
        <f>IF(N136="základní",J136,0)</f>
        <v>0</v>
      </c>
      <c r="BF136" s="205">
        <f>IF(N136="snížená",J136,0)</f>
        <v>0</v>
      </c>
      <c r="BG136" s="205">
        <f>IF(N136="zákl. přenesená",J136,0)</f>
        <v>0</v>
      </c>
      <c r="BH136" s="205">
        <f>IF(N136="sníž. přenesená",J136,0)</f>
        <v>0</v>
      </c>
      <c r="BI136" s="205">
        <f>IF(N136="nulová",J136,0)</f>
        <v>0</v>
      </c>
      <c r="BJ136" s="17" t="s">
        <v>80</v>
      </c>
      <c r="BK136" s="205">
        <f>ROUND(I136*H136,2)</f>
        <v>0</v>
      </c>
      <c r="BL136" s="17" t="s">
        <v>151</v>
      </c>
      <c r="BM136" s="204" t="s">
        <v>435</v>
      </c>
    </row>
    <row r="137" spans="1:65" s="2" customFormat="1" ht="16.5" customHeight="1">
      <c r="A137" s="34"/>
      <c r="B137" s="35"/>
      <c r="C137" s="240" t="s">
        <v>82</v>
      </c>
      <c r="D137" s="240" t="s">
        <v>249</v>
      </c>
      <c r="E137" s="241" t="s">
        <v>436</v>
      </c>
      <c r="F137" s="242" t="s">
        <v>437</v>
      </c>
      <c r="G137" s="243" t="s">
        <v>243</v>
      </c>
      <c r="H137" s="244">
        <v>50</v>
      </c>
      <c r="I137" s="245"/>
      <c r="J137" s="246">
        <f>ROUND(I137*H137,2)</f>
        <v>0</v>
      </c>
      <c r="K137" s="247"/>
      <c r="L137" s="248"/>
      <c r="M137" s="249" t="s">
        <v>1</v>
      </c>
      <c r="N137" s="250" t="s">
        <v>38</v>
      </c>
      <c r="O137" s="71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4" t="s">
        <v>195</v>
      </c>
      <c r="AT137" s="204" t="s">
        <v>249</v>
      </c>
      <c r="AU137" s="204" t="s">
        <v>94</v>
      </c>
      <c r="AY137" s="17" t="s">
        <v>142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17" t="s">
        <v>80</v>
      </c>
      <c r="BK137" s="205">
        <f>ROUND(I137*H137,2)</f>
        <v>0</v>
      </c>
      <c r="BL137" s="17" t="s">
        <v>151</v>
      </c>
      <c r="BM137" s="204" t="s">
        <v>438</v>
      </c>
    </row>
    <row r="138" spans="2:63" s="12" customFormat="1" ht="20.85" customHeight="1">
      <c r="B138" s="176"/>
      <c r="C138" s="177"/>
      <c r="D138" s="178" t="s">
        <v>72</v>
      </c>
      <c r="E138" s="190" t="s">
        <v>439</v>
      </c>
      <c r="F138" s="190" t="s">
        <v>440</v>
      </c>
      <c r="G138" s="177"/>
      <c r="H138" s="177"/>
      <c r="I138" s="180"/>
      <c r="J138" s="191">
        <f>BK138</f>
        <v>0</v>
      </c>
      <c r="K138" s="177"/>
      <c r="L138" s="182"/>
      <c r="M138" s="183"/>
      <c r="N138" s="184"/>
      <c r="O138" s="184"/>
      <c r="P138" s="185">
        <f>SUM(P139:P141)</f>
        <v>0</v>
      </c>
      <c r="Q138" s="184"/>
      <c r="R138" s="185">
        <f>SUM(R139:R141)</f>
        <v>0</v>
      </c>
      <c r="S138" s="184"/>
      <c r="T138" s="186">
        <f>SUM(T139:T141)</f>
        <v>0</v>
      </c>
      <c r="AR138" s="187" t="s">
        <v>80</v>
      </c>
      <c r="AT138" s="188" t="s">
        <v>72</v>
      </c>
      <c r="AU138" s="188" t="s">
        <v>82</v>
      </c>
      <c r="AY138" s="187" t="s">
        <v>142</v>
      </c>
      <c r="BK138" s="189">
        <f>SUM(BK139:BK141)</f>
        <v>0</v>
      </c>
    </row>
    <row r="139" spans="1:65" s="2" customFormat="1" ht="16.5" customHeight="1">
      <c r="A139" s="34"/>
      <c r="B139" s="35"/>
      <c r="C139" s="240" t="s">
        <v>94</v>
      </c>
      <c r="D139" s="240" t="s">
        <v>249</v>
      </c>
      <c r="E139" s="241" t="s">
        <v>441</v>
      </c>
      <c r="F139" s="242" t="s">
        <v>442</v>
      </c>
      <c r="G139" s="243" t="s">
        <v>443</v>
      </c>
      <c r="H139" s="244">
        <v>1</v>
      </c>
      <c r="I139" s="245"/>
      <c r="J139" s="246">
        <f>ROUND(I139*H139,2)</f>
        <v>0</v>
      </c>
      <c r="K139" s="247"/>
      <c r="L139" s="248"/>
      <c r="M139" s="249" t="s">
        <v>1</v>
      </c>
      <c r="N139" s="250" t="s">
        <v>38</v>
      </c>
      <c r="O139" s="71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4" t="s">
        <v>195</v>
      </c>
      <c r="AT139" s="204" t="s">
        <v>249</v>
      </c>
      <c r="AU139" s="204" t="s">
        <v>94</v>
      </c>
      <c r="AY139" s="17" t="s">
        <v>142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17" t="s">
        <v>80</v>
      </c>
      <c r="BK139" s="205">
        <f>ROUND(I139*H139,2)</f>
        <v>0</v>
      </c>
      <c r="BL139" s="17" t="s">
        <v>151</v>
      </c>
      <c r="BM139" s="204" t="s">
        <v>444</v>
      </c>
    </row>
    <row r="140" spans="1:65" s="2" customFormat="1" ht="16.5" customHeight="1">
      <c r="A140" s="34"/>
      <c r="B140" s="35"/>
      <c r="C140" s="240" t="s">
        <v>151</v>
      </c>
      <c r="D140" s="240" t="s">
        <v>249</v>
      </c>
      <c r="E140" s="241" t="s">
        <v>445</v>
      </c>
      <c r="F140" s="242" t="s">
        <v>446</v>
      </c>
      <c r="G140" s="243" t="s">
        <v>443</v>
      </c>
      <c r="H140" s="244">
        <v>1</v>
      </c>
      <c r="I140" s="245"/>
      <c r="J140" s="246">
        <f>ROUND(I140*H140,2)</f>
        <v>0</v>
      </c>
      <c r="K140" s="247"/>
      <c r="L140" s="248"/>
      <c r="M140" s="249" t="s">
        <v>1</v>
      </c>
      <c r="N140" s="250" t="s">
        <v>38</v>
      </c>
      <c r="O140" s="71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4" t="s">
        <v>195</v>
      </c>
      <c r="AT140" s="204" t="s">
        <v>249</v>
      </c>
      <c r="AU140" s="204" t="s">
        <v>94</v>
      </c>
      <c r="AY140" s="17" t="s">
        <v>142</v>
      </c>
      <c r="BE140" s="205">
        <f>IF(N140="základní",J140,0)</f>
        <v>0</v>
      </c>
      <c r="BF140" s="205">
        <f>IF(N140="snížená",J140,0)</f>
        <v>0</v>
      </c>
      <c r="BG140" s="205">
        <f>IF(N140="zákl. přenesená",J140,0)</f>
        <v>0</v>
      </c>
      <c r="BH140" s="205">
        <f>IF(N140="sníž. přenesená",J140,0)</f>
        <v>0</v>
      </c>
      <c r="BI140" s="205">
        <f>IF(N140="nulová",J140,0)</f>
        <v>0</v>
      </c>
      <c r="BJ140" s="17" t="s">
        <v>80</v>
      </c>
      <c r="BK140" s="205">
        <f>ROUND(I140*H140,2)</f>
        <v>0</v>
      </c>
      <c r="BL140" s="17" t="s">
        <v>151</v>
      </c>
      <c r="BM140" s="204" t="s">
        <v>447</v>
      </c>
    </row>
    <row r="141" spans="1:65" s="2" customFormat="1" ht="16.5" customHeight="1">
      <c r="A141" s="34"/>
      <c r="B141" s="35"/>
      <c r="C141" s="240" t="s">
        <v>177</v>
      </c>
      <c r="D141" s="240" t="s">
        <v>249</v>
      </c>
      <c r="E141" s="241" t="s">
        <v>448</v>
      </c>
      <c r="F141" s="242" t="s">
        <v>449</v>
      </c>
      <c r="G141" s="243" t="s">
        <v>162</v>
      </c>
      <c r="H141" s="244">
        <v>1</v>
      </c>
      <c r="I141" s="245"/>
      <c r="J141" s="246">
        <f>ROUND(I141*H141,2)</f>
        <v>0</v>
      </c>
      <c r="K141" s="247"/>
      <c r="L141" s="248"/>
      <c r="M141" s="249" t="s">
        <v>1</v>
      </c>
      <c r="N141" s="250" t="s">
        <v>38</v>
      </c>
      <c r="O141" s="71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4" t="s">
        <v>195</v>
      </c>
      <c r="AT141" s="204" t="s">
        <v>249</v>
      </c>
      <c r="AU141" s="204" t="s">
        <v>94</v>
      </c>
      <c r="AY141" s="17" t="s">
        <v>142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17" t="s">
        <v>80</v>
      </c>
      <c r="BK141" s="205">
        <f>ROUND(I141*H141,2)</f>
        <v>0</v>
      </c>
      <c r="BL141" s="17" t="s">
        <v>151</v>
      </c>
      <c r="BM141" s="204" t="s">
        <v>450</v>
      </c>
    </row>
    <row r="142" spans="2:63" s="12" customFormat="1" ht="20.85" customHeight="1">
      <c r="B142" s="176"/>
      <c r="C142" s="177"/>
      <c r="D142" s="178" t="s">
        <v>72</v>
      </c>
      <c r="E142" s="190" t="s">
        <v>451</v>
      </c>
      <c r="F142" s="190" t="s">
        <v>452</v>
      </c>
      <c r="G142" s="177"/>
      <c r="H142" s="177"/>
      <c r="I142" s="180"/>
      <c r="J142" s="191">
        <f>BK142</f>
        <v>0</v>
      </c>
      <c r="K142" s="177"/>
      <c r="L142" s="182"/>
      <c r="M142" s="183"/>
      <c r="N142" s="184"/>
      <c r="O142" s="184"/>
      <c r="P142" s="185">
        <f>SUM(P143:P149)</f>
        <v>0</v>
      </c>
      <c r="Q142" s="184"/>
      <c r="R142" s="185">
        <f>SUM(R143:R149)</f>
        <v>0</v>
      </c>
      <c r="S142" s="184"/>
      <c r="T142" s="186">
        <f>SUM(T143:T149)</f>
        <v>0</v>
      </c>
      <c r="AR142" s="187" t="s">
        <v>80</v>
      </c>
      <c r="AT142" s="188" t="s">
        <v>72</v>
      </c>
      <c r="AU142" s="188" t="s">
        <v>82</v>
      </c>
      <c r="AY142" s="187" t="s">
        <v>142</v>
      </c>
      <c r="BK142" s="189">
        <f>SUM(BK143:BK149)</f>
        <v>0</v>
      </c>
    </row>
    <row r="143" spans="1:65" s="2" customFormat="1" ht="16.5" customHeight="1">
      <c r="A143" s="34"/>
      <c r="B143" s="35"/>
      <c r="C143" s="240" t="s">
        <v>143</v>
      </c>
      <c r="D143" s="240" t="s">
        <v>249</v>
      </c>
      <c r="E143" s="241" t="s">
        <v>453</v>
      </c>
      <c r="F143" s="242" t="s">
        <v>454</v>
      </c>
      <c r="G143" s="243" t="s">
        <v>455</v>
      </c>
      <c r="H143" s="244">
        <v>1</v>
      </c>
      <c r="I143" s="245"/>
      <c r="J143" s="246">
        <f aca="true" t="shared" si="0" ref="J143:J149">ROUND(I143*H143,2)</f>
        <v>0</v>
      </c>
      <c r="K143" s="247"/>
      <c r="L143" s="248"/>
      <c r="M143" s="249" t="s">
        <v>1</v>
      </c>
      <c r="N143" s="250" t="s">
        <v>38</v>
      </c>
      <c r="O143" s="71"/>
      <c r="P143" s="202">
        <f aca="true" t="shared" si="1" ref="P143:P149">O143*H143</f>
        <v>0</v>
      </c>
      <c r="Q143" s="202">
        <v>0</v>
      </c>
      <c r="R143" s="202">
        <f aca="true" t="shared" si="2" ref="R143:R149">Q143*H143</f>
        <v>0</v>
      </c>
      <c r="S143" s="202">
        <v>0</v>
      </c>
      <c r="T143" s="203">
        <f aca="true" t="shared" si="3" ref="T143:T149"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4" t="s">
        <v>195</v>
      </c>
      <c r="AT143" s="204" t="s">
        <v>249</v>
      </c>
      <c r="AU143" s="204" t="s">
        <v>94</v>
      </c>
      <c r="AY143" s="17" t="s">
        <v>142</v>
      </c>
      <c r="BE143" s="205">
        <f aca="true" t="shared" si="4" ref="BE143:BE149">IF(N143="základní",J143,0)</f>
        <v>0</v>
      </c>
      <c r="BF143" s="205">
        <f aca="true" t="shared" si="5" ref="BF143:BF149">IF(N143="snížená",J143,0)</f>
        <v>0</v>
      </c>
      <c r="BG143" s="205">
        <f aca="true" t="shared" si="6" ref="BG143:BG149">IF(N143="zákl. přenesená",J143,0)</f>
        <v>0</v>
      </c>
      <c r="BH143" s="205">
        <f aca="true" t="shared" si="7" ref="BH143:BH149">IF(N143="sníž. přenesená",J143,0)</f>
        <v>0</v>
      </c>
      <c r="BI143" s="205">
        <f aca="true" t="shared" si="8" ref="BI143:BI149">IF(N143="nulová",J143,0)</f>
        <v>0</v>
      </c>
      <c r="BJ143" s="17" t="s">
        <v>80</v>
      </c>
      <c r="BK143" s="205">
        <f aca="true" t="shared" si="9" ref="BK143:BK149">ROUND(I143*H143,2)</f>
        <v>0</v>
      </c>
      <c r="BL143" s="17" t="s">
        <v>151</v>
      </c>
      <c r="BM143" s="204" t="s">
        <v>456</v>
      </c>
    </row>
    <row r="144" spans="1:65" s="2" customFormat="1" ht="16.5" customHeight="1">
      <c r="A144" s="34"/>
      <c r="B144" s="35"/>
      <c r="C144" s="240" t="s">
        <v>190</v>
      </c>
      <c r="D144" s="240" t="s">
        <v>249</v>
      </c>
      <c r="E144" s="241" t="s">
        <v>457</v>
      </c>
      <c r="F144" s="242" t="s">
        <v>458</v>
      </c>
      <c r="G144" s="243" t="s">
        <v>455</v>
      </c>
      <c r="H144" s="244">
        <v>2</v>
      </c>
      <c r="I144" s="245"/>
      <c r="J144" s="246">
        <f t="shared" si="0"/>
        <v>0</v>
      </c>
      <c r="K144" s="247"/>
      <c r="L144" s="248"/>
      <c r="M144" s="249" t="s">
        <v>1</v>
      </c>
      <c r="N144" s="250" t="s">
        <v>38</v>
      </c>
      <c r="O144" s="71"/>
      <c r="P144" s="202">
        <f t="shared" si="1"/>
        <v>0</v>
      </c>
      <c r="Q144" s="202">
        <v>0</v>
      </c>
      <c r="R144" s="202">
        <f t="shared" si="2"/>
        <v>0</v>
      </c>
      <c r="S144" s="202">
        <v>0</v>
      </c>
      <c r="T144" s="203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4" t="s">
        <v>195</v>
      </c>
      <c r="AT144" s="204" t="s">
        <v>249</v>
      </c>
      <c r="AU144" s="204" t="s">
        <v>94</v>
      </c>
      <c r="AY144" s="17" t="s">
        <v>142</v>
      </c>
      <c r="BE144" s="205">
        <f t="shared" si="4"/>
        <v>0</v>
      </c>
      <c r="BF144" s="205">
        <f t="shared" si="5"/>
        <v>0</v>
      </c>
      <c r="BG144" s="205">
        <f t="shared" si="6"/>
        <v>0</v>
      </c>
      <c r="BH144" s="205">
        <f t="shared" si="7"/>
        <v>0</v>
      </c>
      <c r="BI144" s="205">
        <f t="shared" si="8"/>
        <v>0</v>
      </c>
      <c r="BJ144" s="17" t="s">
        <v>80</v>
      </c>
      <c r="BK144" s="205">
        <f t="shared" si="9"/>
        <v>0</v>
      </c>
      <c r="BL144" s="17" t="s">
        <v>151</v>
      </c>
      <c r="BM144" s="204" t="s">
        <v>459</v>
      </c>
    </row>
    <row r="145" spans="1:65" s="2" customFormat="1" ht="16.5" customHeight="1">
      <c r="A145" s="34"/>
      <c r="B145" s="35"/>
      <c r="C145" s="240" t="s">
        <v>195</v>
      </c>
      <c r="D145" s="240" t="s">
        <v>249</v>
      </c>
      <c r="E145" s="241" t="s">
        <v>460</v>
      </c>
      <c r="F145" s="242" t="s">
        <v>461</v>
      </c>
      <c r="G145" s="243" t="s">
        <v>455</v>
      </c>
      <c r="H145" s="244">
        <v>3</v>
      </c>
      <c r="I145" s="245"/>
      <c r="J145" s="246">
        <f t="shared" si="0"/>
        <v>0</v>
      </c>
      <c r="K145" s="247"/>
      <c r="L145" s="248"/>
      <c r="M145" s="249" t="s">
        <v>1</v>
      </c>
      <c r="N145" s="250" t="s">
        <v>38</v>
      </c>
      <c r="O145" s="71"/>
      <c r="P145" s="202">
        <f t="shared" si="1"/>
        <v>0</v>
      </c>
      <c r="Q145" s="202">
        <v>0</v>
      </c>
      <c r="R145" s="202">
        <f t="shared" si="2"/>
        <v>0</v>
      </c>
      <c r="S145" s="202">
        <v>0</v>
      </c>
      <c r="T145" s="203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4" t="s">
        <v>195</v>
      </c>
      <c r="AT145" s="204" t="s">
        <v>249</v>
      </c>
      <c r="AU145" s="204" t="s">
        <v>94</v>
      </c>
      <c r="AY145" s="17" t="s">
        <v>142</v>
      </c>
      <c r="BE145" s="205">
        <f t="shared" si="4"/>
        <v>0</v>
      </c>
      <c r="BF145" s="205">
        <f t="shared" si="5"/>
        <v>0</v>
      </c>
      <c r="BG145" s="205">
        <f t="shared" si="6"/>
        <v>0</v>
      </c>
      <c r="BH145" s="205">
        <f t="shared" si="7"/>
        <v>0</v>
      </c>
      <c r="BI145" s="205">
        <f t="shared" si="8"/>
        <v>0</v>
      </c>
      <c r="BJ145" s="17" t="s">
        <v>80</v>
      </c>
      <c r="BK145" s="205">
        <f t="shared" si="9"/>
        <v>0</v>
      </c>
      <c r="BL145" s="17" t="s">
        <v>151</v>
      </c>
      <c r="BM145" s="204" t="s">
        <v>462</v>
      </c>
    </row>
    <row r="146" spans="1:65" s="2" customFormat="1" ht="16.5" customHeight="1">
      <c r="A146" s="34"/>
      <c r="B146" s="35"/>
      <c r="C146" s="240" t="s">
        <v>156</v>
      </c>
      <c r="D146" s="240" t="s">
        <v>249</v>
      </c>
      <c r="E146" s="241" t="s">
        <v>463</v>
      </c>
      <c r="F146" s="242" t="s">
        <v>464</v>
      </c>
      <c r="G146" s="243" t="s">
        <v>455</v>
      </c>
      <c r="H146" s="244">
        <v>3</v>
      </c>
      <c r="I146" s="245"/>
      <c r="J146" s="246">
        <f t="shared" si="0"/>
        <v>0</v>
      </c>
      <c r="K146" s="247"/>
      <c r="L146" s="248"/>
      <c r="M146" s="249" t="s">
        <v>1</v>
      </c>
      <c r="N146" s="250" t="s">
        <v>38</v>
      </c>
      <c r="O146" s="71"/>
      <c r="P146" s="202">
        <f t="shared" si="1"/>
        <v>0</v>
      </c>
      <c r="Q146" s="202">
        <v>0</v>
      </c>
      <c r="R146" s="202">
        <f t="shared" si="2"/>
        <v>0</v>
      </c>
      <c r="S146" s="202">
        <v>0</v>
      </c>
      <c r="T146" s="203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4" t="s">
        <v>195</v>
      </c>
      <c r="AT146" s="204" t="s">
        <v>249</v>
      </c>
      <c r="AU146" s="204" t="s">
        <v>94</v>
      </c>
      <c r="AY146" s="17" t="s">
        <v>142</v>
      </c>
      <c r="BE146" s="205">
        <f t="shared" si="4"/>
        <v>0</v>
      </c>
      <c r="BF146" s="205">
        <f t="shared" si="5"/>
        <v>0</v>
      </c>
      <c r="BG146" s="205">
        <f t="shared" si="6"/>
        <v>0</v>
      </c>
      <c r="BH146" s="205">
        <f t="shared" si="7"/>
        <v>0</v>
      </c>
      <c r="BI146" s="205">
        <f t="shared" si="8"/>
        <v>0</v>
      </c>
      <c r="BJ146" s="17" t="s">
        <v>80</v>
      </c>
      <c r="BK146" s="205">
        <f t="shared" si="9"/>
        <v>0</v>
      </c>
      <c r="BL146" s="17" t="s">
        <v>151</v>
      </c>
      <c r="BM146" s="204" t="s">
        <v>465</v>
      </c>
    </row>
    <row r="147" spans="1:65" s="2" customFormat="1" ht="16.5" customHeight="1">
      <c r="A147" s="34"/>
      <c r="B147" s="35"/>
      <c r="C147" s="240" t="s">
        <v>203</v>
      </c>
      <c r="D147" s="240" t="s">
        <v>249</v>
      </c>
      <c r="E147" s="241" t="s">
        <v>466</v>
      </c>
      <c r="F147" s="242" t="s">
        <v>467</v>
      </c>
      <c r="G147" s="243" t="s">
        <v>455</v>
      </c>
      <c r="H147" s="244">
        <v>2</v>
      </c>
      <c r="I147" s="245"/>
      <c r="J147" s="246">
        <f t="shared" si="0"/>
        <v>0</v>
      </c>
      <c r="K147" s="247"/>
      <c r="L147" s="248"/>
      <c r="M147" s="249" t="s">
        <v>1</v>
      </c>
      <c r="N147" s="250" t="s">
        <v>38</v>
      </c>
      <c r="O147" s="71"/>
      <c r="P147" s="202">
        <f t="shared" si="1"/>
        <v>0</v>
      </c>
      <c r="Q147" s="202">
        <v>0</v>
      </c>
      <c r="R147" s="202">
        <f t="shared" si="2"/>
        <v>0</v>
      </c>
      <c r="S147" s="202">
        <v>0</v>
      </c>
      <c r="T147" s="203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4" t="s">
        <v>195</v>
      </c>
      <c r="AT147" s="204" t="s">
        <v>249</v>
      </c>
      <c r="AU147" s="204" t="s">
        <v>94</v>
      </c>
      <c r="AY147" s="17" t="s">
        <v>142</v>
      </c>
      <c r="BE147" s="205">
        <f t="shared" si="4"/>
        <v>0</v>
      </c>
      <c r="BF147" s="205">
        <f t="shared" si="5"/>
        <v>0</v>
      </c>
      <c r="BG147" s="205">
        <f t="shared" si="6"/>
        <v>0</v>
      </c>
      <c r="BH147" s="205">
        <f t="shared" si="7"/>
        <v>0</v>
      </c>
      <c r="BI147" s="205">
        <f t="shared" si="8"/>
        <v>0</v>
      </c>
      <c r="BJ147" s="17" t="s">
        <v>80</v>
      </c>
      <c r="BK147" s="205">
        <f t="shared" si="9"/>
        <v>0</v>
      </c>
      <c r="BL147" s="17" t="s">
        <v>151</v>
      </c>
      <c r="BM147" s="204" t="s">
        <v>468</v>
      </c>
    </row>
    <row r="148" spans="1:65" s="2" customFormat="1" ht="16.5" customHeight="1">
      <c r="A148" s="34"/>
      <c r="B148" s="35"/>
      <c r="C148" s="240" t="s">
        <v>209</v>
      </c>
      <c r="D148" s="240" t="s">
        <v>249</v>
      </c>
      <c r="E148" s="241" t="s">
        <v>469</v>
      </c>
      <c r="F148" s="242" t="s">
        <v>470</v>
      </c>
      <c r="G148" s="243" t="s">
        <v>455</v>
      </c>
      <c r="H148" s="244">
        <v>1</v>
      </c>
      <c r="I148" s="245"/>
      <c r="J148" s="246">
        <f t="shared" si="0"/>
        <v>0</v>
      </c>
      <c r="K148" s="247"/>
      <c r="L148" s="248"/>
      <c r="M148" s="249" t="s">
        <v>1</v>
      </c>
      <c r="N148" s="250" t="s">
        <v>38</v>
      </c>
      <c r="O148" s="71"/>
      <c r="P148" s="202">
        <f t="shared" si="1"/>
        <v>0</v>
      </c>
      <c r="Q148" s="202">
        <v>0</v>
      </c>
      <c r="R148" s="202">
        <f t="shared" si="2"/>
        <v>0</v>
      </c>
      <c r="S148" s="202">
        <v>0</v>
      </c>
      <c r="T148" s="203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4" t="s">
        <v>195</v>
      </c>
      <c r="AT148" s="204" t="s">
        <v>249</v>
      </c>
      <c r="AU148" s="204" t="s">
        <v>94</v>
      </c>
      <c r="AY148" s="17" t="s">
        <v>142</v>
      </c>
      <c r="BE148" s="205">
        <f t="shared" si="4"/>
        <v>0</v>
      </c>
      <c r="BF148" s="205">
        <f t="shared" si="5"/>
        <v>0</v>
      </c>
      <c r="BG148" s="205">
        <f t="shared" si="6"/>
        <v>0</v>
      </c>
      <c r="BH148" s="205">
        <f t="shared" si="7"/>
        <v>0</v>
      </c>
      <c r="BI148" s="205">
        <f t="shared" si="8"/>
        <v>0</v>
      </c>
      <c r="BJ148" s="17" t="s">
        <v>80</v>
      </c>
      <c r="BK148" s="205">
        <f t="shared" si="9"/>
        <v>0</v>
      </c>
      <c r="BL148" s="17" t="s">
        <v>151</v>
      </c>
      <c r="BM148" s="204" t="s">
        <v>471</v>
      </c>
    </row>
    <row r="149" spans="1:65" s="2" customFormat="1" ht="16.5" customHeight="1">
      <c r="A149" s="34"/>
      <c r="B149" s="35"/>
      <c r="C149" s="240" t="s">
        <v>217</v>
      </c>
      <c r="D149" s="240" t="s">
        <v>249</v>
      </c>
      <c r="E149" s="241" t="s">
        <v>472</v>
      </c>
      <c r="F149" s="242" t="s">
        <v>473</v>
      </c>
      <c r="G149" s="243" t="s">
        <v>293</v>
      </c>
      <c r="H149" s="244">
        <v>2</v>
      </c>
      <c r="I149" s="245"/>
      <c r="J149" s="246">
        <f t="shared" si="0"/>
        <v>0</v>
      </c>
      <c r="K149" s="247"/>
      <c r="L149" s="248"/>
      <c r="M149" s="249" t="s">
        <v>1</v>
      </c>
      <c r="N149" s="250" t="s">
        <v>38</v>
      </c>
      <c r="O149" s="71"/>
      <c r="P149" s="202">
        <f t="shared" si="1"/>
        <v>0</v>
      </c>
      <c r="Q149" s="202">
        <v>0</v>
      </c>
      <c r="R149" s="202">
        <f t="shared" si="2"/>
        <v>0</v>
      </c>
      <c r="S149" s="202">
        <v>0</v>
      </c>
      <c r="T149" s="203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4" t="s">
        <v>195</v>
      </c>
      <c r="AT149" s="204" t="s">
        <v>249</v>
      </c>
      <c r="AU149" s="204" t="s">
        <v>94</v>
      </c>
      <c r="AY149" s="17" t="s">
        <v>142</v>
      </c>
      <c r="BE149" s="205">
        <f t="shared" si="4"/>
        <v>0</v>
      </c>
      <c r="BF149" s="205">
        <f t="shared" si="5"/>
        <v>0</v>
      </c>
      <c r="BG149" s="205">
        <f t="shared" si="6"/>
        <v>0</v>
      </c>
      <c r="BH149" s="205">
        <f t="shared" si="7"/>
        <v>0</v>
      </c>
      <c r="BI149" s="205">
        <f t="shared" si="8"/>
        <v>0</v>
      </c>
      <c r="BJ149" s="17" t="s">
        <v>80</v>
      </c>
      <c r="BK149" s="205">
        <f t="shared" si="9"/>
        <v>0</v>
      </c>
      <c r="BL149" s="17" t="s">
        <v>151</v>
      </c>
      <c r="BM149" s="204" t="s">
        <v>474</v>
      </c>
    </row>
    <row r="150" spans="2:63" s="12" customFormat="1" ht="20.85" customHeight="1">
      <c r="B150" s="176"/>
      <c r="C150" s="177"/>
      <c r="D150" s="178" t="s">
        <v>72</v>
      </c>
      <c r="E150" s="190" t="s">
        <v>475</v>
      </c>
      <c r="F150" s="190" t="s">
        <v>476</v>
      </c>
      <c r="G150" s="177"/>
      <c r="H150" s="177"/>
      <c r="I150" s="180"/>
      <c r="J150" s="191">
        <f>BK150</f>
        <v>0</v>
      </c>
      <c r="K150" s="177"/>
      <c r="L150" s="182"/>
      <c r="M150" s="183"/>
      <c r="N150" s="184"/>
      <c r="O150" s="184"/>
      <c r="P150" s="185">
        <f>P151</f>
        <v>0</v>
      </c>
      <c r="Q150" s="184"/>
      <c r="R150" s="185">
        <f>R151</f>
        <v>0</v>
      </c>
      <c r="S150" s="184"/>
      <c r="T150" s="186">
        <f>T151</f>
        <v>0</v>
      </c>
      <c r="AR150" s="187" t="s">
        <v>80</v>
      </c>
      <c r="AT150" s="188" t="s">
        <v>72</v>
      </c>
      <c r="AU150" s="188" t="s">
        <v>82</v>
      </c>
      <c r="AY150" s="187" t="s">
        <v>142</v>
      </c>
      <c r="BK150" s="189">
        <f>BK151</f>
        <v>0</v>
      </c>
    </row>
    <row r="151" spans="1:65" s="2" customFormat="1" ht="16.5" customHeight="1">
      <c r="A151" s="34"/>
      <c r="B151" s="35"/>
      <c r="C151" s="240" t="s">
        <v>227</v>
      </c>
      <c r="D151" s="240" t="s">
        <v>249</v>
      </c>
      <c r="E151" s="241" t="s">
        <v>477</v>
      </c>
      <c r="F151" s="242" t="s">
        <v>478</v>
      </c>
      <c r="G151" s="243" t="s">
        <v>455</v>
      </c>
      <c r="H151" s="244">
        <v>4</v>
      </c>
      <c r="I151" s="245"/>
      <c r="J151" s="246">
        <f>ROUND(I151*H151,2)</f>
        <v>0</v>
      </c>
      <c r="K151" s="247"/>
      <c r="L151" s="248"/>
      <c r="M151" s="249" t="s">
        <v>1</v>
      </c>
      <c r="N151" s="250" t="s">
        <v>38</v>
      </c>
      <c r="O151" s="71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4" t="s">
        <v>195</v>
      </c>
      <c r="AT151" s="204" t="s">
        <v>249</v>
      </c>
      <c r="AU151" s="204" t="s">
        <v>94</v>
      </c>
      <c r="AY151" s="17" t="s">
        <v>142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17" t="s">
        <v>80</v>
      </c>
      <c r="BK151" s="205">
        <f>ROUND(I151*H151,2)</f>
        <v>0</v>
      </c>
      <c r="BL151" s="17" t="s">
        <v>151</v>
      </c>
      <c r="BM151" s="204" t="s">
        <v>479</v>
      </c>
    </row>
    <row r="152" spans="2:63" s="12" customFormat="1" ht="20.85" customHeight="1">
      <c r="B152" s="176"/>
      <c r="C152" s="177"/>
      <c r="D152" s="178" t="s">
        <v>72</v>
      </c>
      <c r="E152" s="190" t="s">
        <v>480</v>
      </c>
      <c r="F152" s="190" t="s">
        <v>481</v>
      </c>
      <c r="G152" s="177"/>
      <c r="H152" s="177"/>
      <c r="I152" s="180"/>
      <c r="J152" s="191">
        <f>BK152</f>
        <v>0</v>
      </c>
      <c r="K152" s="177"/>
      <c r="L152" s="182"/>
      <c r="M152" s="183"/>
      <c r="N152" s="184"/>
      <c r="O152" s="184"/>
      <c r="P152" s="185">
        <f>P153</f>
        <v>0</v>
      </c>
      <c r="Q152" s="184"/>
      <c r="R152" s="185">
        <f>R153</f>
        <v>0</v>
      </c>
      <c r="S152" s="184"/>
      <c r="T152" s="186">
        <f>T153</f>
        <v>0</v>
      </c>
      <c r="AR152" s="187" t="s">
        <v>80</v>
      </c>
      <c r="AT152" s="188" t="s">
        <v>72</v>
      </c>
      <c r="AU152" s="188" t="s">
        <v>82</v>
      </c>
      <c r="AY152" s="187" t="s">
        <v>142</v>
      </c>
      <c r="BK152" s="189">
        <f>BK153</f>
        <v>0</v>
      </c>
    </row>
    <row r="153" spans="1:65" s="2" customFormat="1" ht="24.2" customHeight="1">
      <c r="A153" s="34"/>
      <c r="B153" s="35"/>
      <c r="C153" s="240" t="s">
        <v>232</v>
      </c>
      <c r="D153" s="240" t="s">
        <v>249</v>
      </c>
      <c r="E153" s="241" t="s">
        <v>482</v>
      </c>
      <c r="F153" s="242" t="s">
        <v>483</v>
      </c>
      <c r="G153" s="243" t="s">
        <v>455</v>
      </c>
      <c r="H153" s="244">
        <v>1</v>
      </c>
      <c r="I153" s="245"/>
      <c r="J153" s="246">
        <f>ROUND(I153*H153,2)</f>
        <v>0</v>
      </c>
      <c r="K153" s="247"/>
      <c r="L153" s="248"/>
      <c r="M153" s="249" t="s">
        <v>1</v>
      </c>
      <c r="N153" s="250" t="s">
        <v>38</v>
      </c>
      <c r="O153" s="71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4" t="s">
        <v>195</v>
      </c>
      <c r="AT153" s="204" t="s">
        <v>249</v>
      </c>
      <c r="AU153" s="204" t="s">
        <v>94</v>
      </c>
      <c r="AY153" s="17" t="s">
        <v>142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17" t="s">
        <v>80</v>
      </c>
      <c r="BK153" s="205">
        <f>ROUND(I153*H153,2)</f>
        <v>0</v>
      </c>
      <c r="BL153" s="17" t="s">
        <v>151</v>
      </c>
      <c r="BM153" s="204" t="s">
        <v>484</v>
      </c>
    </row>
    <row r="154" spans="2:63" s="12" customFormat="1" ht="20.85" customHeight="1">
      <c r="B154" s="176"/>
      <c r="C154" s="177"/>
      <c r="D154" s="178" t="s">
        <v>72</v>
      </c>
      <c r="E154" s="190" t="s">
        <v>485</v>
      </c>
      <c r="F154" s="190" t="s">
        <v>486</v>
      </c>
      <c r="G154" s="177"/>
      <c r="H154" s="177"/>
      <c r="I154" s="180"/>
      <c r="J154" s="191">
        <f>BK154</f>
        <v>0</v>
      </c>
      <c r="K154" s="177"/>
      <c r="L154" s="182"/>
      <c r="M154" s="183"/>
      <c r="N154" s="184"/>
      <c r="O154" s="184"/>
      <c r="P154" s="185">
        <f>SUM(P155:P172)</f>
        <v>0</v>
      </c>
      <c r="Q154" s="184"/>
      <c r="R154" s="185">
        <f>SUM(R155:R172)</f>
        <v>0</v>
      </c>
      <c r="S154" s="184"/>
      <c r="T154" s="186">
        <f>SUM(T155:T172)</f>
        <v>0</v>
      </c>
      <c r="AR154" s="187" t="s">
        <v>80</v>
      </c>
      <c r="AT154" s="188" t="s">
        <v>72</v>
      </c>
      <c r="AU154" s="188" t="s">
        <v>82</v>
      </c>
      <c r="AY154" s="187" t="s">
        <v>142</v>
      </c>
      <c r="BK154" s="189">
        <f>SUM(BK155:BK172)</f>
        <v>0</v>
      </c>
    </row>
    <row r="155" spans="1:65" s="2" customFormat="1" ht="16.5" customHeight="1">
      <c r="A155" s="34"/>
      <c r="B155" s="35"/>
      <c r="C155" s="192" t="s">
        <v>8</v>
      </c>
      <c r="D155" s="192" t="s">
        <v>147</v>
      </c>
      <c r="E155" s="193" t="s">
        <v>487</v>
      </c>
      <c r="F155" s="194" t="s">
        <v>488</v>
      </c>
      <c r="G155" s="195" t="s">
        <v>243</v>
      </c>
      <c r="H155" s="196">
        <v>66</v>
      </c>
      <c r="I155" s="197"/>
      <c r="J155" s="198">
        <f aca="true" t="shared" si="10" ref="J155:J172">ROUND(I155*H155,2)</f>
        <v>0</v>
      </c>
      <c r="K155" s="199"/>
      <c r="L155" s="39"/>
      <c r="M155" s="200" t="s">
        <v>1</v>
      </c>
      <c r="N155" s="201" t="s">
        <v>38</v>
      </c>
      <c r="O155" s="71"/>
      <c r="P155" s="202">
        <f aca="true" t="shared" si="11" ref="P155:P172">O155*H155</f>
        <v>0</v>
      </c>
      <c r="Q155" s="202">
        <v>0</v>
      </c>
      <c r="R155" s="202">
        <f aca="true" t="shared" si="12" ref="R155:R172">Q155*H155</f>
        <v>0</v>
      </c>
      <c r="S155" s="202">
        <v>0</v>
      </c>
      <c r="T155" s="203">
        <f aca="true" t="shared" si="13" ref="T155:T172"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4" t="s">
        <v>151</v>
      </c>
      <c r="AT155" s="204" t="s">
        <v>147</v>
      </c>
      <c r="AU155" s="204" t="s">
        <v>94</v>
      </c>
      <c r="AY155" s="17" t="s">
        <v>142</v>
      </c>
      <c r="BE155" s="205">
        <f aca="true" t="shared" si="14" ref="BE155:BE172">IF(N155="základní",J155,0)</f>
        <v>0</v>
      </c>
      <c r="BF155" s="205">
        <f aca="true" t="shared" si="15" ref="BF155:BF172">IF(N155="snížená",J155,0)</f>
        <v>0</v>
      </c>
      <c r="BG155" s="205">
        <f aca="true" t="shared" si="16" ref="BG155:BG172">IF(N155="zákl. přenesená",J155,0)</f>
        <v>0</v>
      </c>
      <c r="BH155" s="205">
        <f aca="true" t="shared" si="17" ref="BH155:BH172">IF(N155="sníž. přenesená",J155,0)</f>
        <v>0</v>
      </c>
      <c r="BI155" s="205">
        <f aca="true" t="shared" si="18" ref="BI155:BI172">IF(N155="nulová",J155,0)</f>
        <v>0</v>
      </c>
      <c r="BJ155" s="17" t="s">
        <v>80</v>
      </c>
      <c r="BK155" s="205">
        <f aca="true" t="shared" si="19" ref="BK155:BK172">ROUND(I155*H155,2)</f>
        <v>0</v>
      </c>
      <c r="BL155" s="17" t="s">
        <v>151</v>
      </c>
      <c r="BM155" s="204" t="s">
        <v>489</v>
      </c>
    </row>
    <row r="156" spans="1:65" s="2" customFormat="1" ht="16.5" customHeight="1">
      <c r="A156" s="34"/>
      <c r="B156" s="35"/>
      <c r="C156" s="192" t="s">
        <v>220</v>
      </c>
      <c r="D156" s="192" t="s">
        <v>147</v>
      </c>
      <c r="E156" s="193" t="s">
        <v>490</v>
      </c>
      <c r="F156" s="194" t="s">
        <v>491</v>
      </c>
      <c r="G156" s="195" t="s">
        <v>455</v>
      </c>
      <c r="H156" s="196">
        <v>2</v>
      </c>
      <c r="I156" s="197"/>
      <c r="J156" s="198">
        <f t="shared" si="10"/>
        <v>0</v>
      </c>
      <c r="K156" s="199"/>
      <c r="L156" s="39"/>
      <c r="M156" s="200" t="s">
        <v>1</v>
      </c>
      <c r="N156" s="201" t="s">
        <v>38</v>
      </c>
      <c r="O156" s="71"/>
      <c r="P156" s="202">
        <f t="shared" si="11"/>
        <v>0</v>
      </c>
      <c r="Q156" s="202">
        <v>0</v>
      </c>
      <c r="R156" s="202">
        <f t="shared" si="12"/>
        <v>0</v>
      </c>
      <c r="S156" s="202">
        <v>0</v>
      </c>
      <c r="T156" s="203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4" t="s">
        <v>151</v>
      </c>
      <c r="AT156" s="204" t="s">
        <v>147</v>
      </c>
      <c r="AU156" s="204" t="s">
        <v>94</v>
      </c>
      <c r="AY156" s="17" t="s">
        <v>142</v>
      </c>
      <c r="BE156" s="205">
        <f t="shared" si="14"/>
        <v>0</v>
      </c>
      <c r="BF156" s="205">
        <f t="shared" si="15"/>
        <v>0</v>
      </c>
      <c r="BG156" s="205">
        <f t="shared" si="16"/>
        <v>0</v>
      </c>
      <c r="BH156" s="205">
        <f t="shared" si="17"/>
        <v>0</v>
      </c>
      <c r="BI156" s="205">
        <f t="shared" si="18"/>
        <v>0</v>
      </c>
      <c r="BJ156" s="17" t="s">
        <v>80</v>
      </c>
      <c r="BK156" s="205">
        <f t="shared" si="19"/>
        <v>0</v>
      </c>
      <c r="BL156" s="17" t="s">
        <v>151</v>
      </c>
      <c r="BM156" s="204" t="s">
        <v>492</v>
      </c>
    </row>
    <row r="157" spans="1:65" s="2" customFormat="1" ht="16.5" customHeight="1">
      <c r="A157" s="34"/>
      <c r="B157" s="35"/>
      <c r="C157" s="192" t="s">
        <v>248</v>
      </c>
      <c r="D157" s="192" t="s">
        <v>147</v>
      </c>
      <c r="E157" s="193" t="s">
        <v>493</v>
      </c>
      <c r="F157" s="194" t="s">
        <v>494</v>
      </c>
      <c r="G157" s="195" t="s">
        <v>455</v>
      </c>
      <c r="H157" s="196">
        <v>2</v>
      </c>
      <c r="I157" s="197"/>
      <c r="J157" s="198">
        <f t="shared" si="10"/>
        <v>0</v>
      </c>
      <c r="K157" s="199"/>
      <c r="L157" s="39"/>
      <c r="M157" s="200" t="s">
        <v>1</v>
      </c>
      <c r="N157" s="201" t="s">
        <v>38</v>
      </c>
      <c r="O157" s="71"/>
      <c r="P157" s="202">
        <f t="shared" si="11"/>
        <v>0</v>
      </c>
      <c r="Q157" s="202">
        <v>0</v>
      </c>
      <c r="R157" s="202">
        <f t="shared" si="12"/>
        <v>0</v>
      </c>
      <c r="S157" s="202">
        <v>0</v>
      </c>
      <c r="T157" s="203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4" t="s">
        <v>151</v>
      </c>
      <c r="AT157" s="204" t="s">
        <v>147</v>
      </c>
      <c r="AU157" s="204" t="s">
        <v>94</v>
      </c>
      <c r="AY157" s="17" t="s">
        <v>142</v>
      </c>
      <c r="BE157" s="205">
        <f t="shared" si="14"/>
        <v>0</v>
      </c>
      <c r="BF157" s="205">
        <f t="shared" si="15"/>
        <v>0</v>
      </c>
      <c r="BG157" s="205">
        <f t="shared" si="16"/>
        <v>0</v>
      </c>
      <c r="BH157" s="205">
        <f t="shared" si="17"/>
        <v>0</v>
      </c>
      <c r="BI157" s="205">
        <f t="shared" si="18"/>
        <v>0</v>
      </c>
      <c r="BJ157" s="17" t="s">
        <v>80</v>
      </c>
      <c r="BK157" s="205">
        <f t="shared" si="19"/>
        <v>0</v>
      </c>
      <c r="BL157" s="17" t="s">
        <v>151</v>
      </c>
      <c r="BM157" s="204" t="s">
        <v>495</v>
      </c>
    </row>
    <row r="158" spans="1:65" s="2" customFormat="1" ht="16.5" customHeight="1">
      <c r="A158" s="34"/>
      <c r="B158" s="35"/>
      <c r="C158" s="192" t="s">
        <v>258</v>
      </c>
      <c r="D158" s="192" t="s">
        <v>147</v>
      </c>
      <c r="E158" s="193" t="s">
        <v>496</v>
      </c>
      <c r="F158" s="194" t="s">
        <v>497</v>
      </c>
      <c r="G158" s="195" t="s">
        <v>243</v>
      </c>
      <c r="H158" s="196">
        <v>66</v>
      </c>
      <c r="I158" s="197"/>
      <c r="J158" s="198">
        <f t="shared" si="10"/>
        <v>0</v>
      </c>
      <c r="K158" s="199"/>
      <c r="L158" s="39"/>
      <c r="M158" s="200" t="s">
        <v>1</v>
      </c>
      <c r="N158" s="201" t="s">
        <v>38</v>
      </c>
      <c r="O158" s="71"/>
      <c r="P158" s="202">
        <f t="shared" si="11"/>
        <v>0</v>
      </c>
      <c r="Q158" s="202">
        <v>0</v>
      </c>
      <c r="R158" s="202">
        <f t="shared" si="12"/>
        <v>0</v>
      </c>
      <c r="S158" s="202">
        <v>0</v>
      </c>
      <c r="T158" s="203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4" t="s">
        <v>151</v>
      </c>
      <c r="AT158" s="204" t="s">
        <v>147</v>
      </c>
      <c r="AU158" s="204" t="s">
        <v>94</v>
      </c>
      <c r="AY158" s="17" t="s">
        <v>142</v>
      </c>
      <c r="BE158" s="205">
        <f t="shared" si="14"/>
        <v>0</v>
      </c>
      <c r="BF158" s="205">
        <f t="shared" si="15"/>
        <v>0</v>
      </c>
      <c r="BG158" s="205">
        <f t="shared" si="16"/>
        <v>0</v>
      </c>
      <c r="BH158" s="205">
        <f t="shared" si="17"/>
        <v>0</v>
      </c>
      <c r="BI158" s="205">
        <f t="shared" si="18"/>
        <v>0</v>
      </c>
      <c r="BJ158" s="17" t="s">
        <v>80</v>
      </c>
      <c r="BK158" s="205">
        <f t="shared" si="19"/>
        <v>0</v>
      </c>
      <c r="BL158" s="17" t="s">
        <v>151</v>
      </c>
      <c r="BM158" s="204" t="s">
        <v>498</v>
      </c>
    </row>
    <row r="159" spans="1:65" s="2" customFormat="1" ht="16.5" customHeight="1">
      <c r="A159" s="34"/>
      <c r="B159" s="35"/>
      <c r="C159" s="192" t="s">
        <v>264</v>
      </c>
      <c r="D159" s="192" t="s">
        <v>147</v>
      </c>
      <c r="E159" s="193" t="s">
        <v>499</v>
      </c>
      <c r="F159" s="194" t="s">
        <v>500</v>
      </c>
      <c r="G159" s="195" t="s">
        <v>150</v>
      </c>
      <c r="H159" s="196">
        <v>1</v>
      </c>
      <c r="I159" s="197"/>
      <c r="J159" s="198">
        <f t="shared" si="10"/>
        <v>0</v>
      </c>
      <c r="K159" s="199"/>
      <c r="L159" s="39"/>
      <c r="M159" s="200" t="s">
        <v>1</v>
      </c>
      <c r="N159" s="201" t="s">
        <v>38</v>
      </c>
      <c r="O159" s="71"/>
      <c r="P159" s="202">
        <f t="shared" si="11"/>
        <v>0</v>
      </c>
      <c r="Q159" s="202">
        <v>0</v>
      </c>
      <c r="R159" s="202">
        <f t="shared" si="12"/>
        <v>0</v>
      </c>
      <c r="S159" s="202">
        <v>0</v>
      </c>
      <c r="T159" s="203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4" t="s">
        <v>151</v>
      </c>
      <c r="AT159" s="204" t="s">
        <v>147</v>
      </c>
      <c r="AU159" s="204" t="s">
        <v>94</v>
      </c>
      <c r="AY159" s="17" t="s">
        <v>142</v>
      </c>
      <c r="BE159" s="205">
        <f t="shared" si="14"/>
        <v>0</v>
      </c>
      <c r="BF159" s="205">
        <f t="shared" si="15"/>
        <v>0</v>
      </c>
      <c r="BG159" s="205">
        <f t="shared" si="16"/>
        <v>0</v>
      </c>
      <c r="BH159" s="205">
        <f t="shared" si="17"/>
        <v>0</v>
      </c>
      <c r="BI159" s="205">
        <f t="shared" si="18"/>
        <v>0</v>
      </c>
      <c r="BJ159" s="17" t="s">
        <v>80</v>
      </c>
      <c r="BK159" s="205">
        <f t="shared" si="19"/>
        <v>0</v>
      </c>
      <c r="BL159" s="17" t="s">
        <v>151</v>
      </c>
      <c r="BM159" s="204" t="s">
        <v>501</v>
      </c>
    </row>
    <row r="160" spans="1:65" s="2" customFormat="1" ht="16.5" customHeight="1">
      <c r="A160" s="34"/>
      <c r="B160" s="35"/>
      <c r="C160" s="192" t="s">
        <v>269</v>
      </c>
      <c r="D160" s="192" t="s">
        <v>147</v>
      </c>
      <c r="E160" s="193" t="s">
        <v>502</v>
      </c>
      <c r="F160" s="194" t="s">
        <v>503</v>
      </c>
      <c r="G160" s="195" t="s">
        <v>150</v>
      </c>
      <c r="H160" s="196">
        <v>1</v>
      </c>
      <c r="I160" s="197"/>
      <c r="J160" s="198">
        <f t="shared" si="10"/>
        <v>0</v>
      </c>
      <c r="K160" s="199"/>
      <c r="L160" s="39"/>
      <c r="M160" s="200" t="s">
        <v>1</v>
      </c>
      <c r="N160" s="201" t="s">
        <v>38</v>
      </c>
      <c r="O160" s="71"/>
      <c r="P160" s="202">
        <f t="shared" si="11"/>
        <v>0</v>
      </c>
      <c r="Q160" s="202">
        <v>0</v>
      </c>
      <c r="R160" s="202">
        <f t="shared" si="12"/>
        <v>0</v>
      </c>
      <c r="S160" s="202">
        <v>0</v>
      </c>
      <c r="T160" s="203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4" t="s">
        <v>151</v>
      </c>
      <c r="AT160" s="204" t="s">
        <v>147</v>
      </c>
      <c r="AU160" s="204" t="s">
        <v>94</v>
      </c>
      <c r="AY160" s="17" t="s">
        <v>142</v>
      </c>
      <c r="BE160" s="205">
        <f t="shared" si="14"/>
        <v>0</v>
      </c>
      <c r="BF160" s="205">
        <f t="shared" si="15"/>
        <v>0</v>
      </c>
      <c r="BG160" s="205">
        <f t="shared" si="16"/>
        <v>0</v>
      </c>
      <c r="BH160" s="205">
        <f t="shared" si="17"/>
        <v>0</v>
      </c>
      <c r="BI160" s="205">
        <f t="shared" si="18"/>
        <v>0</v>
      </c>
      <c r="BJ160" s="17" t="s">
        <v>80</v>
      </c>
      <c r="BK160" s="205">
        <f t="shared" si="19"/>
        <v>0</v>
      </c>
      <c r="BL160" s="17" t="s">
        <v>151</v>
      </c>
      <c r="BM160" s="204" t="s">
        <v>504</v>
      </c>
    </row>
    <row r="161" spans="1:65" s="2" customFormat="1" ht="24.2" customHeight="1">
      <c r="A161" s="34"/>
      <c r="B161" s="35"/>
      <c r="C161" s="192" t="s">
        <v>7</v>
      </c>
      <c r="D161" s="192" t="s">
        <v>147</v>
      </c>
      <c r="E161" s="193" t="s">
        <v>505</v>
      </c>
      <c r="F161" s="194" t="s">
        <v>506</v>
      </c>
      <c r="G161" s="195" t="s">
        <v>150</v>
      </c>
      <c r="H161" s="196">
        <v>2</v>
      </c>
      <c r="I161" s="197"/>
      <c r="J161" s="198">
        <f t="shared" si="10"/>
        <v>0</v>
      </c>
      <c r="K161" s="199"/>
      <c r="L161" s="39"/>
      <c r="M161" s="200" t="s">
        <v>1</v>
      </c>
      <c r="N161" s="201" t="s">
        <v>38</v>
      </c>
      <c r="O161" s="71"/>
      <c r="P161" s="202">
        <f t="shared" si="11"/>
        <v>0</v>
      </c>
      <c r="Q161" s="202">
        <v>0</v>
      </c>
      <c r="R161" s="202">
        <f t="shared" si="12"/>
        <v>0</v>
      </c>
      <c r="S161" s="202">
        <v>0</v>
      </c>
      <c r="T161" s="203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4" t="s">
        <v>151</v>
      </c>
      <c r="AT161" s="204" t="s">
        <v>147</v>
      </c>
      <c r="AU161" s="204" t="s">
        <v>94</v>
      </c>
      <c r="AY161" s="17" t="s">
        <v>142</v>
      </c>
      <c r="BE161" s="205">
        <f t="shared" si="14"/>
        <v>0</v>
      </c>
      <c r="BF161" s="205">
        <f t="shared" si="15"/>
        <v>0</v>
      </c>
      <c r="BG161" s="205">
        <f t="shared" si="16"/>
        <v>0</v>
      </c>
      <c r="BH161" s="205">
        <f t="shared" si="17"/>
        <v>0</v>
      </c>
      <c r="BI161" s="205">
        <f t="shared" si="18"/>
        <v>0</v>
      </c>
      <c r="BJ161" s="17" t="s">
        <v>80</v>
      </c>
      <c r="BK161" s="205">
        <f t="shared" si="19"/>
        <v>0</v>
      </c>
      <c r="BL161" s="17" t="s">
        <v>151</v>
      </c>
      <c r="BM161" s="204" t="s">
        <v>507</v>
      </c>
    </row>
    <row r="162" spans="1:65" s="2" customFormat="1" ht="16.5" customHeight="1">
      <c r="A162" s="34"/>
      <c r="B162" s="35"/>
      <c r="C162" s="192" t="s">
        <v>280</v>
      </c>
      <c r="D162" s="192" t="s">
        <v>147</v>
      </c>
      <c r="E162" s="193" t="s">
        <v>508</v>
      </c>
      <c r="F162" s="194" t="s">
        <v>509</v>
      </c>
      <c r="G162" s="195" t="s">
        <v>150</v>
      </c>
      <c r="H162" s="196">
        <v>1</v>
      </c>
      <c r="I162" s="197"/>
      <c r="J162" s="198">
        <f t="shared" si="10"/>
        <v>0</v>
      </c>
      <c r="K162" s="199"/>
      <c r="L162" s="39"/>
      <c r="M162" s="200" t="s">
        <v>1</v>
      </c>
      <c r="N162" s="201" t="s">
        <v>38</v>
      </c>
      <c r="O162" s="71"/>
      <c r="P162" s="202">
        <f t="shared" si="11"/>
        <v>0</v>
      </c>
      <c r="Q162" s="202">
        <v>0</v>
      </c>
      <c r="R162" s="202">
        <f t="shared" si="12"/>
        <v>0</v>
      </c>
      <c r="S162" s="202">
        <v>0</v>
      </c>
      <c r="T162" s="203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4" t="s">
        <v>151</v>
      </c>
      <c r="AT162" s="204" t="s">
        <v>147</v>
      </c>
      <c r="AU162" s="204" t="s">
        <v>94</v>
      </c>
      <c r="AY162" s="17" t="s">
        <v>142</v>
      </c>
      <c r="BE162" s="205">
        <f t="shared" si="14"/>
        <v>0</v>
      </c>
      <c r="BF162" s="205">
        <f t="shared" si="15"/>
        <v>0</v>
      </c>
      <c r="BG162" s="205">
        <f t="shared" si="16"/>
        <v>0</v>
      </c>
      <c r="BH162" s="205">
        <f t="shared" si="17"/>
        <v>0</v>
      </c>
      <c r="BI162" s="205">
        <f t="shared" si="18"/>
        <v>0</v>
      </c>
      <c r="BJ162" s="17" t="s">
        <v>80</v>
      </c>
      <c r="BK162" s="205">
        <f t="shared" si="19"/>
        <v>0</v>
      </c>
      <c r="BL162" s="17" t="s">
        <v>151</v>
      </c>
      <c r="BM162" s="204" t="s">
        <v>510</v>
      </c>
    </row>
    <row r="163" spans="1:65" s="2" customFormat="1" ht="16.5" customHeight="1">
      <c r="A163" s="34"/>
      <c r="B163" s="35"/>
      <c r="C163" s="192" t="s">
        <v>284</v>
      </c>
      <c r="D163" s="192" t="s">
        <v>147</v>
      </c>
      <c r="E163" s="193" t="s">
        <v>511</v>
      </c>
      <c r="F163" s="194" t="s">
        <v>512</v>
      </c>
      <c r="G163" s="195" t="s">
        <v>150</v>
      </c>
      <c r="H163" s="196">
        <v>4</v>
      </c>
      <c r="I163" s="197"/>
      <c r="J163" s="198">
        <f t="shared" si="10"/>
        <v>0</v>
      </c>
      <c r="K163" s="199"/>
      <c r="L163" s="39"/>
      <c r="M163" s="200" t="s">
        <v>1</v>
      </c>
      <c r="N163" s="201" t="s">
        <v>38</v>
      </c>
      <c r="O163" s="71"/>
      <c r="P163" s="202">
        <f t="shared" si="11"/>
        <v>0</v>
      </c>
      <c r="Q163" s="202">
        <v>0</v>
      </c>
      <c r="R163" s="202">
        <f t="shared" si="12"/>
        <v>0</v>
      </c>
      <c r="S163" s="202">
        <v>0</v>
      </c>
      <c r="T163" s="203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4" t="s">
        <v>151</v>
      </c>
      <c r="AT163" s="204" t="s">
        <v>147</v>
      </c>
      <c r="AU163" s="204" t="s">
        <v>94</v>
      </c>
      <c r="AY163" s="17" t="s">
        <v>142</v>
      </c>
      <c r="BE163" s="205">
        <f t="shared" si="14"/>
        <v>0</v>
      </c>
      <c r="BF163" s="205">
        <f t="shared" si="15"/>
        <v>0</v>
      </c>
      <c r="BG163" s="205">
        <f t="shared" si="16"/>
        <v>0</v>
      </c>
      <c r="BH163" s="205">
        <f t="shared" si="17"/>
        <v>0</v>
      </c>
      <c r="BI163" s="205">
        <f t="shared" si="18"/>
        <v>0</v>
      </c>
      <c r="BJ163" s="17" t="s">
        <v>80</v>
      </c>
      <c r="BK163" s="205">
        <f t="shared" si="19"/>
        <v>0</v>
      </c>
      <c r="BL163" s="17" t="s">
        <v>151</v>
      </c>
      <c r="BM163" s="204" t="s">
        <v>513</v>
      </c>
    </row>
    <row r="164" spans="1:65" s="2" customFormat="1" ht="16.5" customHeight="1">
      <c r="A164" s="34"/>
      <c r="B164" s="35"/>
      <c r="C164" s="192" t="s">
        <v>290</v>
      </c>
      <c r="D164" s="192" t="s">
        <v>147</v>
      </c>
      <c r="E164" s="193" t="s">
        <v>514</v>
      </c>
      <c r="F164" s="194" t="s">
        <v>515</v>
      </c>
      <c r="G164" s="195" t="s">
        <v>150</v>
      </c>
      <c r="H164" s="196">
        <v>7</v>
      </c>
      <c r="I164" s="197"/>
      <c r="J164" s="198">
        <f t="shared" si="10"/>
        <v>0</v>
      </c>
      <c r="K164" s="199"/>
      <c r="L164" s="39"/>
      <c r="M164" s="200" t="s">
        <v>1</v>
      </c>
      <c r="N164" s="201" t="s">
        <v>38</v>
      </c>
      <c r="O164" s="71"/>
      <c r="P164" s="202">
        <f t="shared" si="11"/>
        <v>0</v>
      </c>
      <c r="Q164" s="202">
        <v>0</v>
      </c>
      <c r="R164" s="202">
        <f t="shared" si="12"/>
        <v>0</v>
      </c>
      <c r="S164" s="202">
        <v>0</v>
      </c>
      <c r="T164" s="203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4" t="s">
        <v>151</v>
      </c>
      <c r="AT164" s="204" t="s">
        <v>147</v>
      </c>
      <c r="AU164" s="204" t="s">
        <v>94</v>
      </c>
      <c r="AY164" s="17" t="s">
        <v>142</v>
      </c>
      <c r="BE164" s="205">
        <f t="shared" si="14"/>
        <v>0</v>
      </c>
      <c r="BF164" s="205">
        <f t="shared" si="15"/>
        <v>0</v>
      </c>
      <c r="BG164" s="205">
        <f t="shared" si="16"/>
        <v>0</v>
      </c>
      <c r="BH164" s="205">
        <f t="shared" si="17"/>
        <v>0</v>
      </c>
      <c r="BI164" s="205">
        <f t="shared" si="18"/>
        <v>0</v>
      </c>
      <c r="BJ164" s="17" t="s">
        <v>80</v>
      </c>
      <c r="BK164" s="205">
        <f t="shared" si="19"/>
        <v>0</v>
      </c>
      <c r="BL164" s="17" t="s">
        <v>151</v>
      </c>
      <c r="BM164" s="204" t="s">
        <v>516</v>
      </c>
    </row>
    <row r="165" spans="1:65" s="2" customFormat="1" ht="16.5" customHeight="1">
      <c r="A165" s="34"/>
      <c r="B165" s="35"/>
      <c r="C165" s="192" t="s">
        <v>295</v>
      </c>
      <c r="D165" s="192" t="s">
        <v>147</v>
      </c>
      <c r="E165" s="193" t="s">
        <v>517</v>
      </c>
      <c r="F165" s="194" t="s">
        <v>518</v>
      </c>
      <c r="G165" s="195" t="s">
        <v>150</v>
      </c>
      <c r="H165" s="196">
        <v>1</v>
      </c>
      <c r="I165" s="197"/>
      <c r="J165" s="198">
        <f t="shared" si="10"/>
        <v>0</v>
      </c>
      <c r="K165" s="199"/>
      <c r="L165" s="39"/>
      <c r="M165" s="200" t="s">
        <v>1</v>
      </c>
      <c r="N165" s="201" t="s">
        <v>38</v>
      </c>
      <c r="O165" s="71"/>
      <c r="P165" s="202">
        <f t="shared" si="11"/>
        <v>0</v>
      </c>
      <c r="Q165" s="202">
        <v>0</v>
      </c>
      <c r="R165" s="202">
        <f t="shared" si="12"/>
        <v>0</v>
      </c>
      <c r="S165" s="202">
        <v>0</v>
      </c>
      <c r="T165" s="203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4" t="s">
        <v>151</v>
      </c>
      <c r="AT165" s="204" t="s">
        <v>147</v>
      </c>
      <c r="AU165" s="204" t="s">
        <v>94</v>
      </c>
      <c r="AY165" s="17" t="s">
        <v>142</v>
      </c>
      <c r="BE165" s="205">
        <f t="shared" si="14"/>
        <v>0</v>
      </c>
      <c r="BF165" s="205">
        <f t="shared" si="15"/>
        <v>0</v>
      </c>
      <c r="BG165" s="205">
        <f t="shared" si="16"/>
        <v>0</v>
      </c>
      <c r="BH165" s="205">
        <f t="shared" si="17"/>
        <v>0</v>
      </c>
      <c r="BI165" s="205">
        <f t="shared" si="18"/>
        <v>0</v>
      </c>
      <c r="BJ165" s="17" t="s">
        <v>80</v>
      </c>
      <c r="BK165" s="205">
        <f t="shared" si="19"/>
        <v>0</v>
      </c>
      <c r="BL165" s="17" t="s">
        <v>151</v>
      </c>
      <c r="BM165" s="204" t="s">
        <v>519</v>
      </c>
    </row>
    <row r="166" spans="1:65" s="2" customFormat="1" ht="16.5" customHeight="1">
      <c r="A166" s="34"/>
      <c r="B166" s="35"/>
      <c r="C166" s="192" t="s">
        <v>299</v>
      </c>
      <c r="D166" s="192" t="s">
        <v>147</v>
      </c>
      <c r="E166" s="193" t="s">
        <v>520</v>
      </c>
      <c r="F166" s="194" t="s">
        <v>521</v>
      </c>
      <c r="G166" s="195" t="s">
        <v>522</v>
      </c>
      <c r="H166" s="196">
        <v>1</v>
      </c>
      <c r="I166" s="197"/>
      <c r="J166" s="198">
        <f t="shared" si="10"/>
        <v>0</v>
      </c>
      <c r="K166" s="199"/>
      <c r="L166" s="39"/>
      <c r="M166" s="200" t="s">
        <v>1</v>
      </c>
      <c r="N166" s="201" t="s">
        <v>38</v>
      </c>
      <c r="O166" s="71"/>
      <c r="P166" s="202">
        <f t="shared" si="11"/>
        <v>0</v>
      </c>
      <c r="Q166" s="202">
        <v>0</v>
      </c>
      <c r="R166" s="202">
        <f t="shared" si="12"/>
        <v>0</v>
      </c>
      <c r="S166" s="202">
        <v>0</v>
      </c>
      <c r="T166" s="203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4" t="s">
        <v>151</v>
      </c>
      <c r="AT166" s="204" t="s">
        <v>147</v>
      </c>
      <c r="AU166" s="204" t="s">
        <v>94</v>
      </c>
      <c r="AY166" s="17" t="s">
        <v>142</v>
      </c>
      <c r="BE166" s="205">
        <f t="shared" si="14"/>
        <v>0</v>
      </c>
      <c r="BF166" s="205">
        <f t="shared" si="15"/>
        <v>0</v>
      </c>
      <c r="BG166" s="205">
        <f t="shared" si="16"/>
        <v>0</v>
      </c>
      <c r="BH166" s="205">
        <f t="shared" si="17"/>
        <v>0</v>
      </c>
      <c r="BI166" s="205">
        <f t="shared" si="18"/>
        <v>0</v>
      </c>
      <c r="BJ166" s="17" t="s">
        <v>80</v>
      </c>
      <c r="BK166" s="205">
        <f t="shared" si="19"/>
        <v>0</v>
      </c>
      <c r="BL166" s="17" t="s">
        <v>151</v>
      </c>
      <c r="BM166" s="204" t="s">
        <v>523</v>
      </c>
    </row>
    <row r="167" spans="1:65" s="2" customFormat="1" ht="24.2" customHeight="1">
      <c r="A167" s="34"/>
      <c r="B167" s="35"/>
      <c r="C167" s="192" t="s">
        <v>303</v>
      </c>
      <c r="D167" s="192" t="s">
        <v>147</v>
      </c>
      <c r="E167" s="193" t="s">
        <v>524</v>
      </c>
      <c r="F167" s="194" t="s">
        <v>525</v>
      </c>
      <c r="G167" s="195" t="s">
        <v>150</v>
      </c>
      <c r="H167" s="196">
        <v>4</v>
      </c>
      <c r="I167" s="197"/>
      <c r="J167" s="198">
        <f t="shared" si="10"/>
        <v>0</v>
      </c>
      <c r="K167" s="199"/>
      <c r="L167" s="39"/>
      <c r="M167" s="200" t="s">
        <v>1</v>
      </c>
      <c r="N167" s="201" t="s">
        <v>38</v>
      </c>
      <c r="O167" s="71"/>
      <c r="P167" s="202">
        <f t="shared" si="11"/>
        <v>0</v>
      </c>
      <c r="Q167" s="202">
        <v>0</v>
      </c>
      <c r="R167" s="202">
        <f t="shared" si="12"/>
        <v>0</v>
      </c>
      <c r="S167" s="202">
        <v>0</v>
      </c>
      <c r="T167" s="203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4" t="s">
        <v>151</v>
      </c>
      <c r="AT167" s="204" t="s">
        <v>147</v>
      </c>
      <c r="AU167" s="204" t="s">
        <v>94</v>
      </c>
      <c r="AY167" s="17" t="s">
        <v>142</v>
      </c>
      <c r="BE167" s="205">
        <f t="shared" si="14"/>
        <v>0</v>
      </c>
      <c r="BF167" s="205">
        <f t="shared" si="15"/>
        <v>0</v>
      </c>
      <c r="BG167" s="205">
        <f t="shared" si="16"/>
        <v>0</v>
      </c>
      <c r="BH167" s="205">
        <f t="shared" si="17"/>
        <v>0</v>
      </c>
      <c r="BI167" s="205">
        <f t="shared" si="18"/>
        <v>0</v>
      </c>
      <c r="BJ167" s="17" t="s">
        <v>80</v>
      </c>
      <c r="BK167" s="205">
        <f t="shared" si="19"/>
        <v>0</v>
      </c>
      <c r="BL167" s="17" t="s">
        <v>151</v>
      </c>
      <c r="BM167" s="204" t="s">
        <v>526</v>
      </c>
    </row>
    <row r="168" spans="1:65" s="2" customFormat="1" ht="16.5" customHeight="1">
      <c r="A168" s="34"/>
      <c r="B168" s="35"/>
      <c r="C168" s="192" t="s">
        <v>308</v>
      </c>
      <c r="D168" s="192" t="s">
        <v>147</v>
      </c>
      <c r="E168" s="193" t="s">
        <v>527</v>
      </c>
      <c r="F168" s="194" t="s">
        <v>528</v>
      </c>
      <c r="G168" s="195" t="s">
        <v>529</v>
      </c>
      <c r="H168" s="196">
        <v>4</v>
      </c>
      <c r="I168" s="197"/>
      <c r="J168" s="198">
        <f t="shared" si="10"/>
        <v>0</v>
      </c>
      <c r="K168" s="199"/>
      <c r="L168" s="39"/>
      <c r="M168" s="200" t="s">
        <v>1</v>
      </c>
      <c r="N168" s="201" t="s">
        <v>38</v>
      </c>
      <c r="O168" s="71"/>
      <c r="P168" s="202">
        <f t="shared" si="11"/>
        <v>0</v>
      </c>
      <c r="Q168" s="202">
        <v>0</v>
      </c>
      <c r="R168" s="202">
        <f t="shared" si="12"/>
        <v>0</v>
      </c>
      <c r="S168" s="202">
        <v>0</v>
      </c>
      <c r="T168" s="203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4" t="s">
        <v>151</v>
      </c>
      <c r="AT168" s="204" t="s">
        <v>147</v>
      </c>
      <c r="AU168" s="204" t="s">
        <v>94</v>
      </c>
      <c r="AY168" s="17" t="s">
        <v>142</v>
      </c>
      <c r="BE168" s="205">
        <f t="shared" si="14"/>
        <v>0</v>
      </c>
      <c r="BF168" s="205">
        <f t="shared" si="15"/>
        <v>0</v>
      </c>
      <c r="BG168" s="205">
        <f t="shared" si="16"/>
        <v>0</v>
      </c>
      <c r="BH168" s="205">
        <f t="shared" si="17"/>
        <v>0</v>
      </c>
      <c r="BI168" s="205">
        <f t="shared" si="18"/>
        <v>0</v>
      </c>
      <c r="BJ168" s="17" t="s">
        <v>80</v>
      </c>
      <c r="BK168" s="205">
        <f t="shared" si="19"/>
        <v>0</v>
      </c>
      <c r="BL168" s="17" t="s">
        <v>151</v>
      </c>
      <c r="BM168" s="204" t="s">
        <v>530</v>
      </c>
    </row>
    <row r="169" spans="1:65" s="2" customFormat="1" ht="16.5" customHeight="1">
      <c r="A169" s="34"/>
      <c r="B169" s="35"/>
      <c r="C169" s="192" t="s">
        <v>313</v>
      </c>
      <c r="D169" s="192" t="s">
        <v>147</v>
      </c>
      <c r="E169" s="193" t="s">
        <v>531</v>
      </c>
      <c r="F169" s="194" t="s">
        <v>532</v>
      </c>
      <c r="G169" s="195" t="s">
        <v>529</v>
      </c>
      <c r="H169" s="196">
        <v>4</v>
      </c>
      <c r="I169" s="197"/>
      <c r="J169" s="198">
        <f t="shared" si="10"/>
        <v>0</v>
      </c>
      <c r="K169" s="199"/>
      <c r="L169" s="39"/>
      <c r="M169" s="200" t="s">
        <v>1</v>
      </c>
      <c r="N169" s="201" t="s">
        <v>38</v>
      </c>
      <c r="O169" s="71"/>
      <c r="P169" s="202">
        <f t="shared" si="11"/>
        <v>0</v>
      </c>
      <c r="Q169" s="202">
        <v>0</v>
      </c>
      <c r="R169" s="202">
        <f t="shared" si="12"/>
        <v>0</v>
      </c>
      <c r="S169" s="202">
        <v>0</v>
      </c>
      <c r="T169" s="203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4" t="s">
        <v>151</v>
      </c>
      <c r="AT169" s="204" t="s">
        <v>147</v>
      </c>
      <c r="AU169" s="204" t="s">
        <v>94</v>
      </c>
      <c r="AY169" s="17" t="s">
        <v>142</v>
      </c>
      <c r="BE169" s="205">
        <f t="shared" si="14"/>
        <v>0</v>
      </c>
      <c r="BF169" s="205">
        <f t="shared" si="15"/>
        <v>0</v>
      </c>
      <c r="BG169" s="205">
        <f t="shared" si="16"/>
        <v>0</v>
      </c>
      <c r="BH169" s="205">
        <f t="shared" si="17"/>
        <v>0</v>
      </c>
      <c r="BI169" s="205">
        <f t="shared" si="18"/>
        <v>0</v>
      </c>
      <c r="BJ169" s="17" t="s">
        <v>80</v>
      </c>
      <c r="BK169" s="205">
        <f t="shared" si="19"/>
        <v>0</v>
      </c>
      <c r="BL169" s="17" t="s">
        <v>151</v>
      </c>
      <c r="BM169" s="204" t="s">
        <v>533</v>
      </c>
    </row>
    <row r="170" spans="1:65" s="2" customFormat="1" ht="16.5" customHeight="1">
      <c r="A170" s="34"/>
      <c r="B170" s="35"/>
      <c r="C170" s="192" t="s">
        <v>320</v>
      </c>
      <c r="D170" s="192" t="s">
        <v>147</v>
      </c>
      <c r="E170" s="193" t="s">
        <v>534</v>
      </c>
      <c r="F170" s="194" t="s">
        <v>535</v>
      </c>
      <c r="G170" s="195" t="s">
        <v>529</v>
      </c>
      <c r="H170" s="196">
        <v>1</v>
      </c>
      <c r="I170" s="197"/>
      <c r="J170" s="198">
        <f t="shared" si="10"/>
        <v>0</v>
      </c>
      <c r="K170" s="199"/>
      <c r="L170" s="39"/>
      <c r="M170" s="200" t="s">
        <v>1</v>
      </c>
      <c r="N170" s="201" t="s">
        <v>38</v>
      </c>
      <c r="O170" s="71"/>
      <c r="P170" s="202">
        <f t="shared" si="11"/>
        <v>0</v>
      </c>
      <c r="Q170" s="202">
        <v>0</v>
      </c>
      <c r="R170" s="202">
        <f t="shared" si="12"/>
        <v>0</v>
      </c>
      <c r="S170" s="202">
        <v>0</v>
      </c>
      <c r="T170" s="203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4" t="s">
        <v>151</v>
      </c>
      <c r="AT170" s="204" t="s">
        <v>147</v>
      </c>
      <c r="AU170" s="204" t="s">
        <v>94</v>
      </c>
      <c r="AY170" s="17" t="s">
        <v>142</v>
      </c>
      <c r="BE170" s="205">
        <f t="shared" si="14"/>
        <v>0</v>
      </c>
      <c r="BF170" s="205">
        <f t="shared" si="15"/>
        <v>0</v>
      </c>
      <c r="BG170" s="205">
        <f t="shared" si="16"/>
        <v>0</v>
      </c>
      <c r="BH170" s="205">
        <f t="shared" si="17"/>
        <v>0</v>
      </c>
      <c r="BI170" s="205">
        <f t="shared" si="18"/>
        <v>0</v>
      </c>
      <c r="BJ170" s="17" t="s">
        <v>80</v>
      </c>
      <c r="BK170" s="205">
        <f t="shared" si="19"/>
        <v>0</v>
      </c>
      <c r="BL170" s="17" t="s">
        <v>151</v>
      </c>
      <c r="BM170" s="204" t="s">
        <v>536</v>
      </c>
    </row>
    <row r="171" spans="1:65" s="2" customFormat="1" ht="16.5" customHeight="1">
      <c r="A171" s="34"/>
      <c r="B171" s="35"/>
      <c r="C171" s="192" t="s">
        <v>325</v>
      </c>
      <c r="D171" s="192" t="s">
        <v>147</v>
      </c>
      <c r="E171" s="193" t="s">
        <v>537</v>
      </c>
      <c r="F171" s="194" t="s">
        <v>538</v>
      </c>
      <c r="G171" s="195" t="s">
        <v>529</v>
      </c>
      <c r="H171" s="196">
        <v>1</v>
      </c>
      <c r="I171" s="197"/>
      <c r="J171" s="198">
        <f t="shared" si="10"/>
        <v>0</v>
      </c>
      <c r="K171" s="199"/>
      <c r="L171" s="39"/>
      <c r="M171" s="200" t="s">
        <v>1</v>
      </c>
      <c r="N171" s="201" t="s">
        <v>38</v>
      </c>
      <c r="O171" s="71"/>
      <c r="P171" s="202">
        <f t="shared" si="11"/>
        <v>0</v>
      </c>
      <c r="Q171" s="202">
        <v>0</v>
      </c>
      <c r="R171" s="202">
        <f t="shared" si="12"/>
        <v>0</v>
      </c>
      <c r="S171" s="202">
        <v>0</v>
      </c>
      <c r="T171" s="203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4" t="s">
        <v>151</v>
      </c>
      <c r="AT171" s="204" t="s">
        <v>147</v>
      </c>
      <c r="AU171" s="204" t="s">
        <v>94</v>
      </c>
      <c r="AY171" s="17" t="s">
        <v>142</v>
      </c>
      <c r="BE171" s="205">
        <f t="shared" si="14"/>
        <v>0</v>
      </c>
      <c r="BF171" s="205">
        <f t="shared" si="15"/>
        <v>0</v>
      </c>
      <c r="BG171" s="205">
        <f t="shared" si="16"/>
        <v>0</v>
      </c>
      <c r="BH171" s="205">
        <f t="shared" si="17"/>
        <v>0</v>
      </c>
      <c r="BI171" s="205">
        <f t="shared" si="18"/>
        <v>0</v>
      </c>
      <c r="BJ171" s="17" t="s">
        <v>80</v>
      </c>
      <c r="BK171" s="205">
        <f t="shared" si="19"/>
        <v>0</v>
      </c>
      <c r="BL171" s="17" t="s">
        <v>151</v>
      </c>
      <c r="BM171" s="204" t="s">
        <v>539</v>
      </c>
    </row>
    <row r="172" spans="1:65" s="2" customFormat="1" ht="21.75" customHeight="1">
      <c r="A172" s="34"/>
      <c r="B172" s="35"/>
      <c r="C172" s="192" t="s">
        <v>253</v>
      </c>
      <c r="D172" s="192" t="s">
        <v>147</v>
      </c>
      <c r="E172" s="193" t="s">
        <v>540</v>
      </c>
      <c r="F172" s="194" t="s">
        <v>541</v>
      </c>
      <c r="G172" s="195" t="s">
        <v>529</v>
      </c>
      <c r="H172" s="196">
        <v>1</v>
      </c>
      <c r="I172" s="197"/>
      <c r="J172" s="198">
        <f t="shared" si="10"/>
        <v>0</v>
      </c>
      <c r="K172" s="199"/>
      <c r="L172" s="39"/>
      <c r="M172" s="255" t="s">
        <v>1</v>
      </c>
      <c r="N172" s="256" t="s">
        <v>38</v>
      </c>
      <c r="O172" s="257"/>
      <c r="P172" s="258">
        <f t="shared" si="11"/>
        <v>0</v>
      </c>
      <c r="Q172" s="258">
        <v>0</v>
      </c>
      <c r="R172" s="258">
        <f t="shared" si="12"/>
        <v>0</v>
      </c>
      <c r="S172" s="258">
        <v>0</v>
      </c>
      <c r="T172" s="259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4" t="s">
        <v>151</v>
      </c>
      <c r="AT172" s="204" t="s">
        <v>147</v>
      </c>
      <c r="AU172" s="204" t="s">
        <v>94</v>
      </c>
      <c r="AY172" s="17" t="s">
        <v>142</v>
      </c>
      <c r="BE172" s="205">
        <f t="shared" si="14"/>
        <v>0</v>
      </c>
      <c r="BF172" s="205">
        <f t="shared" si="15"/>
        <v>0</v>
      </c>
      <c r="BG172" s="205">
        <f t="shared" si="16"/>
        <v>0</v>
      </c>
      <c r="BH172" s="205">
        <f t="shared" si="17"/>
        <v>0</v>
      </c>
      <c r="BI172" s="205">
        <f t="shared" si="18"/>
        <v>0</v>
      </c>
      <c r="BJ172" s="17" t="s">
        <v>80</v>
      </c>
      <c r="BK172" s="205">
        <f t="shared" si="19"/>
        <v>0</v>
      </c>
      <c r="BL172" s="17" t="s">
        <v>151</v>
      </c>
      <c r="BM172" s="204" t="s">
        <v>542</v>
      </c>
    </row>
    <row r="173" spans="1:31" s="2" customFormat="1" ht="6.95" customHeight="1">
      <c r="A173" s="34"/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39"/>
      <c r="M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</row>
  </sheetData>
  <sheetProtection algorithmName="SHA-512" hashValue="N4o2DL3VNtnX+yyVxUL3ZAxFdV7USy0xZG21A5j9LaHEytWEEMd7bmlGWQIPL0XCNHF3GqSZ0UbFrcMr7SbWyA==" saltValue="xqosSnxoXju5OiPLCJr7t/Lbw/nWy+3mfj8zr51JbyUQLP50JOj2ML/Ce20f1DSycNg7oZnVBdo/OK3tUPxtJQ==" spinCount="100000" sheet="1" objects="1" scenarios="1" formatColumns="0" formatRows="0" autoFilter="0"/>
  <autoFilter ref="C131:K172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7" t="s">
        <v>98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82</v>
      </c>
    </row>
    <row r="4" spans="2:46" s="1" customFormat="1" ht="24.95" customHeight="1">
      <c r="B4" s="20"/>
      <c r="D4" s="117" t="s">
        <v>99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9" t="str">
        <f>'Rekapitulace stavby'!K6</f>
        <v>ZŠ a MŠ Frýdek Místek-Skalice 192</v>
      </c>
      <c r="F7" s="310"/>
      <c r="G7" s="310"/>
      <c r="H7" s="310"/>
      <c r="L7" s="20"/>
    </row>
    <row r="8" spans="1:31" s="2" customFormat="1" ht="12" customHeight="1">
      <c r="A8" s="34"/>
      <c r="B8" s="39"/>
      <c r="C8" s="34"/>
      <c r="D8" s="119" t="s">
        <v>100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2" t="s">
        <v>543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13. 7. 2022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21</v>
      </c>
      <c r="F15" s="34"/>
      <c r="G15" s="34"/>
      <c r="H15" s="34"/>
      <c r="I15" s="119" t="s">
        <v>26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3" t="str">
        <f>'Rekapitulace stavby'!E14</f>
        <v>Vyplň údaj</v>
      </c>
      <c r="F18" s="314"/>
      <c r="G18" s="314"/>
      <c r="H18" s="314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21</v>
      </c>
      <c r="F21" s="34"/>
      <c r="G21" s="34"/>
      <c r="H21" s="34"/>
      <c r="I21" s="119" t="s">
        <v>26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21</v>
      </c>
      <c r="F24" s="34"/>
      <c r="G24" s="34"/>
      <c r="H24" s="34"/>
      <c r="I24" s="119" t="s">
        <v>26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5" t="s">
        <v>1</v>
      </c>
      <c r="F27" s="315"/>
      <c r="G27" s="315"/>
      <c r="H27" s="31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33</v>
      </c>
      <c r="E30" s="34"/>
      <c r="F30" s="34"/>
      <c r="G30" s="34"/>
      <c r="H30" s="34"/>
      <c r="I30" s="34"/>
      <c r="J30" s="126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35</v>
      </c>
      <c r="G32" s="34"/>
      <c r="H32" s="34"/>
      <c r="I32" s="127" t="s">
        <v>34</v>
      </c>
      <c r="J32" s="12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37</v>
      </c>
      <c r="E33" s="119" t="s">
        <v>38</v>
      </c>
      <c r="F33" s="129">
        <f>ROUND((SUM(BE118:BE123)),2)</f>
        <v>0</v>
      </c>
      <c r="G33" s="34"/>
      <c r="H33" s="34"/>
      <c r="I33" s="130">
        <v>0.21</v>
      </c>
      <c r="J33" s="129">
        <f>ROUND(((SUM(BE118:BE123))*I33),2)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39</v>
      </c>
      <c r="F34" s="129">
        <f>ROUND((SUM(BF118:BF123)),2)</f>
        <v>0</v>
      </c>
      <c r="G34" s="34"/>
      <c r="H34" s="34"/>
      <c r="I34" s="130">
        <v>0.15</v>
      </c>
      <c r="J34" s="129">
        <f>ROUND(((SUM(BF118:BF123))*I34),2)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40</v>
      </c>
      <c r="F35" s="129">
        <f>ROUND((SUM(BG118:BG123)),2)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41</v>
      </c>
      <c r="F36" s="129">
        <f>ROUND((SUM(BH118:BH123)),2)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42</v>
      </c>
      <c r="F37" s="129">
        <f>ROUND((SUM(BI118:BI123)),2)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43</v>
      </c>
      <c r="E39" s="133"/>
      <c r="F39" s="133"/>
      <c r="G39" s="134" t="s">
        <v>44</v>
      </c>
      <c r="H39" s="135" t="s">
        <v>45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46</v>
      </c>
      <c r="E50" s="139"/>
      <c r="F50" s="139"/>
      <c r="G50" s="138" t="s">
        <v>47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48</v>
      </c>
      <c r="E61" s="141"/>
      <c r="F61" s="142" t="s">
        <v>49</v>
      </c>
      <c r="G61" s="140" t="s">
        <v>48</v>
      </c>
      <c r="H61" s="141"/>
      <c r="I61" s="141"/>
      <c r="J61" s="143" t="s">
        <v>49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50</v>
      </c>
      <c r="E65" s="144"/>
      <c r="F65" s="144"/>
      <c r="G65" s="138" t="s">
        <v>51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48</v>
      </c>
      <c r="E76" s="141"/>
      <c r="F76" s="142" t="s">
        <v>49</v>
      </c>
      <c r="G76" s="140" t="s">
        <v>48</v>
      </c>
      <c r="H76" s="141"/>
      <c r="I76" s="141"/>
      <c r="J76" s="143" t="s">
        <v>49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6" t="str">
        <f>E7</f>
        <v>ZŠ a MŠ Frýdek Místek-Skalice 192</v>
      </c>
      <c r="F85" s="317"/>
      <c r="G85" s="317"/>
      <c r="H85" s="31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VON - Vedlejší a ostatní náklady</v>
      </c>
      <c r="F87" s="318"/>
      <c r="G87" s="318"/>
      <c r="H87" s="31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13. 7. 2022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105</v>
      </c>
      <c r="D94" s="150"/>
      <c r="E94" s="150"/>
      <c r="F94" s="150"/>
      <c r="G94" s="150"/>
      <c r="H94" s="150"/>
      <c r="I94" s="150"/>
      <c r="J94" s="151" t="s">
        <v>106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107</v>
      </c>
      <c r="D96" s="36"/>
      <c r="E96" s="36"/>
      <c r="F96" s="36"/>
      <c r="G96" s="36"/>
      <c r="H96" s="36"/>
      <c r="I96" s="36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108</v>
      </c>
    </row>
    <row r="97" spans="2:12" s="9" customFormat="1" ht="24.95" customHeight="1">
      <c r="B97" s="153"/>
      <c r="C97" s="154"/>
      <c r="D97" s="155" t="s">
        <v>544</v>
      </c>
      <c r="E97" s="156"/>
      <c r="F97" s="156"/>
      <c r="G97" s="156"/>
      <c r="H97" s="156"/>
      <c r="I97" s="156"/>
      <c r="J97" s="157">
        <f>J119</f>
        <v>0</v>
      </c>
      <c r="K97" s="154"/>
      <c r="L97" s="158"/>
    </row>
    <row r="98" spans="2:12" s="10" customFormat="1" ht="19.9" customHeight="1">
      <c r="B98" s="159"/>
      <c r="C98" s="104"/>
      <c r="D98" s="160" t="s">
        <v>545</v>
      </c>
      <c r="E98" s="161"/>
      <c r="F98" s="161"/>
      <c r="G98" s="161"/>
      <c r="H98" s="161"/>
      <c r="I98" s="161"/>
      <c r="J98" s="162">
        <f>J120</f>
        <v>0</v>
      </c>
      <c r="K98" s="104"/>
      <c r="L98" s="163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127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16" t="str">
        <f>E7</f>
        <v>ZŠ a MŠ Frýdek Místek-Skalice 192</v>
      </c>
      <c r="F108" s="317"/>
      <c r="G108" s="317"/>
      <c r="H108" s="317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100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63" t="str">
        <f>E9</f>
        <v>VON - Vedlejší a ostatní náklady</v>
      </c>
      <c r="F110" s="318"/>
      <c r="G110" s="318"/>
      <c r="H110" s="318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 xml:space="preserve"> </v>
      </c>
      <c r="G112" s="36"/>
      <c r="H112" s="36"/>
      <c r="I112" s="29" t="s">
        <v>22</v>
      </c>
      <c r="J112" s="66" t="str">
        <f>IF(J12="","",J12)</f>
        <v>13. 7. 2022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24</v>
      </c>
      <c r="D114" s="36"/>
      <c r="E114" s="36"/>
      <c r="F114" s="27" t="str">
        <f>E15</f>
        <v xml:space="preserve"> </v>
      </c>
      <c r="G114" s="36"/>
      <c r="H114" s="36"/>
      <c r="I114" s="29" t="s">
        <v>29</v>
      </c>
      <c r="J114" s="32" t="str">
        <f>E21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27</v>
      </c>
      <c r="D115" s="36"/>
      <c r="E115" s="36"/>
      <c r="F115" s="27" t="str">
        <f>IF(E18="","",E18)</f>
        <v>Vyplň údaj</v>
      </c>
      <c r="G115" s="36"/>
      <c r="H115" s="36"/>
      <c r="I115" s="29" t="s">
        <v>31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64"/>
      <c r="B117" s="165"/>
      <c r="C117" s="166" t="s">
        <v>128</v>
      </c>
      <c r="D117" s="167" t="s">
        <v>58</v>
      </c>
      <c r="E117" s="167" t="s">
        <v>54</v>
      </c>
      <c r="F117" s="167" t="s">
        <v>55</v>
      </c>
      <c r="G117" s="167" t="s">
        <v>129</v>
      </c>
      <c r="H117" s="167" t="s">
        <v>130</v>
      </c>
      <c r="I117" s="167" t="s">
        <v>131</v>
      </c>
      <c r="J117" s="168" t="s">
        <v>106</v>
      </c>
      <c r="K117" s="169" t="s">
        <v>132</v>
      </c>
      <c r="L117" s="170"/>
      <c r="M117" s="75" t="s">
        <v>1</v>
      </c>
      <c r="N117" s="76" t="s">
        <v>37</v>
      </c>
      <c r="O117" s="76" t="s">
        <v>133</v>
      </c>
      <c r="P117" s="76" t="s">
        <v>134</v>
      </c>
      <c r="Q117" s="76" t="s">
        <v>135</v>
      </c>
      <c r="R117" s="76" t="s">
        <v>136</v>
      </c>
      <c r="S117" s="76" t="s">
        <v>137</v>
      </c>
      <c r="T117" s="77" t="s">
        <v>138</v>
      </c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</row>
    <row r="118" spans="1:63" s="2" customFormat="1" ht="22.9" customHeight="1">
      <c r="A118" s="34"/>
      <c r="B118" s="35"/>
      <c r="C118" s="82" t="s">
        <v>139</v>
      </c>
      <c r="D118" s="36"/>
      <c r="E118" s="36"/>
      <c r="F118" s="36"/>
      <c r="G118" s="36"/>
      <c r="H118" s="36"/>
      <c r="I118" s="36"/>
      <c r="J118" s="171">
        <f>BK118</f>
        <v>0</v>
      </c>
      <c r="K118" s="36"/>
      <c r="L118" s="39"/>
      <c r="M118" s="78"/>
      <c r="N118" s="172"/>
      <c r="O118" s="79"/>
      <c r="P118" s="173">
        <f>P119</f>
        <v>0</v>
      </c>
      <c r="Q118" s="79"/>
      <c r="R118" s="173">
        <f>R119</f>
        <v>0</v>
      </c>
      <c r="S118" s="79"/>
      <c r="T118" s="174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72</v>
      </c>
      <c r="AU118" s="17" t="s">
        <v>108</v>
      </c>
      <c r="BK118" s="175">
        <f>BK119</f>
        <v>0</v>
      </c>
    </row>
    <row r="119" spans="2:63" s="12" customFormat="1" ht="25.9" customHeight="1">
      <c r="B119" s="176"/>
      <c r="C119" s="177"/>
      <c r="D119" s="178" t="s">
        <v>72</v>
      </c>
      <c r="E119" s="179" t="s">
        <v>546</v>
      </c>
      <c r="F119" s="179" t="s">
        <v>547</v>
      </c>
      <c r="G119" s="177"/>
      <c r="H119" s="177"/>
      <c r="I119" s="180"/>
      <c r="J119" s="181">
        <f>BK119</f>
        <v>0</v>
      </c>
      <c r="K119" s="177"/>
      <c r="L119" s="182"/>
      <c r="M119" s="183"/>
      <c r="N119" s="184"/>
      <c r="O119" s="184"/>
      <c r="P119" s="185">
        <f>P120</f>
        <v>0</v>
      </c>
      <c r="Q119" s="184"/>
      <c r="R119" s="185">
        <f>R120</f>
        <v>0</v>
      </c>
      <c r="S119" s="184"/>
      <c r="T119" s="186">
        <f>T120</f>
        <v>0</v>
      </c>
      <c r="AR119" s="187" t="s">
        <v>177</v>
      </c>
      <c r="AT119" s="188" t="s">
        <v>72</v>
      </c>
      <c r="AU119" s="188" t="s">
        <v>73</v>
      </c>
      <c r="AY119" s="187" t="s">
        <v>142</v>
      </c>
      <c r="BK119" s="189">
        <f>BK120</f>
        <v>0</v>
      </c>
    </row>
    <row r="120" spans="2:63" s="12" customFormat="1" ht="22.9" customHeight="1">
      <c r="B120" s="176"/>
      <c r="C120" s="177"/>
      <c r="D120" s="178" t="s">
        <v>72</v>
      </c>
      <c r="E120" s="190" t="s">
        <v>548</v>
      </c>
      <c r="F120" s="190" t="s">
        <v>549</v>
      </c>
      <c r="G120" s="177"/>
      <c r="H120" s="177"/>
      <c r="I120" s="180"/>
      <c r="J120" s="191">
        <f>BK120</f>
        <v>0</v>
      </c>
      <c r="K120" s="177"/>
      <c r="L120" s="182"/>
      <c r="M120" s="183"/>
      <c r="N120" s="184"/>
      <c r="O120" s="184"/>
      <c r="P120" s="185">
        <f>SUM(P121:P123)</f>
        <v>0</v>
      </c>
      <c r="Q120" s="184"/>
      <c r="R120" s="185">
        <f>SUM(R121:R123)</f>
        <v>0</v>
      </c>
      <c r="S120" s="184"/>
      <c r="T120" s="186">
        <f>SUM(T121:T123)</f>
        <v>0</v>
      </c>
      <c r="AR120" s="187" t="s">
        <v>177</v>
      </c>
      <c r="AT120" s="188" t="s">
        <v>72</v>
      </c>
      <c r="AU120" s="188" t="s">
        <v>80</v>
      </c>
      <c r="AY120" s="187" t="s">
        <v>142</v>
      </c>
      <c r="BK120" s="189">
        <f>SUM(BK121:BK123)</f>
        <v>0</v>
      </c>
    </row>
    <row r="121" spans="1:65" s="2" customFormat="1" ht="16.5" customHeight="1">
      <c r="A121" s="34"/>
      <c r="B121" s="35"/>
      <c r="C121" s="192" t="s">
        <v>80</v>
      </c>
      <c r="D121" s="192" t="s">
        <v>147</v>
      </c>
      <c r="E121" s="193" t="s">
        <v>550</v>
      </c>
      <c r="F121" s="194" t="s">
        <v>549</v>
      </c>
      <c r="G121" s="195" t="s">
        <v>293</v>
      </c>
      <c r="H121" s="196">
        <v>1</v>
      </c>
      <c r="I121" s="197"/>
      <c r="J121" s="198">
        <f>ROUND(I121*H121,2)</f>
        <v>0</v>
      </c>
      <c r="K121" s="199"/>
      <c r="L121" s="39"/>
      <c r="M121" s="200" t="s">
        <v>1</v>
      </c>
      <c r="N121" s="201" t="s">
        <v>38</v>
      </c>
      <c r="O121" s="71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04" t="s">
        <v>551</v>
      </c>
      <c r="AT121" s="204" t="s">
        <v>147</v>
      </c>
      <c r="AU121" s="204" t="s">
        <v>82</v>
      </c>
      <c r="AY121" s="17" t="s">
        <v>142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17" t="s">
        <v>80</v>
      </c>
      <c r="BK121" s="205">
        <f>ROUND(I121*H121,2)</f>
        <v>0</v>
      </c>
      <c r="BL121" s="17" t="s">
        <v>551</v>
      </c>
      <c r="BM121" s="204" t="s">
        <v>552</v>
      </c>
    </row>
    <row r="122" spans="2:51" s="13" customFormat="1" ht="11.25">
      <c r="B122" s="206"/>
      <c r="C122" s="207"/>
      <c r="D122" s="208" t="s">
        <v>153</v>
      </c>
      <c r="E122" s="209" t="s">
        <v>1</v>
      </c>
      <c r="F122" s="210" t="s">
        <v>553</v>
      </c>
      <c r="G122" s="207"/>
      <c r="H122" s="211">
        <v>1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153</v>
      </c>
      <c r="AU122" s="217" t="s">
        <v>82</v>
      </c>
      <c r="AV122" s="13" t="s">
        <v>82</v>
      </c>
      <c r="AW122" s="13" t="s">
        <v>30</v>
      </c>
      <c r="AX122" s="13" t="s">
        <v>73</v>
      </c>
      <c r="AY122" s="217" t="s">
        <v>142</v>
      </c>
    </row>
    <row r="123" spans="2:51" s="14" customFormat="1" ht="11.25">
      <c r="B123" s="218"/>
      <c r="C123" s="219"/>
      <c r="D123" s="208" t="s">
        <v>153</v>
      </c>
      <c r="E123" s="220" t="s">
        <v>1</v>
      </c>
      <c r="F123" s="221" t="s">
        <v>155</v>
      </c>
      <c r="G123" s="219"/>
      <c r="H123" s="222">
        <v>1</v>
      </c>
      <c r="I123" s="223"/>
      <c r="J123" s="219"/>
      <c r="K123" s="219"/>
      <c r="L123" s="224"/>
      <c r="M123" s="260"/>
      <c r="N123" s="261"/>
      <c r="O123" s="261"/>
      <c r="P123" s="261"/>
      <c r="Q123" s="261"/>
      <c r="R123" s="261"/>
      <c r="S123" s="261"/>
      <c r="T123" s="262"/>
      <c r="AT123" s="228" t="s">
        <v>153</v>
      </c>
      <c r="AU123" s="228" t="s">
        <v>82</v>
      </c>
      <c r="AV123" s="14" t="s">
        <v>94</v>
      </c>
      <c r="AW123" s="14" t="s">
        <v>30</v>
      </c>
      <c r="AX123" s="14" t="s">
        <v>80</v>
      </c>
      <c r="AY123" s="228" t="s">
        <v>142</v>
      </c>
    </row>
    <row r="124" spans="1:31" s="2" customFormat="1" ht="6.95" customHeight="1">
      <c r="A124" s="34"/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39"/>
      <c r="M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</sheetData>
  <sheetProtection algorithmName="SHA-512" hashValue="BHoeE1MNxE9WoWCjscCRQoR49BUYOUsVJ6/JmT6RDnY77uBgz/PbnwHCQBcVFN6ZwIjl6T00YMuVV2AT2/V7Og==" saltValue="kELc5ndguTdFBeJINQVhoV42fM5QYy9JAVpKBI6wSeN32Rspz+tIV6A1oGWf75OXU9i2GFmLnSmO8HDtKZnnBA==" spinCount="100000" sheet="1" objects="1" scenarios="1" formatColumns="0" formatRows="0" autoFilter="0"/>
  <autoFilter ref="C117:K12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Divín Pavel, Bc., MBA</dc:creator>
  <cp:keywords/>
  <dc:description/>
  <cp:lastModifiedBy>PM</cp:lastModifiedBy>
  <dcterms:created xsi:type="dcterms:W3CDTF">2022-07-22T09:27:49Z</dcterms:created>
  <dcterms:modified xsi:type="dcterms:W3CDTF">2022-07-22T09:36:42Z</dcterms:modified>
  <cp:category/>
  <cp:version/>
  <cp:contentType/>
  <cp:contentStatus/>
</cp:coreProperties>
</file>