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0" yWindow="0" windowWidth="28800" windowHeight="12225" activeTab="1"/>
  </bookViews>
  <sheets>
    <sheet name="Rekapitulace stavby" sheetId="1" r:id="rId1"/>
    <sheet name="227292-1 - SO01 Obnova tůní" sheetId="2" r:id="rId2"/>
    <sheet name="227292-2 - Vedlejší a ost..." sheetId="3" r:id="rId3"/>
  </sheets>
  <definedNames>
    <definedName name="_xlnm._FilterDatabase" localSheetId="1" hidden="1">'227292-1 - SO01 Obnova tůní'!$C$124:$K$318</definedName>
    <definedName name="_xlnm._FilterDatabase" localSheetId="2" hidden="1">'227292-2 - Vedlejší a ost...'!$C$120:$K$165</definedName>
    <definedName name="_xlnm.Print_Area" localSheetId="1">'227292-1 - SO01 Obnova tůní'!$C$4:$J$76,'227292-1 - SO01 Obnova tůní'!$C$82:$J$106,'227292-1 - SO01 Obnova tůní'!$C$112:$K$318</definedName>
    <definedName name="_xlnm.Print_Area" localSheetId="2">'227292-2 - Vedlejší a ost...'!$C$4:$J$76,'227292-2 - Vedlejší a ost...'!$C$82:$J$102,'227292-2 - Vedlejší a ost...'!$C$108:$K$165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'227292-1 - SO01 Obnova tůní'!$124:$124</definedName>
    <definedName name="_xlnm.Print_Titles" localSheetId="2">'227292-2 - Vedlejší a ost...'!$120:$120</definedName>
  </definedNames>
  <calcPr calcId="191029"/>
  <extLst/>
</workbook>
</file>

<file path=xl/sharedStrings.xml><?xml version="1.0" encoding="utf-8"?>
<sst xmlns="http://schemas.openxmlformats.org/spreadsheetml/2006/main" count="2466" uniqueCount="475">
  <si>
    <t>Export Komplet</t>
  </si>
  <si>
    <t/>
  </si>
  <si>
    <t>2.0</t>
  </si>
  <si>
    <t>ZAMOK</t>
  </si>
  <si>
    <t>False</t>
  </si>
  <si>
    <t>{76327405-4a4c-40c2-a943-ced1b66868ae}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</si>
  <si>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</si>
  <si>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</si>
  <si>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</si>
  <si>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</si>
  <si>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</si>
  <si>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</si>
  <si>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</si>
  <si>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</si>
  <si>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227292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</si>
  <si>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</si>
  <si>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</si>
  <si>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tůní ve Frýdeckém lese</t>
  </si>
  <si>
    <t>KSO:</t>
  </si>
  <si>
    <t>CC-CZ:</t>
  </si>
  <si>
    <t>Místo:</t>
  </si>
  <si>
    <t>Frýdek-Místek</t>
  </si>
  <si>
    <t>Datum:</t>
  </si>
  <si>
    <t>Zadavatel:</t>
  </si>
  <si>
    <t>IČ:</t>
  </si>
  <si>
    <t>00296643</t>
  </si>
  <si>
    <t>Město Frýdek-Místek</t>
  </si>
  <si>
    <t>DIČ:</t>
  </si>
  <si>
    <t>CZ00296643</t>
  </si>
  <si>
    <t>Uchazeč:</t>
  </si>
  <si>
    <t>Projektant:</t>
  </si>
  <si>
    <t>46344942</t>
  </si>
  <si>
    <t>GEOtest, a.s.</t>
  </si>
  <si>
    <t>CZ46344942</t>
  </si>
  <si>
    <t>True</t>
  </si>
  <si>
    <t>1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</si>
  <si>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</si>
  <si>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</si>
  <si>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</si>
  <si>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</si>
  <si>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</si>
  <si>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</si>
  <si>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</si>
  <si>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</si>
  <si>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</si>
  <si>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</si>
  <si>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</si>
  <si>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</si>
  <si>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</si>
  <si>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</si>
  <si>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</si>
  <si>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</si>
  <si>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</si>
  <si>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</si>
  <si>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</si>
  <si>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</si>
  <si>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</si>
  <si>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</si>
  <si>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</si>
  <si>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</si>
  <si>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</si>
  <si>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</si>
  <si>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</si>
  <si>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</si>
  <si>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</si>
  <si>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</si>
  <si>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</si>
  <si>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</si>
  <si>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</si>
  <si>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</si>
  <si>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</si>
  <si>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</si>
  <si>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</si>
  <si>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</si>
  <si>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</si>
  <si>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</si>
  <si>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</si>
  <si>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</si>
  <si>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</si>
  <si>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</si>
  <si>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</si>
  <si>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</si>
  <si>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</si>
  <si>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</si>
  <si>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227292-1</t>
  </si>
  <si>
    <t>SO01 Obnova tůní</t>
  </si>
  <si>
    <t>STA</t>
  </si>
  <si>
    <t>{ec89c27f-f062-49cb-9b9a-13428ebfcd94}</t>
  </si>
  <si>
    <t>2</t>
  </si>
  <si>
    <t>227292-2</t>
  </si>
  <si>
    <t>Vedlejší a ostatní náklady</t>
  </si>
  <si>
    <t>{c2a08e29-d747-45bf-8751-d74812013dd2}</t>
  </si>
  <si>
    <t>KRYCÍ LIST SOUPISU PRACÍ</t>
  </si>
  <si>
    <t>Objekt:</t>
  </si>
  <si>
    <t>227292-1 - SO01 Obnova tůní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</si>
  <si>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</si>
  <si>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</si>
  <si>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</si>
  <si>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</si>
  <si>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</si>
  <si>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</si>
  <si>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</si>
  <si>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</si>
  <si>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</si>
  <si>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</si>
  <si>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</si>
  <si>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</si>
  <si>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</si>
  <si>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</si>
  <si>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</si>
  <si>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</si>
  <si>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</si>
  <si>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</si>
  <si>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</si>
  <si>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</si>
  <si>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</si>
  <si>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</si>
  <si>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</si>
  <si>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</si>
  <si>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</si>
  <si>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</si>
  <si>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</si>
  <si>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</si>
  <si>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</si>
  <si>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</si>
  <si>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</si>
  <si>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</si>
  <si>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1111011021R</t>
  </si>
  <si>
    <t>Příplatek za použití totálního herbicidu ze skupiny glyfosátů</t>
  </si>
  <si>
    <t>l</t>
  </si>
  <si>
    <t>4</t>
  </si>
  <si>
    <t>1212256705</t>
  </si>
  <si>
    <t>PP</t>
  </si>
  <si>
    <t>P</t>
  </si>
  <si>
    <t>Poznámka k položce:
Dávkování 9 l/ha - bude dodrženo dávkování a technologický postup výrobce!!!</t>
  </si>
  <si>
    <t>VV</t>
  </si>
  <si>
    <t>(1500,0/10000)*200,0*2 "likvidace křídlatky a bolševníku totálním herbicidem ze skupiny glyfosátů; dávkování max 200 l/ha; aplikace bude provedena 2x"</t>
  </si>
  <si>
    <t>111111101</t>
  </si>
  <si>
    <t>Odstranění travin v rovině nebo ve svahu do 1:5 ručně</t>
  </si>
  <si>
    <t>m2</t>
  </si>
  <si>
    <t>CS ÚRS 2023 01</t>
  </si>
  <si>
    <t>-1566661176</t>
  </si>
  <si>
    <t>Odstranění travin a rákosu ručně travin pro jakoukoli plochu v rovině nebo ve svahu sklonu do 1:5</t>
  </si>
  <si>
    <t>1500,0*2 "likvidace křídlatky a bolševníku totálním herbicidem ze skupiny glyfosátů; aplikace bude provedena 2x"</t>
  </si>
  <si>
    <t>3</t>
  </si>
  <si>
    <t>122111101</t>
  </si>
  <si>
    <t>Odkopávky a prokopávky v hornině třídy těžitelnosti I, skupiny 1 a 2 ručně</t>
  </si>
  <si>
    <t>m3</t>
  </si>
  <si>
    <t>1950504175</t>
  </si>
  <si>
    <t>Odkopávky a prokopávky ručně zapažené i nezapažené v hornině třídy těžitelnosti I skupiny 1 a 2</t>
  </si>
  <si>
    <t>cca 10 % bude prováděno ručně v ochranném pásmu inženýrských sítí - jedná se o odhad projektanta</t>
  </si>
  <si>
    <t>166,55*0,1 "odtěžení sedimentů z tůní T1; T2 a T4; planimetrováno SW ACAD Civil 3D"</t>
  </si>
  <si>
    <t>122151104</t>
  </si>
  <si>
    <t>Odkopávky a prokopávky nezapažené v hornině třídy těžitelnosti I skupiny 1 a 2 objem do 500 m3 strojně</t>
  </si>
  <si>
    <t>-759207468</t>
  </si>
  <si>
    <t>Odkopávky a prokopávky nezapažené strojně v hornině třídy těžitelnosti I skupiny 1 a 2 přes 100 do 500 m3</t>
  </si>
  <si>
    <t>Poznámka k položce:
V rámci odtěžení sedimentů budou v tůních T2 a T4 definovány kynety toku, které budou mít miskovitý tvar o šířce od 0,6 do 1,7 m a hloubce od 0,1 do 0,15 m.
U tůně T3 bde kyneta nefinována stejně jako u tůní T2 a T4.</t>
  </si>
  <si>
    <t>166,55*0,9 "odtěžení sedimentů z tůní T1; T2 a T4; zbývajících 10 % bude prováděno ručně v OP inženýrských sítí; planimetrováno SW ACAD Civil 3D"</t>
  </si>
  <si>
    <t>(8,87+8,87+11,55)*0,2+5,57 "výkop pro opevnění přelivu na hrázi tůně T1"</t>
  </si>
  <si>
    <t>Součet</t>
  </si>
  <si>
    <t>5</t>
  </si>
  <si>
    <t>129951121</t>
  </si>
  <si>
    <t>Bourání zdiva z betonu prostého neprokládaného v odkopávkách nebo prokopávkách strojně</t>
  </si>
  <si>
    <t>1673340692</t>
  </si>
  <si>
    <t>Bourání konstrukcí v odkopávkách a prokopávkách strojně s přemístěním suti na hromady na vzdálenost do 20 m nebo s naložením na dopravní prostředek z betonu prostého neprokládaného</t>
  </si>
  <si>
    <t>km 2,424 81</t>
  </si>
  <si>
    <t>1,2 "odstranění betonové konstrukce"</t>
  </si>
  <si>
    <t>0,45 "beton propustku"</t>
  </si>
  <si>
    <t>km 2,483 26</t>
  </si>
  <si>
    <t>0,06 "beton"</t>
  </si>
  <si>
    <t>0,23 "beton propustku"</t>
  </si>
  <si>
    <t>km 2,525 20</t>
  </si>
  <si>
    <t>0,7 "beton"</t>
  </si>
  <si>
    <t>km 2,588 77</t>
  </si>
  <si>
    <t>0,6 "beton"</t>
  </si>
  <si>
    <t>6</t>
  </si>
  <si>
    <t>132151101</t>
  </si>
  <si>
    <t>Hloubení rýh nezapažených š do 800 mm v hornině třídy těžitelnosti I skupiny 1 a 2 objem do 20 m3 strojně</t>
  </si>
  <si>
    <t>-801318771</t>
  </si>
  <si>
    <t>Hloubení nezapažených rýh šířky do 800 mm strojně s urovnáním dna do předepsaného profilu a spádu v hornině třídy těžitelnosti I skupiny 1 a 2 do 20 m3</t>
  </si>
  <si>
    <t>3,2*0,5 "kamenný výztužný pas pod hrází tůně T1"</t>
  </si>
  <si>
    <t>7</t>
  </si>
  <si>
    <t>162351103</t>
  </si>
  <si>
    <t>Vodorovné přemístění přes 50 do 500 m výkopku/sypaniny z horniny třídy těžitelnosti I skupiny 1 až 3</t>
  </si>
  <si>
    <t>1576257675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</si>
  <si>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</si>
  <si>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Odvoz do vzdálenosti cca 100 m</t>
  </si>
  <si>
    <t>166,55 "odtěžení sedimentů z tůní T1; T2 a T4"</t>
  </si>
  <si>
    <t>8</t>
  </si>
  <si>
    <t>171201103R</t>
  </si>
  <si>
    <t>Likvidace vybouraných hmot a suti v souladu se zákonem O odpadech č. 541/2020 Sb. v platném znění.</t>
  </si>
  <si>
    <t>534947997</t>
  </si>
  <si>
    <t>Poznámka k položce:
Součástí likvidace je doprava a případné poplatky za skládkovné.</t>
  </si>
  <si>
    <t>0,049*4,0 "kovová trouba; jedná se o odhad projektanta"</t>
  </si>
  <si>
    <t>0,049*4,5 "PVC trouba propustku; jedná se o odhad projektanta"</t>
  </si>
  <si>
    <t>9</t>
  </si>
  <si>
    <t>171201106R</t>
  </si>
  <si>
    <t>Kompletní likvidace dřevních zbytků, větví a pařezů v souladu se zákonem O odpadech č. 541/2020 Sb. v platném znění.</t>
  </si>
  <si>
    <t>-508117114</t>
  </si>
  <si>
    <t>5,0 "odstranění skládky bioodpadu; odhad projektanta"</t>
  </si>
  <si>
    <t>10</t>
  </si>
  <si>
    <t>M</t>
  </si>
  <si>
    <t>749101001R</t>
  </si>
  <si>
    <t>lavička jednoduchá nízká, délka 1 m, výška 0,25 m na patkách</t>
  </si>
  <si>
    <t>kus</t>
  </si>
  <si>
    <t>240377180</t>
  </si>
  <si>
    <t>Poznámka k položce:
Součástí položky je dodávka vč. zabudování, veškerého montážního materiálu a zemních prací a úklidu přebytečného materiálu</t>
  </si>
  <si>
    <t>11</t>
  </si>
  <si>
    <t>749101002R</t>
  </si>
  <si>
    <t>informační tabule</t>
  </si>
  <si>
    <t>-1418854953</t>
  </si>
  <si>
    <t>Informační tabule. Minimální rozměr je 300 mm na šířku a 200 mm na výšku, minimální tloušťka 2 mm. Materiál na výrobu pamětní desky musí být trvalého charakteru – například hliník, mosaz, plast.</t>
  </si>
  <si>
    <t>12</t>
  </si>
  <si>
    <t>749101003R</t>
  </si>
  <si>
    <t>pamětní deska</t>
  </si>
  <si>
    <t>-1746789051</t>
  </si>
  <si>
    <t>Pamětní deska. Plocha informační tabule 594 x 841 cm, výška 2 m na patkách</t>
  </si>
  <si>
    <t>13</t>
  </si>
  <si>
    <t>175151101</t>
  </si>
  <si>
    <t>Obsypání potrubí strojně sypaninou bez prohození, uloženou do 3 m</t>
  </si>
  <si>
    <t>1574369658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</si>
  <si>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</si>
  <si>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7,37 "ŠP zásyp 0-32; propustek"</t>
  </si>
  <si>
    <t>14</t>
  </si>
  <si>
    <t>58331200</t>
  </si>
  <si>
    <t>štěrkopísek netříděný</t>
  </si>
  <si>
    <t>t</t>
  </si>
  <si>
    <t>-639998480</t>
  </si>
  <si>
    <t>7,37*2 'Přepočtené koeficientem množství</t>
  </si>
  <si>
    <t>181006113</t>
  </si>
  <si>
    <t>Rozprostření zemin tl vrstvy do 0,2 m schopných zúrodnění v rovině a sklonu do 1:5</t>
  </si>
  <si>
    <t>1068250411</t>
  </si>
  <si>
    <t>Rozprostření zemin schopných zúrodnění v rovině a ve sklonu do 1:5, tloušťka vrstvy přes 0,15 do 0,20 m</t>
  </si>
  <si>
    <t>166,55/0,2 "rozprostření vytěžených sedimentů na pozemcích určených investorem"</t>
  </si>
  <si>
    <t>3,2*0,5/0,2 "kamenný výztužný pas pod hrází tůně T1"</t>
  </si>
  <si>
    <t>((8,87+8,87+11,55)*0,2+5,26)/0,2 "výkop pro opevnění přelivu na hrázi tůně T1"</t>
  </si>
  <si>
    <t>Zakládání</t>
  </si>
  <si>
    <t>16</t>
  </si>
  <si>
    <t>213141111</t>
  </si>
  <si>
    <t>Zřízení vrstvy z geotextilie v rovině nebo ve sklonu do 1:5 š do 3 m</t>
  </si>
  <si>
    <t>-151441213</t>
  </si>
  <si>
    <t>Zřízení vrstvy z geotextilie filtrační, separační, odvodňovací, ochranné, výztužné nebo protierozní v rovině nebo ve sklonu do 1:5, šířky do 3 m</t>
  </si>
  <si>
    <t>57,6 "geotextilie na hrázi tůně T1"</t>
  </si>
  <si>
    <t>17</t>
  </si>
  <si>
    <t>MTM.69366058</t>
  </si>
  <si>
    <t>textilie GEOFILTEX 63 63/50 500g/m2 do š 8,8m</t>
  </si>
  <si>
    <t>-2111170609</t>
  </si>
  <si>
    <t>57,6*1,1845 'Přepočtené koeficientem množství</t>
  </si>
  <si>
    <t>Svislé a kompletní konstrukce</t>
  </si>
  <si>
    <t>18</t>
  </si>
  <si>
    <t>321213112</t>
  </si>
  <si>
    <t>Zdivo nadzákladové z lomového kamene vodních staveb výplňové na maltu MC 10</t>
  </si>
  <si>
    <t>-507022712</t>
  </si>
  <si>
    <t>Zdivo nadzákladové z lomového kamene vodních staveb přehrad, jezů a plavebních komor, spodní stavby vodních elektráren, odběrných věží a výpustných zařízení, opěrných zdí, šachet, šachtic a ostatních konstrukcí výplňové z lomového kamene tříděného na maltu cementovou MC 10</t>
  </si>
  <si>
    <t>1,26 "zdivo z lomového kamene, propustek"</t>
  </si>
  <si>
    <t>Vodorovné konstrukce</t>
  </si>
  <si>
    <t>19</t>
  </si>
  <si>
    <t>451313531</t>
  </si>
  <si>
    <t>Podkladní vrstva z betonu prostého se zvýšenými nároky na prostředí pod dlažbu tl přes 150 do 200 mm</t>
  </si>
  <si>
    <t>-1142187315</t>
  </si>
  <si>
    <t>Podkladní vrstva z betonu prostého pod dlažbu se zvýšenými nároky na prostředí tl. přes 150 do 200 mm</t>
  </si>
  <si>
    <t>0,83*1,16 "beton pod mosaznou trubkou; studánka"</t>
  </si>
  <si>
    <t>20</t>
  </si>
  <si>
    <t>451315113R</t>
  </si>
  <si>
    <t>Podkladní nebo vyrovnávací vrstva z betonu C16/20 tl 100 mm</t>
  </si>
  <si>
    <t>-1829192925</t>
  </si>
  <si>
    <t>Podkladní nebo vyrovnávací vrstva z betonu prostého tř. C 25/30, ve vrstvě Podkladní nebo vyrovnávací vrstva z betonu C16/20 tl 100 mm</t>
  </si>
  <si>
    <t>0,56 "beton C16/20, tl. 15 cm; lem propustku"</t>
  </si>
  <si>
    <t>451573111</t>
  </si>
  <si>
    <t>Lože pod potrubí otevřený výkop ze štěrkopísku</t>
  </si>
  <si>
    <t>1293382544</t>
  </si>
  <si>
    <t>Lože pod potrubí, stoky a drobné objekty v otevřeném výkopu z písku a štěrkopísku do 63 mm</t>
  </si>
  <si>
    <t>2,42 "ŠP lože 0-20; propustek"</t>
  </si>
  <si>
    <t>22</t>
  </si>
  <si>
    <t>457531111</t>
  </si>
  <si>
    <t>Filtrační vrstvy z hrubého drceného kameniva bez zhutnění frakce od 4 až 8 do 22 až 32 mm</t>
  </si>
  <si>
    <t>1688562002</t>
  </si>
  <si>
    <t>Filtrační vrstvy jakékoliv tloušťky a sklonu z hrubého drceného kameniva bez zhutnění, frakce od 4-8 do 22-32 mm</t>
  </si>
  <si>
    <t>8,87*0,2 "filtrační vrstva 0-32 pod dlažbou; hráz tůně T1"</t>
  </si>
  <si>
    <t>11,55*0,2 "filtrační vrstva pod záhozem; hráz tůně T1"</t>
  </si>
  <si>
    <t>23</t>
  </si>
  <si>
    <t>461211711</t>
  </si>
  <si>
    <t>Patka z lomového kamene pro dlažbu na sucho bez výplně spár</t>
  </si>
  <si>
    <t>-1704495504</t>
  </si>
  <si>
    <t>Patka z lomového kamene lomařsky upraveného pro dlažbu zděná na sucho bez výplně spár</t>
  </si>
  <si>
    <t>0,6 "studánka"</t>
  </si>
  <si>
    <t>24</t>
  </si>
  <si>
    <t>462511270</t>
  </si>
  <si>
    <t>Zához z lomového kamene bez proštěrkování z terénu hmotnost do 200 kg</t>
  </si>
  <si>
    <t>-816475090</t>
  </si>
  <si>
    <t>Zához z lomového kamene neupraveného záhozového bez proštěrkování z terénu, hmotnosti jednotlivých kamenů do 200 kg</t>
  </si>
  <si>
    <t>5,26 "hráz tůně T1"</t>
  </si>
  <si>
    <t>3,2*0,5 "kamenný výztužný pas; hráz tůně T1"</t>
  </si>
  <si>
    <t>0,36 "studánka"</t>
  </si>
  <si>
    <t>25</t>
  </si>
  <si>
    <t>463212121</t>
  </si>
  <si>
    <t>Rovnanina z lomového kamene upraveného s vyplněním spár těženým kamenivem</t>
  </si>
  <si>
    <t>440579253</t>
  </si>
  <si>
    <t>Rovnanina z lomového kamene upraveného, tříděného jakékoliv tloušťky rovnaniny s vyplněním spár a dutin těženým kamenivem</t>
  </si>
  <si>
    <t>0,23 "studánka"</t>
  </si>
  <si>
    <t>26</t>
  </si>
  <si>
    <t>464571201</t>
  </si>
  <si>
    <t>Netříděná zemina, vč. dopravy do 10 km</t>
  </si>
  <si>
    <t>1056948047</t>
  </si>
  <si>
    <t>3,0 "prosypání zeminou; hráz tůně T1"</t>
  </si>
  <si>
    <t>27</t>
  </si>
  <si>
    <t>465513127</t>
  </si>
  <si>
    <t>Dlažba z lomového kamene na cementovou maltu s vyspárováním tl 200 mm</t>
  </si>
  <si>
    <t>-708520840</t>
  </si>
  <si>
    <t>Dlažba z lomového kamene lomařsky upraveného na cementovou maltu, s vyspárováním cementovou maltou, tl. kamene 200 mm</t>
  </si>
  <si>
    <t>8,87 "hráz tůně T1"</t>
  </si>
  <si>
    <t>28</t>
  </si>
  <si>
    <t>465513227</t>
  </si>
  <si>
    <t>Dlažba z lomového kamene na cementovou maltu s vyspárováním tl 250 mm pro hráze</t>
  </si>
  <si>
    <t>1766203651</t>
  </si>
  <si>
    <t>Dlažba z lomového kamene lomařsky upraveného na cementovou maltu, s vyspárováním cementovou maltou, tl. kamene 250 mm</t>
  </si>
  <si>
    <t>0,93 "lem propustku"</t>
  </si>
  <si>
    <t>29</t>
  </si>
  <si>
    <t>466981113</t>
  </si>
  <si>
    <t>Klestová podestýlka upevněná tl do 100 mm</t>
  </si>
  <si>
    <t>-2046703548</t>
  </si>
  <si>
    <t>Vegetační zpevnění plošné klestová podestýlka z vrbového klestu, upevněná, tl. vrstvy do 100 mm</t>
  </si>
  <si>
    <t>14,88 "hráz tůně T1"</t>
  </si>
  <si>
    <t>30</t>
  </si>
  <si>
    <t>467951230</t>
  </si>
  <si>
    <t>Práh dřevěný dvojitý z kulatiny přes 290 do 400 mm</t>
  </si>
  <si>
    <t>m</t>
  </si>
  <si>
    <t>186566655</t>
  </si>
  <si>
    <t>Práh dřevěný z výřezů pro stavební účely zajištění na vzdušné straně pilotami Ø od 150 do 190 mm, délky od 1,5 do 1,8 m, zaraženými v osové vzdálenosti od 1 do 3 m dvojitý z kulatiny Ø přes 290 do 400 mm</t>
  </si>
  <si>
    <t>Poznámka k položce:
Součástí položky je také geotextilie 63/40 o celkové výměře 132,6 m2.</t>
  </si>
  <si>
    <t>1,7 "dřevěný stupeň v km 2,483 26"</t>
  </si>
  <si>
    <t>1,0 "dřevěný stupeň v km 2,525 20"</t>
  </si>
  <si>
    <t>1,7 "dřevěný stupeň v km 5,558 77"</t>
  </si>
  <si>
    <t>0,6 "dřevěný stupeň v km 2,583 96"</t>
  </si>
  <si>
    <t>31</t>
  </si>
  <si>
    <t>469952001R</t>
  </si>
  <si>
    <t>Frézovaná dubová kulatina Ø200</t>
  </si>
  <si>
    <t>ks</t>
  </si>
  <si>
    <t>971501849</t>
  </si>
  <si>
    <t>Frézovaná dubová kulatina Ø200, délka 2,5 m. Součástí dodávky je také materiál a jeho zabudování.</t>
  </si>
  <si>
    <t>64 "hráz tůně T1"</t>
  </si>
  <si>
    <t>Komunikace pozemní</t>
  </si>
  <si>
    <t>32</t>
  </si>
  <si>
    <t>564831111</t>
  </si>
  <si>
    <t>Podklad ze štěrkodrtě ŠD plochy přes 100 m2 tl 100 mm</t>
  </si>
  <si>
    <t>2114472813</t>
  </si>
  <si>
    <t>Podklad ze štěrkodrti ŠD s rozprostřením a zhutněním plochy přes 100 m2, po zhutnění tl. 100 mm</t>
  </si>
  <si>
    <t>44,4 "hráz tůně T1"</t>
  </si>
  <si>
    <t>72,0 "lesní pěšina"</t>
  </si>
  <si>
    <t>33</t>
  </si>
  <si>
    <t>564932111</t>
  </si>
  <si>
    <t>Podklad z mechanicky zpevněného kameniva MZK tl 100 mm</t>
  </si>
  <si>
    <t>-1475285705</t>
  </si>
  <si>
    <t>Podklad z mechanicky zpevněného kameniva MZK (minerální beton) s rozprostřením a s hutněním, po zhutnění tl. 100 mm</t>
  </si>
  <si>
    <t>38,4 "hráz tůně T1"</t>
  </si>
  <si>
    <t>60,0 "lesní pěšina"</t>
  </si>
  <si>
    <t>Úpravy povrchů, podlahy a osazování výplní</t>
  </si>
  <si>
    <t>34</t>
  </si>
  <si>
    <t>62863 R</t>
  </si>
  <si>
    <t>Příplatek za průmyslově vyráběnou spárovací hmotu pro přírodní kámen a venkovní použití</t>
  </si>
  <si>
    <t>1002607997</t>
  </si>
  <si>
    <t>Příplatek za průmyslově vyráběnou spárovací hmotu pro přírodní kámen a venkovní použití.
Spárování zdiva z lomového kamene upraveného maltou cementovou hloubky vysekaných spár přes 70 do 120 mm</t>
  </si>
  <si>
    <t>Trubní vedení</t>
  </si>
  <si>
    <t>35</t>
  </si>
  <si>
    <t>850391811</t>
  </si>
  <si>
    <t>Bourání stávajícího potrubí z trub litinových DN přes 250 do 400</t>
  </si>
  <si>
    <t>-1560699121</t>
  </si>
  <si>
    <t>Bourání stávajícího potrubí z trub litinových hrdlových nebo přírubových v otevřeném výkopu DN přes 250 do 400</t>
  </si>
  <si>
    <t>4,0 "kovová trouba; jedná se o odhad projektanta"</t>
  </si>
  <si>
    <t>36</t>
  </si>
  <si>
    <t>8512411311R</t>
  </si>
  <si>
    <t>Montáž potrubí, otevřený výkop DN 50</t>
  </si>
  <si>
    <t>1655188100</t>
  </si>
  <si>
    <t>Montáž potrubí v otevřeném výkopu DN 50</t>
  </si>
  <si>
    <t>2,0 "mosazná trubka DN50; studánka"</t>
  </si>
  <si>
    <t>37</t>
  </si>
  <si>
    <t>196327621R</t>
  </si>
  <si>
    <t>trubka mosazná D 50 tl stěny 2,0mm</t>
  </si>
  <si>
    <t>1399734755</t>
  </si>
  <si>
    <t>2*1,01 'Přepočtené koeficientem množství</t>
  </si>
  <si>
    <t>38</t>
  </si>
  <si>
    <t>871365811</t>
  </si>
  <si>
    <t>Bourání stávajícího potrubí z PVC nebo PP DN přes 150 do 250</t>
  </si>
  <si>
    <t>-58970677</t>
  </si>
  <si>
    <t>Bourání stávajícího potrubí z PVC nebo polypropylenu PP v otevřeném výkopu DN přes 150 do 250</t>
  </si>
  <si>
    <t>4,5 "PVC trouba propustku; jedná se o odhad projektanta"</t>
  </si>
  <si>
    <t>39</t>
  </si>
  <si>
    <t>871375231</t>
  </si>
  <si>
    <t>Kanalizační potrubí z tvrdého PVC jednovrstvé tuhost třídy SN10 DN 315</t>
  </si>
  <si>
    <t>1585697496</t>
  </si>
  <si>
    <t>Kanalizační potrubí z tvrdého PVC v otevřeném výkopu ve sklonu do 20 %, hladkého plnostěnného jednovrstvého, tuhost třídy SN 10 DN 315</t>
  </si>
  <si>
    <t>5,5 "PVC DN300; propustek"</t>
  </si>
  <si>
    <t>Ostatní konstrukce a práce, bourání</t>
  </si>
  <si>
    <t>40</t>
  </si>
  <si>
    <t>934956200R</t>
  </si>
  <si>
    <t>Dvojitý dřevěný požerák s uzamykatelným poklopem</t>
  </si>
  <si>
    <t>komplet</t>
  </si>
  <si>
    <t>1952245989</t>
  </si>
  <si>
    <t>Poznámka k položce:
Součástí dodávky je také veškerý potřebný montážní materiál, zemní práce vč. likvidace přebytečného materiálu.
Dvojitý dřevěný požerák s uzamykatelným poklopem (např. www.drevenepozeraky.cz) vč. dřevěné lávky s oboustranným zábradlím. Požerák je usazen na zabetonované dosedací dubové hranoly. Prostupy potrubí do požeráku jsou utěsněny MS polymerem.</t>
  </si>
  <si>
    <t>227292-2 - Vedlejší a ostatní náklady</t>
  </si>
  <si>
    <t>OST - Ostatní</t>
  </si>
  <si>
    <t>VRN - Vedlejší rozpočtové náklady</t>
  </si>
  <si>
    <t xml:space="preserve">    VRN4 - Inženýrská činnost</t>
  </si>
  <si>
    <t>184813242</t>
  </si>
  <si>
    <t>Zřízení ochrany paty kmene dřeviny tuhou gumovou vyztuženou chráničkou</t>
  </si>
  <si>
    <t>-1993792531</t>
  </si>
  <si>
    <t>30 "ochrana dřevin"</t>
  </si>
  <si>
    <t>27245012</t>
  </si>
  <si>
    <t>chránička pryžová s vysokou ochrannou kmene proti mechanickému poškození sekačkou</t>
  </si>
  <si>
    <t>819532662</t>
  </si>
  <si>
    <t>OST</t>
  </si>
  <si>
    <t>Ostatní</t>
  </si>
  <si>
    <t>800800001</t>
  </si>
  <si>
    <t>Náklady spojené se zajištěním a realizací prací</t>
  </si>
  <si>
    <t>soubor</t>
  </si>
  <si>
    <t>512</t>
  </si>
  <si>
    <t>1537314541</t>
  </si>
  <si>
    <t>Poznámka k položce:
Uvedení pozemků do původního stavu.</t>
  </si>
  <si>
    <t>800800008</t>
  </si>
  <si>
    <t>Protokolární předání stavbou dotčených pozemků a 
komunikací, uvedených do původního stavu, zpět jejich
 vlastníkům</t>
  </si>
  <si>
    <t>-1644572294</t>
  </si>
  <si>
    <t>Protokolární předání stavbou dotčených pozemků a 
komunikací, uvedených do původního stavu, zpět jejich
 vlastníkům</t>
  </si>
  <si>
    <t>800800010</t>
  </si>
  <si>
    <t>Zajištění informační tabule "Bezpečnostní upozornění" vč. veškerého montážního materiálu a osazení, 2 ks</t>
  </si>
  <si>
    <t>-528696297</t>
  </si>
  <si>
    <t>800800015</t>
  </si>
  <si>
    <t>Zajištění a zabezpečení staveniště, zřízení a likvidace zařízení staveniště, včetně případných přípojek, přístupů, 
deponií apod.</t>
  </si>
  <si>
    <t>37925373</t>
  </si>
  <si>
    <t>Zajištění a zabezpečení staveniště, zřízení a likvidace zařízení staveniště, včetně případných přípojek, přístupů, 
deponií apod.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</si>
  <si>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</si>
  <si>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</si>
  <si>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</si>
  <si>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</t>
  </si>
  <si>
    <t>1212063323</t>
  </si>
  <si>
    <t>Poznámka k položce:
Položka obsahuje: 
Zajištění všech nezbytných opatření, jimiž bude předejito 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</si>
  <si>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03 R</t>
  </si>
  <si>
    <t>Vytyčení stavby (případně pozemků nebo provedení jiných geodetických prací*) odborně způsobilou osobou v oboru zeměměřictví.</t>
  </si>
  <si>
    <t>956267315</t>
  </si>
  <si>
    <t>05 R</t>
  </si>
  <si>
    <t>Zajištění umístění štítku o povolení stavby a stejnopisu oznámení o zahájení prací oblastnímu inspektorátu práce na viditelném místě u vstupu na staveniště.</t>
  </si>
  <si>
    <t>-2015133422</t>
  </si>
  <si>
    <t>10 R</t>
  </si>
  <si>
    <t>Zajištění slovení rybí obsádky, mihulí*, měkkýšů* a raků* k tomu oprávněnou osobou, včetně pořízení protokolu a zajištění oznámení zahájení prací na vodním toku příslušnému uživateli rybářského revíru.</t>
  </si>
  <si>
    <t>-602591129</t>
  </si>
  <si>
    <t>Poznámka k položce:
Zajištění slovení rybí obsádky a dalších organismů podléhajících zvláštní ochraně k tomu oprávněnou osobou, včetně pořízení protokolu a zajištění oznámení zahájení prací na vodním toku příslušnému uživateli rybářského revíru.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</si>
  <si>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</si>
  <si>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</si>
  <si>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-1442847193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</si>
  <si>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dokumentace.</t>
  </si>
  <si>
    <t>17 R</t>
  </si>
  <si>
    <t>Aktualizace (přizpůsobení) nebo zpracování* plánu bezpečnosti a ochrany zdraví při práci.</t>
  </si>
  <si>
    <t>706074120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</si>
  <si>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</si>
  <si>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</si>
  <si>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</si>
  <si>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-113801242</t>
  </si>
  <si>
    <t>19 R</t>
  </si>
  <si>
    <t>Provedení opatření vyplývajících z havarijního plánu.</t>
  </si>
  <si>
    <t>-1948087620</t>
  </si>
  <si>
    <t>22 R</t>
  </si>
  <si>
    <t>Náklady spojené s povinnou publicitou zahrnuje náklady umístění a montáž prvku povinné publicity na stavbě.</t>
  </si>
  <si>
    <t>1024</t>
  </si>
  <si>
    <t>-509059234</t>
  </si>
  <si>
    <t>Náklady spojené s povinnou publicitou</t>
  </si>
  <si>
    <t>Poznámka k položce:
Náklady na instalaci dočasného billboardu o velikosti 5100x2400mm. Billboard je vyroben z "vozové" plachty s oky.
Dočasný billboard bude dodán investorem.
Náklady na instalaci stálé pamětní tabule o rozměrech 300x400mm.
Stálá pamětní deska bude dodána investorem.</t>
  </si>
  <si>
    <t>VRN4</t>
  </si>
  <si>
    <t>Inženýrská činnost</t>
  </si>
  <si>
    <t>041903001</t>
  </si>
  <si>
    <t>Inženýrská činnost dozory - Dozor jiné osoby - dohled biologa</t>
  </si>
  <si>
    <t>…</t>
  </si>
  <si>
    <t>-1432823306</t>
  </si>
  <si>
    <t>Dozor jiné osoby - dohled biologa</t>
  </si>
  <si>
    <t>EKO Agrostav a.s.</t>
  </si>
  <si>
    <t>47672200</t>
  </si>
  <si>
    <t>CZ47672200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</si>
</sst>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76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285750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011150"/>
          <a:ext cx="1647825" cy="285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68275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111</xdr:row>
      <xdr:rowOff>0</xdr:rowOff>
    </xdr:from>
    <xdr:to>
      <xdr:col>9</xdr:col>
      <xdr:colOff>1219200</xdr:colOff>
      <xdr:row>111</xdr:row>
      <xdr:rowOff>257175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80235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68275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107</xdr:row>
      <xdr:rowOff>0</xdr:rowOff>
    </xdr:from>
    <xdr:to>
      <xdr:col>9</xdr:col>
      <xdr:colOff>1219200</xdr:colOff>
      <xdr:row>107</xdr:row>
      <xdr:rowOff>257175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4510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>
      <selection activeCell="E23" sqref="E23:AN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1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R5" s="19"/>
      <c r="BE5" s="208" t="s">
        <v>15</v>
      </c>
      <c r="BS5" s="16" t="s">
        <v>6</v>
      </c>
    </row>
    <row r="6" spans="2:71" ht="36.95" customHeight="1">
      <c r="B6" s="19"/>
      <c r="D6" s="25" t="s">
        <v>16</v>
      </c>
      <c r="K6" s="21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R6" s="19"/>
      <c r="BE6" s="209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9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180">
        <v>45099</v>
      </c>
      <c r="AR8" s="19"/>
      <c r="BE8" s="209"/>
      <c r="BS8" s="16" t="s">
        <v>6</v>
      </c>
    </row>
    <row r="9" spans="2:71" ht="14.45" customHeight="1">
      <c r="B9" s="19"/>
      <c r="AR9" s="19"/>
      <c r="BE9" s="209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09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28</v>
      </c>
      <c r="AR11" s="19"/>
      <c r="BE11" s="209"/>
      <c r="BS11" s="16" t="s">
        <v>6</v>
      </c>
    </row>
    <row r="12" spans="2:71" ht="6.95" customHeight="1">
      <c r="B12" s="19"/>
      <c r="AR12" s="19"/>
      <c r="BE12" s="209"/>
      <c r="BS12" s="16" t="s">
        <v>6</v>
      </c>
    </row>
    <row r="13" spans="2:71" ht="12" customHeight="1">
      <c r="B13" s="19"/>
      <c r="D13" s="26" t="s">
        <v>29</v>
      </c>
      <c r="AK13" s="26" t="s">
        <v>24</v>
      </c>
      <c r="AN13" s="28" t="s">
        <v>473</v>
      </c>
      <c r="AR13" s="19"/>
      <c r="BE13" s="209"/>
      <c r="BS13" s="16" t="s">
        <v>6</v>
      </c>
    </row>
    <row r="14" spans="2:71" ht="12.75">
      <c r="B14" s="19"/>
      <c r="E14" s="213" t="s">
        <v>472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27</v>
      </c>
      <c r="AN14" s="28" t="s">
        <v>474</v>
      </c>
      <c r="AR14" s="19"/>
      <c r="BE14" s="209"/>
      <c r="BS14" s="16" t="s">
        <v>6</v>
      </c>
    </row>
    <row r="15" spans="2:71" ht="6.95" customHeight="1">
      <c r="B15" s="19"/>
      <c r="AR15" s="19"/>
      <c r="BE15" s="209"/>
      <c r="BS15" s="16" t="s">
        <v>4</v>
      </c>
    </row>
    <row r="16" spans="2:71" ht="12" customHeight="1">
      <c r="B16" s="19"/>
      <c r="D16" s="26" t="s">
        <v>30</v>
      </c>
      <c r="AK16" s="26" t="s">
        <v>24</v>
      </c>
      <c r="AN16" s="24" t="s">
        <v>31</v>
      </c>
      <c r="AR16" s="19"/>
      <c r="BE16" s="209"/>
      <c r="BS16" s="16" t="s">
        <v>4</v>
      </c>
    </row>
    <row r="17" spans="2:71" ht="18.4" customHeight="1">
      <c r="B17" s="19"/>
      <c r="E17" s="24" t="s">
        <v>32</v>
      </c>
      <c r="AK17" s="26" t="s">
        <v>27</v>
      </c>
      <c r="AN17" s="24" t="s">
        <v>33</v>
      </c>
      <c r="AR17" s="19"/>
      <c r="BE17" s="209"/>
      <c r="BS17" s="16" t="s">
        <v>34</v>
      </c>
    </row>
    <row r="18" spans="2:71" ht="6.95" customHeight="1">
      <c r="B18" s="19"/>
      <c r="AR18" s="19"/>
      <c r="BE18" s="209"/>
      <c r="BS18" s="16" t="s">
        <v>35</v>
      </c>
    </row>
    <row r="19" spans="2:71" ht="12" customHeight="1">
      <c r="B19" s="19"/>
      <c r="D19" s="26" t="s">
        <v>36</v>
      </c>
      <c r="AK19" s="26" t="s">
        <v>24</v>
      </c>
      <c r="AN19" s="24" t="s">
        <v>1</v>
      </c>
      <c r="AR19" s="19"/>
      <c r="BE19" s="209"/>
      <c r="BS19" s="16" t="s">
        <v>6</v>
      </c>
    </row>
    <row r="20" spans="2:71" ht="18.4" customHeight="1">
      <c r="B20" s="19"/>
      <c r="E20" s="24" t="s">
        <v>37</v>
      </c>
      <c r="AK20" s="26" t="s">
        <v>27</v>
      </c>
      <c r="AN20" s="24" t="s">
        <v>1</v>
      </c>
      <c r="AR20" s="19"/>
      <c r="BE20" s="209"/>
      <c r="BS20" s="16" t="s">
        <v>34</v>
      </c>
    </row>
    <row r="21" spans="2:57" ht="6.95" customHeight="1">
      <c r="B21" s="19"/>
      <c r="AR21" s="19"/>
      <c r="BE21" s="209"/>
    </row>
    <row r="22" spans="2:57" ht="12" customHeight="1">
      <c r="B22" s="19"/>
      <c r="D22" s="26" t="s">
        <v>38</v>
      </c>
      <c r="AR22" s="19"/>
      <c r="BE22" s="209"/>
    </row>
    <row r="23" spans="2:57" ht="16.5" customHeight="1">
      <c r="B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9"/>
    </row>
    <row r="24" spans="2:57" ht="6.95" customHeight="1">
      <c r="B24" s="19"/>
      <c r="AR24" s="19"/>
      <c r="BE24" s="209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2:57" s="1" customFormat="1" ht="25.9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ROUND(AG94,0)</f>
        <v>1136682</v>
      </c>
      <c r="AL26" s="217"/>
      <c r="AM26" s="217"/>
      <c r="AN26" s="217"/>
      <c r="AO26" s="217"/>
      <c r="AR26" s="31"/>
      <c r="BE26" s="209"/>
    </row>
    <row r="27" spans="2:57" s="1" customFormat="1" ht="6.95" customHeight="1">
      <c r="B27" s="31"/>
      <c r="AR27" s="31"/>
      <c r="BE27" s="209"/>
    </row>
    <row r="28" spans="2:57" s="1" customFormat="1" ht="12.75">
      <c r="B28" s="31"/>
      <c r="L28" s="218" t="s">
        <v>40</v>
      </c>
      <c r="M28" s="218"/>
      <c r="N28" s="218"/>
      <c r="O28" s="218"/>
      <c r="P28" s="218"/>
      <c r="W28" s="218" t="s">
        <v>41</v>
      </c>
      <c r="X28" s="218"/>
      <c r="Y28" s="218"/>
      <c r="Z28" s="218"/>
      <c r="AA28" s="218"/>
      <c r="AB28" s="218"/>
      <c r="AC28" s="218"/>
      <c r="AD28" s="218"/>
      <c r="AE28" s="218"/>
      <c r="AK28" s="218" t="s">
        <v>42</v>
      </c>
      <c r="AL28" s="218"/>
      <c r="AM28" s="218"/>
      <c r="AN28" s="218"/>
      <c r="AO28" s="218"/>
      <c r="AR28" s="31"/>
      <c r="BE28" s="209"/>
    </row>
    <row r="29" spans="2:57" s="2" customFormat="1" ht="14.45" customHeight="1">
      <c r="B29" s="35"/>
      <c r="D29" s="26" t="s">
        <v>43</v>
      </c>
      <c r="F29" s="26" t="s">
        <v>44</v>
      </c>
      <c r="L29" s="203">
        <v>0.21</v>
      </c>
      <c r="M29" s="202"/>
      <c r="N29" s="202"/>
      <c r="O29" s="202"/>
      <c r="P29" s="202"/>
      <c r="W29" s="201">
        <f>ROUND(AZ94,0)</f>
        <v>1136682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ROUND(AV94,0)</f>
        <v>238703</v>
      </c>
      <c r="AL29" s="202"/>
      <c r="AM29" s="202"/>
      <c r="AN29" s="202"/>
      <c r="AO29" s="202"/>
      <c r="AR29" s="35"/>
      <c r="BE29" s="210"/>
    </row>
    <row r="30" spans="2:57" s="2" customFormat="1" ht="14.45" customHeight="1">
      <c r="B30" s="35"/>
      <c r="F30" s="26" t="s">
        <v>45</v>
      </c>
      <c r="L30" s="203">
        <v>0.15</v>
      </c>
      <c r="M30" s="202"/>
      <c r="N30" s="202"/>
      <c r="O30" s="202"/>
      <c r="P30" s="202"/>
      <c r="W30" s="201">
        <f>ROUND(BA94,0)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ROUND(AW94,0)</f>
        <v>0</v>
      </c>
      <c r="AL30" s="202"/>
      <c r="AM30" s="202"/>
      <c r="AN30" s="202"/>
      <c r="AO30" s="202"/>
      <c r="AR30" s="35"/>
      <c r="BE30" s="210"/>
    </row>
    <row r="31" spans="2:57" s="2" customFormat="1" ht="14.45" customHeight="1" hidden="1">
      <c r="B31" s="35"/>
      <c r="F31" s="26" t="s">
        <v>46</v>
      </c>
      <c r="L31" s="203">
        <v>0.21</v>
      </c>
      <c r="M31" s="202"/>
      <c r="N31" s="202"/>
      <c r="O31" s="202"/>
      <c r="P31" s="202"/>
      <c r="W31" s="201">
        <f>ROUND(BB94,0)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5"/>
      <c r="BE31" s="210"/>
    </row>
    <row r="32" spans="2:57" s="2" customFormat="1" ht="14.45" customHeight="1" hidden="1">
      <c r="B32" s="35"/>
      <c r="F32" s="26" t="s">
        <v>47</v>
      </c>
      <c r="L32" s="203">
        <v>0.15</v>
      </c>
      <c r="M32" s="202"/>
      <c r="N32" s="202"/>
      <c r="O32" s="202"/>
      <c r="P32" s="202"/>
      <c r="W32" s="201">
        <f>ROUND(BC94,0)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5"/>
      <c r="BE32" s="210"/>
    </row>
    <row r="33" spans="2:57" s="2" customFormat="1" ht="14.45" customHeight="1" hidden="1">
      <c r="B33" s="35"/>
      <c r="F33" s="26" t="s">
        <v>48</v>
      </c>
      <c r="L33" s="203">
        <v>0</v>
      </c>
      <c r="M33" s="202"/>
      <c r="N33" s="202"/>
      <c r="O33" s="202"/>
      <c r="P33" s="202"/>
      <c r="W33" s="201">
        <f>ROUND(BD94,0)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5"/>
      <c r="BE33" s="210"/>
    </row>
    <row r="34" spans="2:57" s="1" customFormat="1" ht="6.95" customHeight="1">
      <c r="B34" s="31"/>
      <c r="AR34" s="31"/>
      <c r="BE34" s="209"/>
    </row>
    <row r="35" spans="2:44" s="1" customFormat="1" ht="25.9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04" t="s">
        <v>51</v>
      </c>
      <c r="Y35" s="205"/>
      <c r="Z35" s="205"/>
      <c r="AA35" s="205"/>
      <c r="AB35" s="205"/>
      <c r="AC35" s="38"/>
      <c r="AD35" s="38"/>
      <c r="AE35" s="38"/>
      <c r="AF35" s="38"/>
      <c r="AG35" s="38"/>
      <c r="AH35" s="38"/>
      <c r="AI35" s="38"/>
      <c r="AJ35" s="38"/>
      <c r="AK35" s="206">
        <f>SUM(AK26:AK33)</f>
        <v>1375385</v>
      </c>
      <c r="AL35" s="205"/>
      <c r="AM35" s="205"/>
      <c r="AN35" s="205"/>
      <c r="AO35" s="20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54</v>
      </c>
      <c r="AI60" s="33"/>
      <c r="AJ60" s="33"/>
      <c r="AK60" s="33"/>
      <c r="AL60" s="33"/>
      <c r="AM60" s="42" t="s">
        <v>55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54</v>
      </c>
      <c r="AI75" s="33"/>
      <c r="AJ75" s="33"/>
      <c r="AK75" s="33"/>
      <c r="AL75" s="33"/>
      <c r="AM75" s="42" t="s">
        <v>55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58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227292</v>
      </c>
      <c r="AR84" s="47"/>
    </row>
    <row r="85" spans="2:44" s="4" customFormat="1" ht="36.95" customHeight="1">
      <c r="B85" s="48"/>
      <c r="C85" s="49" t="s">
        <v>16</v>
      </c>
      <c r="L85" s="192" t="str">
        <f>K6</f>
        <v>Revitalizace tůní ve Frýdeckém lese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Frýdek-Místek</v>
      </c>
      <c r="AI87" s="26" t="s">
        <v>22</v>
      </c>
      <c r="AM87" s="194">
        <f>IF(AN8="","",AN8)</f>
        <v>45099</v>
      </c>
      <c r="AN87" s="194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>Město Frýdek-Místek</v>
      </c>
      <c r="AI89" s="26" t="s">
        <v>30</v>
      </c>
      <c r="AM89" s="195" t="str">
        <f>IF(E17="","",E17)</f>
        <v>GEOtest, a.s.</v>
      </c>
      <c r="AN89" s="196"/>
      <c r="AO89" s="196"/>
      <c r="AP89" s="196"/>
      <c r="AR89" s="31"/>
      <c r="AS89" s="197" t="s">
        <v>59</v>
      </c>
      <c r="AT89" s="198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29</v>
      </c>
      <c r="L90" s="3" t="str">
        <f>IF(E14="Vyplň údaj","",E14)</f>
        <v>EKO Agrostav a.s.</v>
      </c>
      <c r="AI90" s="26" t="s">
        <v>36</v>
      </c>
      <c r="AM90" s="195" t="str">
        <f>IF(E20="","",E20)</f>
        <v xml:space="preserve"> </v>
      </c>
      <c r="AN90" s="196"/>
      <c r="AO90" s="196"/>
      <c r="AP90" s="196"/>
      <c r="AR90" s="31"/>
      <c r="AS90" s="199"/>
      <c r="AT90" s="200"/>
      <c r="BD90" s="55"/>
    </row>
    <row r="91" spans="2:56" s="1" customFormat="1" ht="10.9" customHeight="1">
      <c r="B91" s="31"/>
      <c r="AR91" s="31"/>
      <c r="AS91" s="199"/>
      <c r="AT91" s="200"/>
      <c r="BD91" s="55"/>
    </row>
    <row r="92" spans="2:56" s="1" customFormat="1" ht="29.25" customHeight="1">
      <c r="B92" s="31"/>
      <c r="C92" s="187" t="s">
        <v>60</v>
      </c>
      <c r="D92" s="188"/>
      <c r="E92" s="188"/>
      <c r="F92" s="188"/>
      <c r="G92" s="188"/>
      <c r="H92" s="56"/>
      <c r="I92" s="189" t="s">
        <v>61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62</v>
      </c>
      <c r="AH92" s="188"/>
      <c r="AI92" s="188"/>
      <c r="AJ92" s="188"/>
      <c r="AK92" s="188"/>
      <c r="AL92" s="188"/>
      <c r="AM92" s="188"/>
      <c r="AN92" s="189" t="s">
        <v>63</v>
      </c>
      <c r="AO92" s="188"/>
      <c r="AP92" s="191"/>
      <c r="AQ92" s="57" t="s">
        <v>64</v>
      </c>
      <c r="AR92" s="31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5">
        <f>ROUND(SUM(AG95:AG96),0)</f>
        <v>1136682</v>
      </c>
      <c r="AH94" s="185"/>
      <c r="AI94" s="185"/>
      <c r="AJ94" s="185"/>
      <c r="AK94" s="185"/>
      <c r="AL94" s="185"/>
      <c r="AM94" s="185"/>
      <c r="AN94" s="186">
        <f>SUM(AG94,AT94)</f>
        <v>1375385.2</v>
      </c>
      <c r="AO94" s="186"/>
      <c r="AP94" s="186"/>
      <c r="AQ94" s="66" t="s">
        <v>1</v>
      </c>
      <c r="AR94" s="62"/>
      <c r="AS94" s="67">
        <f>ROUND(SUM(AS95:AS96),0)</f>
        <v>0</v>
      </c>
      <c r="AT94" s="68">
        <f>ROUND(SUM(AV94:AW94),1)</f>
        <v>238703.2</v>
      </c>
      <c r="AU94" s="69">
        <f>ROUND(SUM(AU95:AU96),5)</f>
        <v>0</v>
      </c>
      <c r="AV94" s="68">
        <f>ROUND(AZ94*L29,1)</f>
        <v>238703.2</v>
      </c>
      <c r="AW94" s="68">
        <f>ROUND(BA94*L30,1)</f>
        <v>0</v>
      </c>
      <c r="AX94" s="68">
        <f>ROUND(BB94*L29,1)</f>
        <v>0</v>
      </c>
      <c r="AY94" s="68">
        <f>ROUND(BC94*L30,1)</f>
        <v>0</v>
      </c>
      <c r="AZ94" s="68">
        <f>ROUND(SUM(AZ95:AZ96),0)</f>
        <v>1136682</v>
      </c>
      <c r="BA94" s="68">
        <f>ROUND(SUM(BA95:BA96),0)</f>
        <v>0</v>
      </c>
      <c r="BB94" s="68">
        <f>ROUND(SUM(BB95:BB96),0)</f>
        <v>0</v>
      </c>
      <c r="BC94" s="68">
        <f>ROUND(SUM(BC95:BC96),0)</f>
        <v>0</v>
      </c>
      <c r="BD94" s="70">
        <f>ROUND(SUM(BD95:BD96),0)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5</v>
      </c>
      <c r="BX94" s="71" t="s">
        <v>82</v>
      </c>
      <c r="CL94" s="71" t="s">
        <v>1</v>
      </c>
    </row>
    <row r="95" spans="1:91" s="6" customFormat="1" ht="24.75" customHeight="1">
      <c r="A95" s="73" t="s">
        <v>83</v>
      </c>
      <c r="B95" s="74"/>
      <c r="C95" s="75"/>
      <c r="D95" s="184" t="s">
        <v>84</v>
      </c>
      <c r="E95" s="184"/>
      <c r="F95" s="184"/>
      <c r="G95" s="184"/>
      <c r="H95" s="184"/>
      <c r="I95" s="76"/>
      <c r="J95" s="184" t="s">
        <v>85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'227292-1 - SO01 Obnova tůní'!J30</f>
        <v>945682</v>
      </c>
      <c r="AH95" s="183"/>
      <c r="AI95" s="183"/>
      <c r="AJ95" s="183"/>
      <c r="AK95" s="183"/>
      <c r="AL95" s="183"/>
      <c r="AM95" s="183"/>
      <c r="AN95" s="182">
        <f>SUM(AG95,AT95)</f>
        <v>1144275</v>
      </c>
      <c r="AO95" s="183"/>
      <c r="AP95" s="183"/>
      <c r="AQ95" s="77" t="s">
        <v>86</v>
      </c>
      <c r="AR95" s="74"/>
      <c r="AS95" s="78">
        <v>0</v>
      </c>
      <c r="AT95" s="79">
        <f>ROUND(SUM(AV95:AW95),1)</f>
        <v>198593</v>
      </c>
      <c r="AU95" s="80">
        <f>'227292-1 - SO01 Obnova tůní'!P125</f>
        <v>0</v>
      </c>
      <c r="AV95" s="79">
        <f>'227292-1 - SO01 Obnova tůní'!J33</f>
        <v>198593</v>
      </c>
      <c r="AW95" s="79">
        <f>'227292-1 - SO01 Obnova tůní'!J34</f>
        <v>0</v>
      </c>
      <c r="AX95" s="79">
        <f>'227292-1 - SO01 Obnova tůní'!J35</f>
        <v>0</v>
      </c>
      <c r="AY95" s="79">
        <f>'227292-1 - SO01 Obnova tůní'!J36</f>
        <v>0</v>
      </c>
      <c r="AZ95" s="79">
        <f>'227292-1 - SO01 Obnova tůní'!F33</f>
        <v>945682</v>
      </c>
      <c r="BA95" s="79">
        <f>'227292-1 - SO01 Obnova tůní'!F34</f>
        <v>0</v>
      </c>
      <c r="BB95" s="79">
        <f>'227292-1 - SO01 Obnova tůní'!F35</f>
        <v>0</v>
      </c>
      <c r="BC95" s="79">
        <f>'227292-1 - SO01 Obnova tůní'!F36</f>
        <v>0</v>
      </c>
      <c r="BD95" s="81">
        <f>'227292-1 - SO01 Obnova tůní'!F37</f>
        <v>0</v>
      </c>
      <c r="BT95" s="82" t="s">
        <v>35</v>
      </c>
      <c r="BV95" s="82" t="s">
        <v>81</v>
      </c>
      <c r="BW95" s="82" t="s">
        <v>87</v>
      </c>
      <c r="BX95" s="82" t="s">
        <v>5</v>
      </c>
      <c r="CL95" s="82" t="s">
        <v>1</v>
      </c>
      <c r="CM95" s="82" t="s">
        <v>88</v>
      </c>
    </row>
    <row r="96" spans="1:91" s="6" customFormat="1" ht="24.75" customHeight="1">
      <c r="A96" s="73" t="s">
        <v>83</v>
      </c>
      <c r="B96" s="74"/>
      <c r="C96" s="75"/>
      <c r="D96" s="184" t="s">
        <v>89</v>
      </c>
      <c r="E96" s="184"/>
      <c r="F96" s="184"/>
      <c r="G96" s="184"/>
      <c r="H96" s="184"/>
      <c r="I96" s="76"/>
      <c r="J96" s="184" t="s">
        <v>90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2">
        <f>'227292-2 - Vedlejší a ost...'!J30</f>
        <v>191000</v>
      </c>
      <c r="AH96" s="183"/>
      <c r="AI96" s="183"/>
      <c r="AJ96" s="183"/>
      <c r="AK96" s="183"/>
      <c r="AL96" s="183"/>
      <c r="AM96" s="183"/>
      <c r="AN96" s="182">
        <f>SUM(AG96,AT96)</f>
        <v>231110</v>
      </c>
      <c r="AO96" s="183"/>
      <c r="AP96" s="183"/>
      <c r="AQ96" s="77" t="s">
        <v>86</v>
      </c>
      <c r="AR96" s="74"/>
      <c r="AS96" s="83">
        <v>0</v>
      </c>
      <c r="AT96" s="84">
        <f>ROUND(SUM(AV96:AW96),1)</f>
        <v>40110</v>
      </c>
      <c r="AU96" s="85">
        <f>'227292-2 - Vedlejší a ost...'!P121</f>
        <v>0</v>
      </c>
      <c r="AV96" s="84">
        <f>'227292-2 - Vedlejší a ost...'!J33</f>
        <v>40110</v>
      </c>
      <c r="AW96" s="84">
        <f>'227292-2 - Vedlejší a ost...'!J34</f>
        <v>0</v>
      </c>
      <c r="AX96" s="84">
        <f>'227292-2 - Vedlejší a ost...'!J35</f>
        <v>0</v>
      </c>
      <c r="AY96" s="84">
        <f>'227292-2 - Vedlejší a ost...'!J36</f>
        <v>0</v>
      </c>
      <c r="AZ96" s="84">
        <f>'227292-2 - Vedlejší a ost...'!F33</f>
        <v>191000</v>
      </c>
      <c r="BA96" s="84">
        <f>'227292-2 - Vedlejší a ost...'!F34</f>
        <v>0</v>
      </c>
      <c r="BB96" s="84">
        <f>'227292-2 - Vedlejší a ost...'!F35</f>
        <v>0</v>
      </c>
      <c r="BC96" s="84">
        <f>'227292-2 - Vedlejší a ost...'!F36</f>
        <v>0</v>
      </c>
      <c r="BD96" s="86">
        <f>'227292-2 - Vedlejší a ost...'!F37</f>
        <v>0</v>
      </c>
      <c r="BT96" s="82" t="s">
        <v>35</v>
      </c>
      <c r="BV96" s="82" t="s">
        <v>81</v>
      </c>
      <c r="BW96" s="82" t="s">
        <v>91</v>
      </c>
      <c r="BX96" s="82" t="s">
        <v>5</v>
      </c>
      <c r="CL96" s="82" t="s">
        <v>1</v>
      </c>
      <c r="CM96" s="82" t="s">
        <v>88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oaDETSj+uEh6t2qyNy7rT+p3/p/dLPoHuqDNoAzV9FwmAwei9pFJqxKAGPEu8EZ6rZxzCYtbbZtVKCvEkBwPtA==" saltValue="cWFmddapJJ/wPs7J/wPtaxmvI3ks1eObNi69Y7WFfwJafkhmugbh7OV45fZn9pAWCFEYVmwwLL2RGYUdiYUlOw==" spinCount="100000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227292-1 - SO01 Obnova tůní'!C2" display="/"/>
    <hyperlink ref="A96" location="'227292-2 - Vedlejší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19"/>
  <sheetViews>
    <sheetView showGridLines="0" tabSelected="1" workbookViewId="0" topLeftCell="A1">
      <selection activeCell="I317" sqref="I3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92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0" t="str">
        <f>'Rekapitulace stavby'!K6</f>
        <v>Revitalizace tůní ve Frýdeckém lese</v>
      </c>
      <c r="F7" s="221"/>
      <c r="G7" s="221"/>
      <c r="H7" s="221"/>
      <c r="L7" s="19"/>
    </row>
    <row r="8" spans="2:12" s="1" customFormat="1" ht="12" customHeight="1">
      <c r="B8" s="31"/>
      <c r="D8" s="26" t="s">
        <v>93</v>
      </c>
      <c r="L8" s="31"/>
    </row>
    <row r="9" spans="2:12" s="1" customFormat="1" ht="16.5" customHeight="1">
      <c r="B9" s="31"/>
      <c r="E9" s="192" t="s">
        <v>94</v>
      </c>
      <c r="F9" s="219"/>
      <c r="G9" s="219"/>
      <c r="H9" s="21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45099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28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24</v>
      </c>
      <c r="J17" s="27" t="str">
        <f>'Rekapitulace stavby'!AN13</f>
        <v>47672200</v>
      </c>
      <c r="L17" s="31"/>
    </row>
    <row r="18" spans="2:12" s="1" customFormat="1" ht="18" customHeight="1">
      <c r="B18" s="31"/>
      <c r="E18" s="222" t="str">
        <f>'Rekapitulace stavby'!E14</f>
        <v>EKO Agrostav a.s.</v>
      </c>
      <c r="F18" s="211"/>
      <c r="G18" s="211"/>
      <c r="H18" s="211"/>
      <c r="I18" s="26" t="s">
        <v>27</v>
      </c>
      <c r="J18" s="27" t="str">
        <f>'Rekapitulace stavby'!AN14</f>
        <v>CZ47672200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33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ROUND(J125,0)</f>
        <v>945682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ROUND((SUM(BE125:BE318)),0)</f>
        <v>945682</v>
      </c>
      <c r="I33" s="91">
        <v>0.21</v>
      </c>
      <c r="J33" s="90">
        <f>ROUND(((SUM(BE125:BE318))*I33),0)</f>
        <v>198593</v>
      </c>
      <c r="L33" s="31"/>
    </row>
    <row r="34" spans="2:12" s="1" customFormat="1" ht="14.45" customHeight="1">
      <c r="B34" s="31"/>
      <c r="E34" s="26" t="s">
        <v>45</v>
      </c>
      <c r="F34" s="90">
        <f>ROUND((SUM(BF125:BF318)),0)</f>
        <v>0</v>
      </c>
      <c r="I34" s="91">
        <v>0.15</v>
      </c>
      <c r="J34" s="90">
        <f>ROUND(((SUM(BF125:BF318))*I34),0)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ROUND((SUM(BG125:BG318)),0)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ROUND((SUM(BH125:BH318)),0)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ROUND((SUM(BI125:BI318)),0)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1144275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0" t="str">
        <f>E7</f>
        <v>Revitalizace tůní ve Frýdeckém lese</v>
      </c>
      <c r="F85" s="221"/>
      <c r="G85" s="221"/>
      <c r="H85" s="221"/>
      <c r="L85" s="31"/>
    </row>
    <row r="86" spans="2:12" s="1" customFormat="1" ht="12" customHeight="1">
      <c r="B86" s="31"/>
      <c r="C86" s="26" t="s">
        <v>93</v>
      </c>
      <c r="L86" s="31"/>
    </row>
    <row r="87" spans="2:12" s="1" customFormat="1" ht="16.5" customHeight="1">
      <c r="B87" s="31"/>
      <c r="E87" s="192" t="str">
        <f>E9</f>
        <v>227292-1 - SO01 Obnova tůní</v>
      </c>
      <c r="F87" s="219"/>
      <c r="G87" s="219"/>
      <c r="H87" s="21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Frýdek-Místek</v>
      </c>
      <c r="I89" s="26" t="s">
        <v>22</v>
      </c>
      <c r="J89" s="51">
        <f>IF(J12="","",J12)</f>
        <v>45099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>Město Frýdek-Místek</v>
      </c>
      <c r="I91" s="26" t="s">
        <v>30</v>
      </c>
      <c r="J91" s="29" t="str">
        <f>E21</f>
        <v>GEOtest, a.s.</v>
      </c>
      <c r="L91" s="31"/>
    </row>
    <row r="92" spans="2:12" s="1" customFormat="1" ht="15.2" customHeight="1">
      <c r="B92" s="31"/>
      <c r="C92" s="26" t="s">
        <v>29</v>
      </c>
      <c r="F92" s="24" t="str">
        <f>IF(E18="","",E18)</f>
        <v>EKO Agrostav a.s.</v>
      </c>
      <c r="I92" s="26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96</v>
      </c>
      <c r="D94" s="92"/>
      <c r="E94" s="92"/>
      <c r="F94" s="92"/>
      <c r="G94" s="92"/>
      <c r="H94" s="92"/>
      <c r="I94" s="92"/>
      <c r="J94" s="101" t="s">
        <v>97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98</v>
      </c>
      <c r="J96" s="65">
        <f>J125</f>
        <v>945681.7999999999</v>
      </c>
      <c r="L96" s="31"/>
      <c r="AU96" s="16" t="s">
        <v>99</v>
      </c>
    </row>
    <row r="97" spans="2:12" s="8" customFormat="1" ht="24.95" customHeight="1">
      <c r="B97" s="103"/>
      <c r="D97" s="104" t="s">
        <v>100</v>
      </c>
      <c r="E97" s="105"/>
      <c r="F97" s="105"/>
      <c r="G97" s="105"/>
      <c r="H97" s="105"/>
      <c r="I97" s="105"/>
      <c r="J97" s="106">
        <f>J126</f>
        <v>945681.7999999999</v>
      </c>
      <c r="L97" s="103"/>
    </row>
    <row r="98" spans="2:12" s="9" customFormat="1" ht="19.9" customHeight="1">
      <c r="B98" s="107"/>
      <c r="D98" s="108" t="s">
        <v>101</v>
      </c>
      <c r="E98" s="109"/>
      <c r="F98" s="109"/>
      <c r="G98" s="109"/>
      <c r="H98" s="109"/>
      <c r="I98" s="109"/>
      <c r="J98" s="110">
        <f>J127</f>
        <v>279648.3</v>
      </c>
      <c r="L98" s="107"/>
    </row>
    <row r="99" spans="2:12" s="9" customFormat="1" ht="19.9" customHeight="1">
      <c r="B99" s="107"/>
      <c r="D99" s="108" t="s">
        <v>102</v>
      </c>
      <c r="E99" s="109"/>
      <c r="F99" s="109"/>
      <c r="G99" s="109"/>
      <c r="H99" s="109"/>
      <c r="I99" s="109"/>
      <c r="J99" s="110">
        <f>J212</f>
        <v>7529.3</v>
      </c>
      <c r="L99" s="107"/>
    </row>
    <row r="100" spans="2:12" s="9" customFormat="1" ht="19.9" customHeight="1">
      <c r="B100" s="107"/>
      <c r="D100" s="108" t="s">
        <v>103</v>
      </c>
      <c r="E100" s="109"/>
      <c r="F100" s="109"/>
      <c r="G100" s="109"/>
      <c r="H100" s="109"/>
      <c r="I100" s="109"/>
      <c r="J100" s="110">
        <f>J219</f>
        <v>15523.2</v>
      </c>
      <c r="L100" s="107"/>
    </row>
    <row r="101" spans="2:12" s="9" customFormat="1" ht="19.9" customHeight="1">
      <c r="B101" s="107"/>
      <c r="D101" s="108" t="s">
        <v>104</v>
      </c>
      <c r="E101" s="109"/>
      <c r="F101" s="109"/>
      <c r="G101" s="109"/>
      <c r="H101" s="109"/>
      <c r="I101" s="109"/>
      <c r="J101" s="110">
        <f>J223</f>
        <v>350351.1</v>
      </c>
      <c r="L101" s="107"/>
    </row>
    <row r="102" spans="2:12" s="9" customFormat="1" ht="19.9" customHeight="1">
      <c r="B102" s="107"/>
      <c r="D102" s="108" t="s">
        <v>105</v>
      </c>
      <c r="E102" s="109"/>
      <c r="F102" s="109"/>
      <c r="G102" s="109"/>
      <c r="H102" s="109"/>
      <c r="I102" s="109"/>
      <c r="J102" s="110">
        <f>J273</f>
        <v>63472.8</v>
      </c>
      <c r="L102" s="107"/>
    </row>
    <row r="103" spans="2:12" s="9" customFormat="1" ht="19.9" customHeight="1">
      <c r="B103" s="107"/>
      <c r="D103" s="108" t="s">
        <v>106</v>
      </c>
      <c r="E103" s="109"/>
      <c r="F103" s="109"/>
      <c r="G103" s="109"/>
      <c r="H103" s="109"/>
      <c r="I103" s="109"/>
      <c r="J103" s="110">
        <f>J284</f>
        <v>7134.4</v>
      </c>
      <c r="L103" s="107"/>
    </row>
    <row r="104" spans="2:12" s="9" customFormat="1" ht="19.9" customHeight="1">
      <c r="B104" s="107"/>
      <c r="D104" s="108" t="s">
        <v>107</v>
      </c>
      <c r="E104" s="109"/>
      <c r="F104" s="109"/>
      <c r="G104" s="109"/>
      <c r="H104" s="109"/>
      <c r="I104" s="109"/>
      <c r="J104" s="110">
        <f>J290</f>
        <v>30022.7</v>
      </c>
      <c r="L104" s="107"/>
    </row>
    <row r="105" spans="2:12" s="9" customFormat="1" ht="19.9" customHeight="1">
      <c r="B105" s="107"/>
      <c r="D105" s="108" t="s">
        <v>108</v>
      </c>
      <c r="E105" s="109"/>
      <c r="F105" s="109"/>
      <c r="G105" s="109"/>
      <c r="H105" s="109"/>
      <c r="I105" s="109"/>
      <c r="J105" s="110">
        <f>J315</f>
        <v>192000</v>
      </c>
      <c r="L105" s="107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109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0" t="str">
        <f>E7</f>
        <v>Revitalizace tůní ve Frýdeckém lese</v>
      </c>
      <c r="F115" s="221"/>
      <c r="G115" s="221"/>
      <c r="H115" s="221"/>
      <c r="L115" s="31"/>
    </row>
    <row r="116" spans="2:12" s="1" customFormat="1" ht="12" customHeight="1">
      <c r="B116" s="31"/>
      <c r="C116" s="26" t="s">
        <v>93</v>
      </c>
      <c r="L116" s="31"/>
    </row>
    <row r="117" spans="2:12" s="1" customFormat="1" ht="16.5" customHeight="1">
      <c r="B117" s="31"/>
      <c r="E117" s="192" t="str">
        <f>E9</f>
        <v>227292-1 - SO01 Obnova tůní</v>
      </c>
      <c r="F117" s="219"/>
      <c r="G117" s="219"/>
      <c r="H117" s="219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Frýdek-Místek</v>
      </c>
      <c r="I119" s="26" t="s">
        <v>22</v>
      </c>
      <c r="J119" s="51">
        <f>IF(J12="","",J12)</f>
        <v>45099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23</v>
      </c>
      <c r="F121" s="24" t="str">
        <f>E15</f>
        <v>Město Frýdek-Místek</v>
      </c>
      <c r="I121" s="26" t="s">
        <v>30</v>
      </c>
      <c r="J121" s="29" t="str">
        <f>E21</f>
        <v>GEOtest, a.s.</v>
      </c>
      <c r="L121" s="31"/>
    </row>
    <row r="122" spans="2:12" s="1" customFormat="1" ht="15.2" customHeight="1">
      <c r="B122" s="31"/>
      <c r="C122" s="26" t="s">
        <v>29</v>
      </c>
      <c r="F122" s="24" t="str">
        <f>IF(E18="","",E18)</f>
        <v>EKO Agrostav a.s.</v>
      </c>
      <c r="I122" s="26" t="s">
        <v>36</v>
      </c>
      <c r="J122" s="29" t="str">
        <f>E24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110</v>
      </c>
      <c r="D124" s="113" t="s">
        <v>64</v>
      </c>
      <c r="E124" s="113" t="s">
        <v>60</v>
      </c>
      <c r="F124" s="113" t="s">
        <v>61</v>
      </c>
      <c r="G124" s="113" t="s">
        <v>111</v>
      </c>
      <c r="H124" s="113" t="s">
        <v>112</v>
      </c>
      <c r="I124" s="113" t="s">
        <v>113</v>
      </c>
      <c r="J124" s="113" t="s">
        <v>97</v>
      </c>
      <c r="K124" s="114" t="s">
        <v>114</v>
      </c>
      <c r="L124" s="111"/>
      <c r="M124" s="58" t="s">
        <v>1</v>
      </c>
      <c r="N124" s="59" t="s">
        <v>43</v>
      </c>
      <c r="O124" s="59" t="s">
        <v>115</v>
      </c>
      <c r="P124" s="59" t="s">
        <v>116</v>
      </c>
      <c r="Q124" s="59" t="s">
        <v>117</v>
      </c>
      <c r="R124" s="59" t="s">
        <v>118</v>
      </c>
      <c r="S124" s="59" t="s">
        <v>119</v>
      </c>
      <c r="T124" s="60" t="s">
        <v>120</v>
      </c>
    </row>
    <row r="125" spans="2:63" s="1" customFormat="1" ht="22.9" customHeight="1">
      <c r="B125" s="31"/>
      <c r="C125" s="63" t="s">
        <v>121</v>
      </c>
      <c r="J125" s="115">
        <f>BK125</f>
        <v>945681.7999999999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55.7744844</v>
      </c>
      <c r="S125" s="52"/>
      <c r="T125" s="117">
        <f>T126</f>
        <v>2.8994999999999997</v>
      </c>
      <c r="AT125" s="16" t="s">
        <v>78</v>
      </c>
      <c r="AU125" s="16" t="s">
        <v>99</v>
      </c>
      <c r="BK125" s="118">
        <f>BK126</f>
        <v>945681.7999999999</v>
      </c>
    </row>
    <row r="126" spans="2:63" s="11" customFormat="1" ht="25.9" customHeight="1">
      <c r="B126" s="119"/>
      <c r="D126" s="120" t="s">
        <v>78</v>
      </c>
      <c r="E126" s="121" t="s">
        <v>122</v>
      </c>
      <c r="F126" s="121" t="s">
        <v>123</v>
      </c>
      <c r="I126" s="122"/>
      <c r="J126" s="123">
        <f>BK126</f>
        <v>945681.7999999999</v>
      </c>
      <c r="L126" s="119"/>
      <c r="M126" s="124"/>
      <c r="P126" s="125">
        <f>P127+P212+P219+P223+P273+P284+P290+P315</f>
        <v>0</v>
      </c>
      <c r="R126" s="125">
        <f>R127+R212+R219+R223+R273+R284+R290+R315</f>
        <v>55.7744844</v>
      </c>
      <c r="T126" s="126">
        <f>T127+T212+T219+T223+T273+T284+T290+T315</f>
        <v>2.8994999999999997</v>
      </c>
      <c r="AR126" s="120" t="s">
        <v>35</v>
      </c>
      <c r="AT126" s="127" t="s">
        <v>78</v>
      </c>
      <c r="AU126" s="127" t="s">
        <v>79</v>
      </c>
      <c r="AY126" s="120" t="s">
        <v>124</v>
      </c>
      <c r="BK126" s="128">
        <f>BK127+BK212+BK219+BK223+BK273+BK284+BK290+BK315</f>
        <v>945681.7999999999</v>
      </c>
    </row>
    <row r="127" spans="2:63" s="11" customFormat="1" ht="22.9" customHeight="1">
      <c r="B127" s="119"/>
      <c r="D127" s="120" t="s">
        <v>78</v>
      </c>
      <c r="E127" s="129" t="s">
        <v>35</v>
      </c>
      <c r="F127" s="129" t="s">
        <v>125</v>
      </c>
      <c r="I127" s="122"/>
      <c r="J127" s="130">
        <f>BK127</f>
        <v>279648.3</v>
      </c>
      <c r="L127" s="119"/>
      <c r="M127" s="124"/>
      <c r="P127" s="125">
        <f>SUM(P128:P211)</f>
        <v>0</v>
      </c>
      <c r="R127" s="125">
        <f>SUM(R128:R211)</f>
        <v>14.9098</v>
      </c>
      <c r="T127" s="126">
        <f>SUM(T128:T211)</f>
        <v>0</v>
      </c>
      <c r="AR127" s="120" t="s">
        <v>35</v>
      </c>
      <c r="AT127" s="127" t="s">
        <v>78</v>
      </c>
      <c r="AU127" s="127" t="s">
        <v>35</v>
      </c>
      <c r="AY127" s="120" t="s">
        <v>124</v>
      </c>
      <c r="BK127" s="128">
        <f>SUM(BK128:BK211)</f>
        <v>279648.3</v>
      </c>
    </row>
    <row r="128" spans="2:65" s="1" customFormat="1" ht="24.2" customHeight="1">
      <c r="B128" s="31"/>
      <c r="C128" s="131" t="s">
        <v>35</v>
      </c>
      <c r="D128" s="131" t="s">
        <v>126</v>
      </c>
      <c r="E128" s="132" t="s">
        <v>127</v>
      </c>
      <c r="F128" s="133" t="s">
        <v>128</v>
      </c>
      <c r="G128" s="134" t="s">
        <v>129</v>
      </c>
      <c r="H128" s="135">
        <v>60</v>
      </c>
      <c r="I128" s="136">
        <v>280</v>
      </c>
      <c r="J128" s="135">
        <f>ROUND(I128*H128,1)</f>
        <v>16800</v>
      </c>
      <c r="K128" s="133" t="s">
        <v>1</v>
      </c>
      <c r="L128" s="31"/>
      <c r="M128" s="137" t="s">
        <v>1</v>
      </c>
      <c r="N128" s="138" t="s">
        <v>44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130</v>
      </c>
      <c r="AT128" s="141" t="s">
        <v>126</v>
      </c>
      <c r="AU128" s="141" t="s">
        <v>88</v>
      </c>
      <c r="AY128" s="16" t="s">
        <v>124</v>
      </c>
      <c r="BE128" s="142">
        <f>IF(N128="základní",J128,0)</f>
        <v>16800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35</v>
      </c>
      <c r="BK128" s="142">
        <f>ROUND(I128*H128,1)</f>
        <v>16800</v>
      </c>
      <c r="BL128" s="16" t="s">
        <v>130</v>
      </c>
      <c r="BM128" s="141" t="s">
        <v>131</v>
      </c>
    </row>
    <row r="129" spans="2:47" s="1" customFormat="1" ht="12">
      <c r="B129" s="31"/>
      <c r="D129" s="143" t="s">
        <v>132</v>
      </c>
      <c r="F129" s="144" t="s">
        <v>128</v>
      </c>
      <c r="I129" s="145"/>
      <c r="L129" s="31"/>
      <c r="M129" s="146"/>
      <c r="T129" s="55"/>
      <c r="AT129" s="16" t="s">
        <v>132</v>
      </c>
      <c r="AU129" s="16" t="s">
        <v>88</v>
      </c>
    </row>
    <row r="130" spans="2:47" s="1" customFormat="1" ht="29.25">
      <c r="B130" s="31"/>
      <c r="D130" s="143" t="s">
        <v>133</v>
      </c>
      <c r="F130" s="147" t="s">
        <v>134</v>
      </c>
      <c r="I130" s="145"/>
      <c r="L130" s="31"/>
      <c r="M130" s="146"/>
      <c r="T130" s="55"/>
      <c r="AT130" s="16" t="s">
        <v>133</v>
      </c>
      <c r="AU130" s="16" t="s">
        <v>88</v>
      </c>
    </row>
    <row r="131" spans="2:51" s="12" customFormat="1" ht="33.75">
      <c r="B131" s="148"/>
      <c r="D131" s="143" t="s">
        <v>135</v>
      </c>
      <c r="E131" s="149" t="s">
        <v>1</v>
      </c>
      <c r="F131" s="150" t="s">
        <v>136</v>
      </c>
      <c r="H131" s="151">
        <v>60</v>
      </c>
      <c r="I131" s="152"/>
      <c r="L131" s="148"/>
      <c r="M131" s="153"/>
      <c r="T131" s="154"/>
      <c r="AT131" s="149" t="s">
        <v>135</v>
      </c>
      <c r="AU131" s="149" t="s">
        <v>88</v>
      </c>
      <c r="AV131" s="12" t="s">
        <v>88</v>
      </c>
      <c r="AW131" s="12" t="s">
        <v>34</v>
      </c>
      <c r="AX131" s="12" t="s">
        <v>35</v>
      </c>
      <c r="AY131" s="149" t="s">
        <v>124</v>
      </c>
    </row>
    <row r="132" spans="2:65" s="1" customFormat="1" ht="21.75" customHeight="1">
      <c r="B132" s="31"/>
      <c r="C132" s="131" t="s">
        <v>88</v>
      </c>
      <c r="D132" s="131" t="s">
        <v>126</v>
      </c>
      <c r="E132" s="132" t="s">
        <v>137</v>
      </c>
      <c r="F132" s="133" t="s">
        <v>138</v>
      </c>
      <c r="G132" s="134" t="s">
        <v>139</v>
      </c>
      <c r="H132" s="135">
        <v>3000</v>
      </c>
      <c r="I132" s="136">
        <v>9</v>
      </c>
      <c r="J132" s="135">
        <f>ROUND(I132*H132,1)</f>
        <v>27000</v>
      </c>
      <c r="K132" s="133" t="s">
        <v>140</v>
      </c>
      <c r="L132" s="31"/>
      <c r="M132" s="137" t="s">
        <v>1</v>
      </c>
      <c r="N132" s="138" t="s">
        <v>44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130</v>
      </c>
      <c r="AT132" s="141" t="s">
        <v>126</v>
      </c>
      <c r="AU132" s="141" t="s">
        <v>88</v>
      </c>
      <c r="AY132" s="16" t="s">
        <v>124</v>
      </c>
      <c r="BE132" s="142">
        <f>IF(N132="základní",J132,0)</f>
        <v>27000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35</v>
      </c>
      <c r="BK132" s="142">
        <f>ROUND(I132*H132,1)</f>
        <v>27000</v>
      </c>
      <c r="BL132" s="16" t="s">
        <v>130</v>
      </c>
      <c r="BM132" s="141" t="s">
        <v>141</v>
      </c>
    </row>
    <row r="133" spans="2:47" s="1" customFormat="1" ht="19.5">
      <c r="B133" s="31"/>
      <c r="D133" s="143" t="s">
        <v>132</v>
      </c>
      <c r="F133" s="144" t="s">
        <v>142</v>
      </c>
      <c r="I133" s="145"/>
      <c r="L133" s="31"/>
      <c r="M133" s="146"/>
      <c r="T133" s="55"/>
      <c r="AT133" s="16" t="s">
        <v>132</v>
      </c>
      <c r="AU133" s="16" t="s">
        <v>88</v>
      </c>
    </row>
    <row r="134" spans="2:51" s="12" customFormat="1" ht="33.75">
      <c r="B134" s="148"/>
      <c r="D134" s="143" t="s">
        <v>135</v>
      </c>
      <c r="E134" s="149" t="s">
        <v>1</v>
      </c>
      <c r="F134" s="150" t="s">
        <v>143</v>
      </c>
      <c r="H134" s="151">
        <v>3000</v>
      </c>
      <c r="I134" s="152"/>
      <c r="L134" s="148"/>
      <c r="M134" s="153"/>
      <c r="T134" s="154"/>
      <c r="AT134" s="149" t="s">
        <v>135</v>
      </c>
      <c r="AU134" s="149" t="s">
        <v>88</v>
      </c>
      <c r="AV134" s="12" t="s">
        <v>88</v>
      </c>
      <c r="AW134" s="12" t="s">
        <v>34</v>
      </c>
      <c r="AX134" s="12" t="s">
        <v>35</v>
      </c>
      <c r="AY134" s="149" t="s">
        <v>124</v>
      </c>
    </row>
    <row r="135" spans="2:65" s="1" customFormat="1" ht="24.2" customHeight="1">
      <c r="B135" s="31"/>
      <c r="C135" s="131" t="s">
        <v>144</v>
      </c>
      <c r="D135" s="131" t="s">
        <v>126</v>
      </c>
      <c r="E135" s="132" t="s">
        <v>145</v>
      </c>
      <c r="F135" s="133" t="s">
        <v>146</v>
      </c>
      <c r="G135" s="134" t="s">
        <v>147</v>
      </c>
      <c r="H135" s="135">
        <v>16.66</v>
      </c>
      <c r="I135" s="136">
        <v>1680</v>
      </c>
      <c r="J135" s="135">
        <f>ROUND(I135*H135,1)</f>
        <v>27988.8</v>
      </c>
      <c r="K135" s="133" t="s">
        <v>140</v>
      </c>
      <c r="L135" s="31"/>
      <c r="M135" s="137" t="s">
        <v>1</v>
      </c>
      <c r="N135" s="138" t="s">
        <v>44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130</v>
      </c>
      <c r="AT135" s="141" t="s">
        <v>126</v>
      </c>
      <c r="AU135" s="141" t="s">
        <v>88</v>
      </c>
      <c r="AY135" s="16" t="s">
        <v>124</v>
      </c>
      <c r="BE135" s="142">
        <f>IF(N135="základní",J135,0)</f>
        <v>27988.8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35</v>
      </c>
      <c r="BK135" s="142">
        <f>ROUND(I135*H135,1)</f>
        <v>27988.8</v>
      </c>
      <c r="BL135" s="16" t="s">
        <v>130</v>
      </c>
      <c r="BM135" s="141" t="s">
        <v>148</v>
      </c>
    </row>
    <row r="136" spans="2:47" s="1" customFormat="1" ht="19.5">
      <c r="B136" s="31"/>
      <c r="D136" s="143" t="s">
        <v>132</v>
      </c>
      <c r="F136" s="144" t="s">
        <v>149</v>
      </c>
      <c r="I136" s="145"/>
      <c r="L136" s="31"/>
      <c r="M136" s="146"/>
      <c r="T136" s="55"/>
      <c r="AT136" s="16" t="s">
        <v>132</v>
      </c>
      <c r="AU136" s="16" t="s">
        <v>88</v>
      </c>
    </row>
    <row r="137" spans="2:51" s="13" customFormat="1" ht="22.5">
      <c r="B137" s="155"/>
      <c r="D137" s="143" t="s">
        <v>135</v>
      </c>
      <c r="E137" s="156" t="s">
        <v>1</v>
      </c>
      <c r="F137" s="157" t="s">
        <v>150</v>
      </c>
      <c r="H137" s="156" t="s">
        <v>1</v>
      </c>
      <c r="I137" s="158"/>
      <c r="L137" s="155"/>
      <c r="M137" s="159"/>
      <c r="T137" s="160"/>
      <c r="AT137" s="156" t="s">
        <v>135</v>
      </c>
      <c r="AU137" s="156" t="s">
        <v>88</v>
      </c>
      <c r="AV137" s="13" t="s">
        <v>35</v>
      </c>
      <c r="AW137" s="13" t="s">
        <v>34</v>
      </c>
      <c r="AX137" s="13" t="s">
        <v>79</v>
      </c>
      <c r="AY137" s="156" t="s">
        <v>124</v>
      </c>
    </row>
    <row r="138" spans="2:51" s="12" customFormat="1" ht="22.5">
      <c r="B138" s="148"/>
      <c r="D138" s="143" t="s">
        <v>135</v>
      </c>
      <c r="E138" s="149" t="s">
        <v>1</v>
      </c>
      <c r="F138" s="150" t="s">
        <v>151</v>
      </c>
      <c r="H138" s="151">
        <v>16.66</v>
      </c>
      <c r="I138" s="152"/>
      <c r="L138" s="148"/>
      <c r="M138" s="153"/>
      <c r="T138" s="154"/>
      <c r="AT138" s="149" t="s">
        <v>135</v>
      </c>
      <c r="AU138" s="149" t="s">
        <v>88</v>
      </c>
      <c r="AV138" s="12" t="s">
        <v>88</v>
      </c>
      <c r="AW138" s="12" t="s">
        <v>34</v>
      </c>
      <c r="AX138" s="12" t="s">
        <v>35</v>
      </c>
      <c r="AY138" s="149" t="s">
        <v>124</v>
      </c>
    </row>
    <row r="139" spans="2:65" s="1" customFormat="1" ht="33" customHeight="1">
      <c r="B139" s="31"/>
      <c r="C139" s="131" t="s">
        <v>130</v>
      </c>
      <c r="D139" s="131" t="s">
        <v>126</v>
      </c>
      <c r="E139" s="132" t="s">
        <v>152</v>
      </c>
      <c r="F139" s="133" t="s">
        <v>153</v>
      </c>
      <c r="G139" s="134" t="s">
        <v>147</v>
      </c>
      <c r="H139" s="135">
        <v>161.33</v>
      </c>
      <c r="I139" s="136">
        <v>196</v>
      </c>
      <c r="J139" s="135">
        <f>ROUND(I139*H139,1)</f>
        <v>31620.7</v>
      </c>
      <c r="K139" s="133" t="s">
        <v>140</v>
      </c>
      <c r="L139" s="31"/>
      <c r="M139" s="137" t="s">
        <v>1</v>
      </c>
      <c r="N139" s="138" t="s">
        <v>44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130</v>
      </c>
      <c r="AT139" s="141" t="s">
        <v>126</v>
      </c>
      <c r="AU139" s="141" t="s">
        <v>88</v>
      </c>
      <c r="AY139" s="16" t="s">
        <v>124</v>
      </c>
      <c r="BE139" s="142">
        <f>IF(N139="základní",J139,0)</f>
        <v>31620.7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35</v>
      </c>
      <c r="BK139" s="142">
        <f>ROUND(I139*H139,1)</f>
        <v>31620.7</v>
      </c>
      <c r="BL139" s="16" t="s">
        <v>130</v>
      </c>
      <c r="BM139" s="141" t="s">
        <v>154</v>
      </c>
    </row>
    <row r="140" spans="2:47" s="1" customFormat="1" ht="19.5">
      <c r="B140" s="31"/>
      <c r="D140" s="143" t="s">
        <v>132</v>
      </c>
      <c r="F140" s="144" t="s">
        <v>155</v>
      </c>
      <c r="I140" s="145"/>
      <c r="L140" s="31"/>
      <c r="M140" s="146"/>
      <c r="T140" s="55"/>
      <c r="AT140" s="16" t="s">
        <v>132</v>
      </c>
      <c r="AU140" s="16" t="s">
        <v>88</v>
      </c>
    </row>
    <row r="141" spans="2:47" s="1" customFormat="1" ht="48.75">
      <c r="B141" s="31"/>
      <c r="D141" s="143" t="s">
        <v>133</v>
      </c>
      <c r="F141" s="147" t="s">
        <v>156</v>
      </c>
      <c r="I141" s="145"/>
      <c r="L141" s="31"/>
      <c r="M141" s="146"/>
      <c r="T141" s="55"/>
      <c r="AT141" s="16" t="s">
        <v>133</v>
      </c>
      <c r="AU141" s="16" t="s">
        <v>88</v>
      </c>
    </row>
    <row r="142" spans="2:51" s="12" customFormat="1" ht="33.75">
      <c r="B142" s="148"/>
      <c r="D142" s="143" t="s">
        <v>135</v>
      </c>
      <c r="E142" s="149" t="s">
        <v>1</v>
      </c>
      <c r="F142" s="150" t="s">
        <v>157</v>
      </c>
      <c r="H142" s="151">
        <v>149.9</v>
      </c>
      <c r="I142" s="152"/>
      <c r="L142" s="148"/>
      <c r="M142" s="153"/>
      <c r="T142" s="154"/>
      <c r="AT142" s="149" t="s">
        <v>135</v>
      </c>
      <c r="AU142" s="149" t="s">
        <v>88</v>
      </c>
      <c r="AV142" s="12" t="s">
        <v>88</v>
      </c>
      <c r="AW142" s="12" t="s">
        <v>34</v>
      </c>
      <c r="AX142" s="12" t="s">
        <v>79</v>
      </c>
      <c r="AY142" s="149" t="s">
        <v>124</v>
      </c>
    </row>
    <row r="143" spans="2:51" s="12" customFormat="1" ht="22.5">
      <c r="B143" s="148"/>
      <c r="D143" s="143" t="s">
        <v>135</v>
      </c>
      <c r="E143" s="149" t="s">
        <v>1</v>
      </c>
      <c r="F143" s="150" t="s">
        <v>158</v>
      </c>
      <c r="H143" s="151">
        <v>11.43</v>
      </c>
      <c r="I143" s="152"/>
      <c r="L143" s="148"/>
      <c r="M143" s="153"/>
      <c r="T143" s="154"/>
      <c r="AT143" s="149" t="s">
        <v>135</v>
      </c>
      <c r="AU143" s="149" t="s">
        <v>88</v>
      </c>
      <c r="AV143" s="12" t="s">
        <v>88</v>
      </c>
      <c r="AW143" s="12" t="s">
        <v>34</v>
      </c>
      <c r="AX143" s="12" t="s">
        <v>79</v>
      </c>
      <c r="AY143" s="149" t="s">
        <v>124</v>
      </c>
    </row>
    <row r="144" spans="2:51" s="14" customFormat="1" ht="12">
      <c r="B144" s="161"/>
      <c r="D144" s="143" t="s">
        <v>135</v>
      </c>
      <c r="E144" s="162" t="s">
        <v>1</v>
      </c>
      <c r="F144" s="163" t="s">
        <v>159</v>
      </c>
      <c r="H144" s="164">
        <v>161.33</v>
      </c>
      <c r="I144" s="165"/>
      <c r="L144" s="161"/>
      <c r="M144" s="166"/>
      <c r="T144" s="167"/>
      <c r="AT144" s="162" t="s">
        <v>135</v>
      </c>
      <c r="AU144" s="162" t="s">
        <v>88</v>
      </c>
      <c r="AV144" s="14" t="s">
        <v>130</v>
      </c>
      <c r="AW144" s="14" t="s">
        <v>34</v>
      </c>
      <c r="AX144" s="14" t="s">
        <v>35</v>
      </c>
      <c r="AY144" s="162" t="s">
        <v>124</v>
      </c>
    </row>
    <row r="145" spans="2:65" s="1" customFormat="1" ht="24.2" customHeight="1">
      <c r="B145" s="31"/>
      <c r="C145" s="131" t="s">
        <v>160</v>
      </c>
      <c r="D145" s="131" t="s">
        <v>126</v>
      </c>
      <c r="E145" s="132" t="s">
        <v>161</v>
      </c>
      <c r="F145" s="133" t="s">
        <v>162</v>
      </c>
      <c r="G145" s="134" t="s">
        <v>147</v>
      </c>
      <c r="H145" s="135">
        <v>3.24</v>
      </c>
      <c r="I145" s="136">
        <v>1568</v>
      </c>
      <c r="J145" s="135">
        <f>ROUND(I145*H145,1)</f>
        <v>5080.3</v>
      </c>
      <c r="K145" s="133" t="s">
        <v>140</v>
      </c>
      <c r="L145" s="31"/>
      <c r="M145" s="137" t="s">
        <v>1</v>
      </c>
      <c r="N145" s="138" t="s">
        <v>44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130</v>
      </c>
      <c r="AT145" s="141" t="s">
        <v>126</v>
      </c>
      <c r="AU145" s="141" t="s">
        <v>88</v>
      </c>
      <c r="AY145" s="16" t="s">
        <v>124</v>
      </c>
      <c r="BE145" s="142">
        <f>IF(N145="základní",J145,0)</f>
        <v>5080.3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35</v>
      </c>
      <c r="BK145" s="142">
        <f>ROUND(I145*H145,1)</f>
        <v>5080.3</v>
      </c>
      <c r="BL145" s="16" t="s">
        <v>130</v>
      </c>
      <c r="BM145" s="141" t="s">
        <v>163</v>
      </c>
    </row>
    <row r="146" spans="2:47" s="1" customFormat="1" ht="29.25">
      <c r="B146" s="31"/>
      <c r="D146" s="143" t="s">
        <v>132</v>
      </c>
      <c r="F146" s="144" t="s">
        <v>164</v>
      </c>
      <c r="I146" s="145"/>
      <c r="L146" s="31"/>
      <c r="M146" s="146"/>
      <c r="T146" s="55"/>
      <c r="AT146" s="16" t="s">
        <v>132</v>
      </c>
      <c r="AU146" s="16" t="s">
        <v>88</v>
      </c>
    </row>
    <row r="147" spans="2:51" s="13" customFormat="1" ht="12">
      <c r="B147" s="155"/>
      <c r="D147" s="143" t="s">
        <v>135</v>
      </c>
      <c r="E147" s="156" t="s">
        <v>1</v>
      </c>
      <c r="F147" s="157" t="s">
        <v>165</v>
      </c>
      <c r="H147" s="156" t="s">
        <v>1</v>
      </c>
      <c r="I147" s="158"/>
      <c r="L147" s="155"/>
      <c r="M147" s="159"/>
      <c r="T147" s="160"/>
      <c r="AT147" s="156" t="s">
        <v>135</v>
      </c>
      <c r="AU147" s="156" t="s">
        <v>88</v>
      </c>
      <c r="AV147" s="13" t="s">
        <v>35</v>
      </c>
      <c r="AW147" s="13" t="s">
        <v>34</v>
      </c>
      <c r="AX147" s="13" t="s">
        <v>79</v>
      </c>
      <c r="AY147" s="156" t="s">
        <v>124</v>
      </c>
    </row>
    <row r="148" spans="2:51" s="12" customFormat="1" ht="12">
      <c r="B148" s="148"/>
      <c r="D148" s="143" t="s">
        <v>135</v>
      </c>
      <c r="E148" s="149" t="s">
        <v>1</v>
      </c>
      <c r="F148" s="150" t="s">
        <v>166</v>
      </c>
      <c r="H148" s="151">
        <v>1.2</v>
      </c>
      <c r="I148" s="152"/>
      <c r="L148" s="148"/>
      <c r="M148" s="153"/>
      <c r="T148" s="154"/>
      <c r="AT148" s="149" t="s">
        <v>135</v>
      </c>
      <c r="AU148" s="149" t="s">
        <v>88</v>
      </c>
      <c r="AV148" s="12" t="s">
        <v>88</v>
      </c>
      <c r="AW148" s="12" t="s">
        <v>34</v>
      </c>
      <c r="AX148" s="12" t="s">
        <v>79</v>
      </c>
      <c r="AY148" s="149" t="s">
        <v>124</v>
      </c>
    </row>
    <row r="149" spans="2:51" s="12" customFormat="1" ht="12">
      <c r="B149" s="148"/>
      <c r="D149" s="143" t="s">
        <v>135</v>
      </c>
      <c r="E149" s="149" t="s">
        <v>1</v>
      </c>
      <c r="F149" s="150" t="s">
        <v>167</v>
      </c>
      <c r="H149" s="151">
        <v>0.45</v>
      </c>
      <c r="I149" s="152"/>
      <c r="L149" s="148"/>
      <c r="M149" s="153"/>
      <c r="T149" s="154"/>
      <c r="AT149" s="149" t="s">
        <v>135</v>
      </c>
      <c r="AU149" s="149" t="s">
        <v>88</v>
      </c>
      <c r="AV149" s="12" t="s">
        <v>88</v>
      </c>
      <c r="AW149" s="12" t="s">
        <v>34</v>
      </c>
      <c r="AX149" s="12" t="s">
        <v>79</v>
      </c>
      <c r="AY149" s="149" t="s">
        <v>124</v>
      </c>
    </row>
    <row r="150" spans="2:51" s="13" customFormat="1" ht="12">
      <c r="B150" s="155"/>
      <c r="D150" s="143" t="s">
        <v>135</v>
      </c>
      <c r="E150" s="156" t="s">
        <v>1</v>
      </c>
      <c r="F150" s="157" t="s">
        <v>168</v>
      </c>
      <c r="H150" s="156" t="s">
        <v>1</v>
      </c>
      <c r="I150" s="158"/>
      <c r="L150" s="155"/>
      <c r="M150" s="159"/>
      <c r="T150" s="160"/>
      <c r="AT150" s="156" t="s">
        <v>135</v>
      </c>
      <c r="AU150" s="156" t="s">
        <v>88</v>
      </c>
      <c r="AV150" s="13" t="s">
        <v>35</v>
      </c>
      <c r="AW150" s="13" t="s">
        <v>34</v>
      </c>
      <c r="AX150" s="13" t="s">
        <v>79</v>
      </c>
      <c r="AY150" s="156" t="s">
        <v>124</v>
      </c>
    </row>
    <row r="151" spans="2:51" s="12" customFormat="1" ht="12">
      <c r="B151" s="148"/>
      <c r="D151" s="143" t="s">
        <v>135</v>
      </c>
      <c r="E151" s="149" t="s">
        <v>1</v>
      </c>
      <c r="F151" s="150" t="s">
        <v>169</v>
      </c>
      <c r="H151" s="151">
        <v>0.06</v>
      </c>
      <c r="I151" s="152"/>
      <c r="L151" s="148"/>
      <c r="M151" s="153"/>
      <c r="T151" s="154"/>
      <c r="AT151" s="149" t="s">
        <v>135</v>
      </c>
      <c r="AU151" s="149" t="s">
        <v>88</v>
      </c>
      <c r="AV151" s="12" t="s">
        <v>88</v>
      </c>
      <c r="AW151" s="12" t="s">
        <v>34</v>
      </c>
      <c r="AX151" s="12" t="s">
        <v>79</v>
      </c>
      <c r="AY151" s="149" t="s">
        <v>124</v>
      </c>
    </row>
    <row r="152" spans="2:51" s="12" customFormat="1" ht="12">
      <c r="B152" s="148"/>
      <c r="D152" s="143" t="s">
        <v>135</v>
      </c>
      <c r="E152" s="149" t="s">
        <v>1</v>
      </c>
      <c r="F152" s="150" t="s">
        <v>170</v>
      </c>
      <c r="H152" s="151">
        <v>0.23</v>
      </c>
      <c r="I152" s="152"/>
      <c r="L152" s="148"/>
      <c r="M152" s="153"/>
      <c r="T152" s="154"/>
      <c r="AT152" s="149" t="s">
        <v>135</v>
      </c>
      <c r="AU152" s="149" t="s">
        <v>88</v>
      </c>
      <c r="AV152" s="12" t="s">
        <v>88</v>
      </c>
      <c r="AW152" s="12" t="s">
        <v>34</v>
      </c>
      <c r="AX152" s="12" t="s">
        <v>79</v>
      </c>
      <c r="AY152" s="149" t="s">
        <v>124</v>
      </c>
    </row>
    <row r="153" spans="2:51" s="13" customFormat="1" ht="12">
      <c r="B153" s="155"/>
      <c r="D153" s="143" t="s">
        <v>135</v>
      </c>
      <c r="E153" s="156" t="s">
        <v>1</v>
      </c>
      <c r="F153" s="157" t="s">
        <v>171</v>
      </c>
      <c r="H153" s="156" t="s">
        <v>1</v>
      </c>
      <c r="I153" s="158"/>
      <c r="L153" s="155"/>
      <c r="M153" s="159"/>
      <c r="T153" s="160"/>
      <c r="AT153" s="156" t="s">
        <v>135</v>
      </c>
      <c r="AU153" s="156" t="s">
        <v>88</v>
      </c>
      <c r="AV153" s="13" t="s">
        <v>35</v>
      </c>
      <c r="AW153" s="13" t="s">
        <v>34</v>
      </c>
      <c r="AX153" s="13" t="s">
        <v>79</v>
      </c>
      <c r="AY153" s="156" t="s">
        <v>124</v>
      </c>
    </row>
    <row r="154" spans="2:51" s="12" customFormat="1" ht="12">
      <c r="B154" s="148"/>
      <c r="D154" s="143" t="s">
        <v>135</v>
      </c>
      <c r="E154" s="149" t="s">
        <v>1</v>
      </c>
      <c r="F154" s="150" t="s">
        <v>172</v>
      </c>
      <c r="H154" s="151">
        <v>0.7</v>
      </c>
      <c r="I154" s="152"/>
      <c r="L154" s="148"/>
      <c r="M154" s="153"/>
      <c r="T154" s="154"/>
      <c r="AT154" s="149" t="s">
        <v>135</v>
      </c>
      <c r="AU154" s="149" t="s">
        <v>88</v>
      </c>
      <c r="AV154" s="12" t="s">
        <v>88</v>
      </c>
      <c r="AW154" s="12" t="s">
        <v>34</v>
      </c>
      <c r="AX154" s="12" t="s">
        <v>79</v>
      </c>
      <c r="AY154" s="149" t="s">
        <v>124</v>
      </c>
    </row>
    <row r="155" spans="2:51" s="13" customFormat="1" ht="12">
      <c r="B155" s="155"/>
      <c r="D155" s="143" t="s">
        <v>135</v>
      </c>
      <c r="E155" s="156" t="s">
        <v>1</v>
      </c>
      <c r="F155" s="157" t="s">
        <v>173</v>
      </c>
      <c r="H155" s="156" t="s">
        <v>1</v>
      </c>
      <c r="I155" s="158"/>
      <c r="L155" s="155"/>
      <c r="M155" s="159"/>
      <c r="T155" s="160"/>
      <c r="AT155" s="156" t="s">
        <v>135</v>
      </c>
      <c r="AU155" s="156" t="s">
        <v>88</v>
      </c>
      <c r="AV155" s="13" t="s">
        <v>35</v>
      </c>
      <c r="AW155" s="13" t="s">
        <v>34</v>
      </c>
      <c r="AX155" s="13" t="s">
        <v>79</v>
      </c>
      <c r="AY155" s="156" t="s">
        <v>124</v>
      </c>
    </row>
    <row r="156" spans="2:51" s="12" customFormat="1" ht="12">
      <c r="B156" s="148"/>
      <c r="D156" s="143" t="s">
        <v>135</v>
      </c>
      <c r="E156" s="149" t="s">
        <v>1</v>
      </c>
      <c r="F156" s="150" t="s">
        <v>174</v>
      </c>
      <c r="H156" s="151">
        <v>0.6</v>
      </c>
      <c r="I156" s="152"/>
      <c r="L156" s="148"/>
      <c r="M156" s="153"/>
      <c r="T156" s="154"/>
      <c r="AT156" s="149" t="s">
        <v>135</v>
      </c>
      <c r="AU156" s="149" t="s">
        <v>88</v>
      </c>
      <c r="AV156" s="12" t="s">
        <v>88</v>
      </c>
      <c r="AW156" s="12" t="s">
        <v>34</v>
      </c>
      <c r="AX156" s="12" t="s">
        <v>79</v>
      </c>
      <c r="AY156" s="149" t="s">
        <v>124</v>
      </c>
    </row>
    <row r="157" spans="2:51" s="14" customFormat="1" ht="12">
      <c r="B157" s="161"/>
      <c r="D157" s="143" t="s">
        <v>135</v>
      </c>
      <c r="E157" s="162" t="s">
        <v>1</v>
      </c>
      <c r="F157" s="163" t="s">
        <v>159</v>
      </c>
      <c r="H157" s="164">
        <v>3.2399999999999998</v>
      </c>
      <c r="I157" s="165"/>
      <c r="L157" s="161"/>
      <c r="M157" s="166"/>
      <c r="T157" s="167"/>
      <c r="AT157" s="162" t="s">
        <v>135</v>
      </c>
      <c r="AU157" s="162" t="s">
        <v>88</v>
      </c>
      <c r="AV157" s="14" t="s">
        <v>130</v>
      </c>
      <c r="AW157" s="14" t="s">
        <v>34</v>
      </c>
      <c r="AX157" s="14" t="s">
        <v>35</v>
      </c>
      <c r="AY157" s="162" t="s">
        <v>124</v>
      </c>
    </row>
    <row r="158" spans="2:65" s="1" customFormat="1" ht="33" customHeight="1">
      <c r="B158" s="31"/>
      <c r="C158" s="131" t="s">
        <v>175</v>
      </c>
      <c r="D158" s="131" t="s">
        <v>126</v>
      </c>
      <c r="E158" s="132" t="s">
        <v>176</v>
      </c>
      <c r="F158" s="133" t="s">
        <v>177</v>
      </c>
      <c r="G158" s="134" t="s">
        <v>147</v>
      </c>
      <c r="H158" s="135">
        <v>1.6</v>
      </c>
      <c r="I158" s="136">
        <v>1046</v>
      </c>
      <c r="J158" s="135">
        <f>ROUND(I158*H158,1)</f>
        <v>1673.6</v>
      </c>
      <c r="K158" s="133" t="s">
        <v>140</v>
      </c>
      <c r="L158" s="31"/>
      <c r="M158" s="137" t="s">
        <v>1</v>
      </c>
      <c r="N158" s="138" t="s">
        <v>44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130</v>
      </c>
      <c r="AT158" s="141" t="s">
        <v>126</v>
      </c>
      <c r="AU158" s="141" t="s">
        <v>88</v>
      </c>
      <c r="AY158" s="16" t="s">
        <v>124</v>
      </c>
      <c r="BE158" s="142">
        <f>IF(N158="základní",J158,0)</f>
        <v>1673.6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35</v>
      </c>
      <c r="BK158" s="142">
        <f>ROUND(I158*H158,1)</f>
        <v>1673.6</v>
      </c>
      <c r="BL158" s="16" t="s">
        <v>130</v>
      </c>
      <c r="BM158" s="141" t="s">
        <v>178</v>
      </c>
    </row>
    <row r="159" spans="2:47" s="1" customFormat="1" ht="29.25">
      <c r="B159" s="31"/>
      <c r="D159" s="143" t="s">
        <v>132</v>
      </c>
      <c r="F159" s="144" t="s">
        <v>179</v>
      </c>
      <c r="I159" s="145"/>
      <c r="L159" s="31"/>
      <c r="M159" s="146"/>
      <c r="T159" s="55"/>
      <c r="AT159" s="16" t="s">
        <v>132</v>
      </c>
      <c r="AU159" s="16" t="s">
        <v>88</v>
      </c>
    </row>
    <row r="160" spans="2:51" s="12" customFormat="1" ht="12">
      <c r="B160" s="148"/>
      <c r="D160" s="143" t="s">
        <v>135</v>
      </c>
      <c r="E160" s="149" t="s">
        <v>1</v>
      </c>
      <c r="F160" s="150" t="s">
        <v>180</v>
      </c>
      <c r="H160" s="151">
        <v>1.6</v>
      </c>
      <c r="I160" s="152"/>
      <c r="L160" s="148"/>
      <c r="M160" s="153"/>
      <c r="T160" s="154"/>
      <c r="AT160" s="149" t="s">
        <v>135</v>
      </c>
      <c r="AU160" s="149" t="s">
        <v>88</v>
      </c>
      <c r="AV160" s="12" t="s">
        <v>88</v>
      </c>
      <c r="AW160" s="12" t="s">
        <v>34</v>
      </c>
      <c r="AX160" s="12" t="s">
        <v>35</v>
      </c>
      <c r="AY160" s="149" t="s">
        <v>124</v>
      </c>
    </row>
    <row r="161" spans="2:65" s="1" customFormat="1" ht="37.9" customHeight="1">
      <c r="B161" s="31"/>
      <c r="C161" s="131" t="s">
        <v>181</v>
      </c>
      <c r="D161" s="131" t="s">
        <v>126</v>
      </c>
      <c r="E161" s="132" t="s">
        <v>182</v>
      </c>
      <c r="F161" s="133" t="s">
        <v>183</v>
      </c>
      <c r="G161" s="134" t="s">
        <v>147</v>
      </c>
      <c r="H161" s="135">
        <v>179.58</v>
      </c>
      <c r="I161" s="136">
        <v>133</v>
      </c>
      <c r="J161" s="135">
        <f>ROUND(I161*H161,1)</f>
        <v>23884.1</v>
      </c>
      <c r="K161" s="133" t="s">
        <v>140</v>
      </c>
      <c r="L161" s="31"/>
      <c r="M161" s="137" t="s">
        <v>1</v>
      </c>
      <c r="N161" s="138" t="s">
        <v>44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130</v>
      </c>
      <c r="AT161" s="141" t="s">
        <v>126</v>
      </c>
      <c r="AU161" s="141" t="s">
        <v>88</v>
      </c>
      <c r="AY161" s="16" t="s">
        <v>124</v>
      </c>
      <c r="BE161" s="142">
        <f>IF(N161="základní",J161,0)</f>
        <v>23884.1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35</v>
      </c>
      <c r="BK161" s="142">
        <f>ROUND(I161*H161,1)</f>
        <v>23884.1</v>
      </c>
      <c r="BL161" s="16" t="s">
        <v>130</v>
      </c>
      <c r="BM161" s="141" t="s">
        <v>184</v>
      </c>
    </row>
    <row r="162" spans="2:47" s="1" customFormat="1" ht="39">
      <c r="B162" s="31"/>
      <c r="D162" s="143" t="s">
        <v>132</v>
      </c>
      <c r="F162" s="144" t="s">
        <v>185</v>
      </c>
      <c r="I162" s="145"/>
      <c r="L162" s="31"/>
      <c r="M162" s="146"/>
      <c r="T162" s="55"/>
      <c r="AT162" s="16" t="s">
        <v>132</v>
      </c>
      <c r="AU162" s="16" t="s">
        <v>88</v>
      </c>
    </row>
    <row r="163" spans="2:51" s="13" customFormat="1" ht="12">
      <c r="B163" s="155"/>
      <c r="D163" s="143" t="s">
        <v>135</v>
      </c>
      <c r="E163" s="156" t="s">
        <v>1</v>
      </c>
      <c r="F163" s="157" t="s">
        <v>186</v>
      </c>
      <c r="H163" s="156" t="s">
        <v>1</v>
      </c>
      <c r="I163" s="158"/>
      <c r="L163" s="155"/>
      <c r="M163" s="159"/>
      <c r="T163" s="160"/>
      <c r="AT163" s="156" t="s">
        <v>135</v>
      </c>
      <c r="AU163" s="156" t="s">
        <v>88</v>
      </c>
      <c r="AV163" s="13" t="s">
        <v>35</v>
      </c>
      <c r="AW163" s="13" t="s">
        <v>34</v>
      </c>
      <c r="AX163" s="13" t="s">
        <v>79</v>
      </c>
      <c r="AY163" s="156" t="s">
        <v>124</v>
      </c>
    </row>
    <row r="164" spans="2:51" s="12" customFormat="1" ht="12">
      <c r="B164" s="148"/>
      <c r="D164" s="143" t="s">
        <v>135</v>
      </c>
      <c r="E164" s="149" t="s">
        <v>1</v>
      </c>
      <c r="F164" s="150" t="s">
        <v>187</v>
      </c>
      <c r="H164" s="151">
        <v>166.55</v>
      </c>
      <c r="I164" s="152"/>
      <c r="L164" s="148"/>
      <c r="M164" s="153"/>
      <c r="T164" s="154"/>
      <c r="AT164" s="149" t="s">
        <v>135</v>
      </c>
      <c r="AU164" s="149" t="s">
        <v>88</v>
      </c>
      <c r="AV164" s="12" t="s">
        <v>88</v>
      </c>
      <c r="AW164" s="12" t="s">
        <v>34</v>
      </c>
      <c r="AX164" s="12" t="s">
        <v>79</v>
      </c>
      <c r="AY164" s="149" t="s">
        <v>124</v>
      </c>
    </row>
    <row r="165" spans="2:51" s="12" customFormat="1" ht="12">
      <c r="B165" s="148"/>
      <c r="D165" s="143" t="s">
        <v>135</v>
      </c>
      <c r="E165" s="149" t="s">
        <v>1</v>
      </c>
      <c r="F165" s="150" t="s">
        <v>180</v>
      </c>
      <c r="H165" s="151">
        <v>1.6</v>
      </c>
      <c r="I165" s="152"/>
      <c r="L165" s="148"/>
      <c r="M165" s="153"/>
      <c r="T165" s="154"/>
      <c r="AT165" s="149" t="s">
        <v>135</v>
      </c>
      <c r="AU165" s="149" t="s">
        <v>88</v>
      </c>
      <c r="AV165" s="12" t="s">
        <v>88</v>
      </c>
      <c r="AW165" s="12" t="s">
        <v>34</v>
      </c>
      <c r="AX165" s="12" t="s">
        <v>79</v>
      </c>
      <c r="AY165" s="149" t="s">
        <v>124</v>
      </c>
    </row>
    <row r="166" spans="2:51" s="12" customFormat="1" ht="22.5">
      <c r="B166" s="148"/>
      <c r="D166" s="143" t="s">
        <v>135</v>
      </c>
      <c r="E166" s="149" t="s">
        <v>1</v>
      </c>
      <c r="F166" s="150" t="s">
        <v>158</v>
      </c>
      <c r="H166" s="151">
        <v>11.43</v>
      </c>
      <c r="I166" s="152"/>
      <c r="L166" s="148"/>
      <c r="M166" s="153"/>
      <c r="T166" s="154"/>
      <c r="AT166" s="149" t="s">
        <v>135</v>
      </c>
      <c r="AU166" s="149" t="s">
        <v>88</v>
      </c>
      <c r="AV166" s="12" t="s">
        <v>88</v>
      </c>
      <c r="AW166" s="12" t="s">
        <v>34</v>
      </c>
      <c r="AX166" s="12" t="s">
        <v>79</v>
      </c>
      <c r="AY166" s="149" t="s">
        <v>124</v>
      </c>
    </row>
    <row r="167" spans="2:51" s="14" customFormat="1" ht="12">
      <c r="B167" s="161"/>
      <c r="D167" s="143" t="s">
        <v>135</v>
      </c>
      <c r="E167" s="162" t="s">
        <v>1</v>
      </c>
      <c r="F167" s="163" t="s">
        <v>159</v>
      </c>
      <c r="H167" s="164">
        <v>179.58</v>
      </c>
      <c r="I167" s="165"/>
      <c r="L167" s="161"/>
      <c r="M167" s="166"/>
      <c r="T167" s="167"/>
      <c r="AT167" s="162" t="s">
        <v>135</v>
      </c>
      <c r="AU167" s="162" t="s">
        <v>88</v>
      </c>
      <c r="AV167" s="14" t="s">
        <v>130</v>
      </c>
      <c r="AW167" s="14" t="s">
        <v>34</v>
      </c>
      <c r="AX167" s="14" t="s">
        <v>35</v>
      </c>
      <c r="AY167" s="162" t="s">
        <v>124</v>
      </c>
    </row>
    <row r="168" spans="2:65" s="1" customFormat="1" ht="33" customHeight="1">
      <c r="B168" s="31"/>
      <c r="C168" s="131" t="s">
        <v>188</v>
      </c>
      <c r="D168" s="131" t="s">
        <v>126</v>
      </c>
      <c r="E168" s="132" t="s">
        <v>189</v>
      </c>
      <c r="F168" s="133" t="s">
        <v>190</v>
      </c>
      <c r="G168" s="134" t="s">
        <v>147</v>
      </c>
      <c r="H168" s="135">
        <v>4.26</v>
      </c>
      <c r="I168" s="136">
        <v>2240</v>
      </c>
      <c r="J168" s="135">
        <f>ROUND(I168*H168,1)</f>
        <v>9542.4</v>
      </c>
      <c r="K168" s="133" t="s">
        <v>1</v>
      </c>
      <c r="L168" s="31"/>
      <c r="M168" s="137" t="s">
        <v>1</v>
      </c>
      <c r="N168" s="138" t="s">
        <v>44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130</v>
      </c>
      <c r="AT168" s="141" t="s">
        <v>126</v>
      </c>
      <c r="AU168" s="141" t="s">
        <v>88</v>
      </c>
      <c r="AY168" s="16" t="s">
        <v>124</v>
      </c>
      <c r="BE168" s="142">
        <f>IF(N168="základní",J168,0)</f>
        <v>9542.4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35</v>
      </c>
      <c r="BK168" s="142">
        <f>ROUND(I168*H168,1)</f>
        <v>9542.4</v>
      </c>
      <c r="BL168" s="16" t="s">
        <v>130</v>
      </c>
      <c r="BM168" s="141" t="s">
        <v>191</v>
      </c>
    </row>
    <row r="169" spans="2:47" s="1" customFormat="1" ht="19.5">
      <c r="B169" s="31"/>
      <c r="D169" s="143" t="s">
        <v>132</v>
      </c>
      <c r="F169" s="144" t="s">
        <v>190</v>
      </c>
      <c r="I169" s="145"/>
      <c r="L169" s="31"/>
      <c r="M169" s="146"/>
      <c r="T169" s="55"/>
      <c r="AT169" s="16" t="s">
        <v>132</v>
      </c>
      <c r="AU169" s="16" t="s">
        <v>88</v>
      </c>
    </row>
    <row r="170" spans="2:47" s="1" customFormat="1" ht="19.5">
      <c r="B170" s="31"/>
      <c r="D170" s="143" t="s">
        <v>133</v>
      </c>
      <c r="F170" s="147" t="s">
        <v>192</v>
      </c>
      <c r="I170" s="145"/>
      <c r="L170" s="31"/>
      <c r="M170" s="146"/>
      <c r="T170" s="55"/>
      <c r="AT170" s="16" t="s">
        <v>133</v>
      </c>
      <c r="AU170" s="16" t="s">
        <v>88</v>
      </c>
    </row>
    <row r="171" spans="2:51" s="13" customFormat="1" ht="12">
      <c r="B171" s="155"/>
      <c r="D171" s="143" t="s">
        <v>135</v>
      </c>
      <c r="E171" s="156" t="s">
        <v>1</v>
      </c>
      <c r="F171" s="157" t="s">
        <v>165</v>
      </c>
      <c r="H171" s="156" t="s">
        <v>1</v>
      </c>
      <c r="I171" s="158"/>
      <c r="L171" s="155"/>
      <c r="M171" s="159"/>
      <c r="T171" s="160"/>
      <c r="AT171" s="156" t="s">
        <v>135</v>
      </c>
      <c r="AU171" s="156" t="s">
        <v>88</v>
      </c>
      <c r="AV171" s="13" t="s">
        <v>35</v>
      </c>
      <c r="AW171" s="13" t="s">
        <v>34</v>
      </c>
      <c r="AX171" s="13" t="s">
        <v>79</v>
      </c>
      <c r="AY171" s="156" t="s">
        <v>124</v>
      </c>
    </row>
    <row r="172" spans="2:51" s="12" customFormat="1" ht="12">
      <c r="B172" s="148"/>
      <c r="D172" s="143" t="s">
        <v>135</v>
      </c>
      <c r="E172" s="149" t="s">
        <v>1</v>
      </c>
      <c r="F172" s="150" t="s">
        <v>193</v>
      </c>
      <c r="H172" s="151">
        <v>0.2</v>
      </c>
      <c r="I172" s="152"/>
      <c r="L172" s="148"/>
      <c r="M172" s="153"/>
      <c r="T172" s="154"/>
      <c r="AT172" s="149" t="s">
        <v>135</v>
      </c>
      <c r="AU172" s="149" t="s">
        <v>88</v>
      </c>
      <c r="AV172" s="12" t="s">
        <v>88</v>
      </c>
      <c r="AW172" s="12" t="s">
        <v>34</v>
      </c>
      <c r="AX172" s="12" t="s">
        <v>79</v>
      </c>
      <c r="AY172" s="149" t="s">
        <v>124</v>
      </c>
    </row>
    <row r="173" spans="2:51" s="12" customFormat="1" ht="22.5">
      <c r="B173" s="148"/>
      <c r="D173" s="143" t="s">
        <v>135</v>
      </c>
      <c r="E173" s="149" t="s">
        <v>1</v>
      </c>
      <c r="F173" s="150" t="s">
        <v>194</v>
      </c>
      <c r="H173" s="151">
        <v>0.22</v>
      </c>
      <c r="I173" s="152"/>
      <c r="L173" s="148"/>
      <c r="M173" s="153"/>
      <c r="T173" s="154"/>
      <c r="AT173" s="149" t="s">
        <v>135</v>
      </c>
      <c r="AU173" s="149" t="s">
        <v>88</v>
      </c>
      <c r="AV173" s="12" t="s">
        <v>88</v>
      </c>
      <c r="AW173" s="12" t="s">
        <v>34</v>
      </c>
      <c r="AX173" s="12" t="s">
        <v>79</v>
      </c>
      <c r="AY173" s="149" t="s">
        <v>124</v>
      </c>
    </row>
    <row r="174" spans="2:51" s="12" customFormat="1" ht="12">
      <c r="B174" s="148"/>
      <c r="D174" s="143" t="s">
        <v>135</v>
      </c>
      <c r="E174" s="149" t="s">
        <v>1</v>
      </c>
      <c r="F174" s="150" t="s">
        <v>166</v>
      </c>
      <c r="H174" s="151">
        <v>1.2</v>
      </c>
      <c r="I174" s="152"/>
      <c r="L174" s="148"/>
      <c r="M174" s="153"/>
      <c r="T174" s="154"/>
      <c r="AT174" s="149" t="s">
        <v>135</v>
      </c>
      <c r="AU174" s="149" t="s">
        <v>88</v>
      </c>
      <c r="AV174" s="12" t="s">
        <v>88</v>
      </c>
      <c r="AW174" s="12" t="s">
        <v>34</v>
      </c>
      <c r="AX174" s="12" t="s">
        <v>79</v>
      </c>
      <c r="AY174" s="149" t="s">
        <v>124</v>
      </c>
    </row>
    <row r="175" spans="2:51" s="12" customFormat="1" ht="12">
      <c r="B175" s="148"/>
      <c r="D175" s="143" t="s">
        <v>135</v>
      </c>
      <c r="E175" s="149" t="s">
        <v>1</v>
      </c>
      <c r="F175" s="150" t="s">
        <v>167</v>
      </c>
      <c r="H175" s="151">
        <v>0.45</v>
      </c>
      <c r="I175" s="152"/>
      <c r="L175" s="148"/>
      <c r="M175" s="153"/>
      <c r="T175" s="154"/>
      <c r="AT175" s="149" t="s">
        <v>135</v>
      </c>
      <c r="AU175" s="149" t="s">
        <v>88</v>
      </c>
      <c r="AV175" s="12" t="s">
        <v>88</v>
      </c>
      <c r="AW175" s="12" t="s">
        <v>34</v>
      </c>
      <c r="AX175" s="12" t="s">
        <v>79</v>
      </c>
      <c r="AY175" s="149" t="s">
        <v>124</v>
      </c>
    </row>
    <row r="176" spans="2:51" s="13" customFormat="1" ht="12">
      <c r="B176" s="155"/>
      <c r="D176" s="143" t="s">
        <v>135</v>
      </c>
      <c r="E176" s="156" t="s">
        <v>1</v>
      </c>
      <c r="F176" s="157" t="s">
        <v>168</v>
      </c>
      <c r="H176" s="156" t="s">
        <v>1</v>
      </c>
      <c r="I176" s="158"/>
      <c r="L176" s="155"/>
      <c r="M176" s="159"/>
      <c r="T176" s="160"/>
      <c r="AT176" s="156" t="s">
        <v>135</v>
      </c>
      <c r="AU176" s="156" t="s">
        <v>88</v>
      </c>
      <c r="AV176" s="13" t="s">
        <v>35</v>
      </c>
      <c r="AW176" s="13" t="s">
        <v>34</v>
      </c>
      <c r="AX176" s="13" t="s">
        <v>79</v>
      </c>
      <c r="AY176" s="156" t="s">
        <v>124</v>
      </c>
    </row>
    <row r="177" spans="2:51" s="12" customFormat="1" ht="12">
      <c r="B177" s="148"/>
      <c r="D177" s="143" t="s">
        <v>135</v>
      </c>
      <c r="E177" s="149" t="s">
        <v>1</v>
      </c>
      <c r="F177" s="150" t="s">
        <v>193</v>
      </c>
      <c r="H177" s="151">
        <v>0.2</v>
      </c>
      <c r="I177" s="152"/>
      <c r="L177" s="148"/>
      <c r="M177" s="153"/>
      <c r="T177" s="154"/>
      <c r="AT177" s="149" t="s">
        <v>135</v>
      </c>
      <c r="AU177" s="149" t="s">
        <v>88</v>
      </c>
      <c r="AV177" s="12" t="s">
        <v>88</v>
      </c>
      <c r="AW177" s="12" t="s">
        <v>34</v>
      </c>
      <c r="AX177" s="12" t="s">
        <v>79</v>
      </c>
      <c r="AY177" s="149" t="s">
        <v>124</v>
      </c>
    </row>
    <row r="178" spans="2:51" s="12" customFormat="1" ht="12">
      <c r="B178" s="148"/>
      <c r="D178" s="143" t="s">
        <v>135</v>
      </c>
      <c r="E178" s="149" t="s">
        <v>1</v>
      </c>
      <c r="F178" s="150" t="s">
        <v>169</v>
      </c>
      <c r="H178" s="151">
        <v>0.06</v>
      </c>
      <c r="I178" s="152"/>
      <c r="L178" s="148"/>
      <c r="M178" s="153"/>
      <c r="T178" s="154"/>
      <c r="AT178" s="149" t="s">
        <v>135</v>
      </c>
      <c r="AU178" s="149" t="s">
        <v>88</v>
      </c>
      <c r="AV178" s="12" t="s">
        <v>88</v>
      </c>
      <c r="AW178" s="12" t="s">
        <v>34</v>
      </c>
      <c r="AX178" s="12" t="s">
        <v>79</v>
      </c>
      <c r="AY178" s="149" t="s">
        <v>124</v>
      </c>
    </row>
    <row r="179" spans="2:51" s="12" customFormat="1" ht="12">
      <c r="B179" s="148"/>
      <c r="D179" s="143" t="s">
        <v>135</v>
      </c>
      <c r="E179" s="149" t="s">
        <v>1</v>
      </c>
      <c r="F179" s="150" t="s">
        <v>170</v>
      </c>
      <c r="H179" s="151">
        <v>0.23</v>
      </c>
      <c r="I179" s="152"/>
      <c r="L179" s="148"/>
      <c r="M179" s="153"/>
      <c r="T179" s="154"/>
      <c r="AT179" s="149" t="s">
        <v>135</v>
      </c>
      <c r="AU179" s="149" t="s">
        <v>88</v>
      </c>
      <c r="AV179" s="12" t="s">
        <v>88</v>
      </c>
      <c r="AW179" s="12" t="s">
        <v>34</v>
      </c>
      <c r="AX179" s="12" t="s">
        <v>79</v>
      </c>
      <c r="AY179" s="149" t="s">
        <v>124</v>
      </c>
    </row>
    <row r="180" spans="2:51" s="13" customFormat="1" ht="12">
      <c r="B180" s="155"/>
      <c r="D180" s="143" t="s">
        <v>135</v>
      </c>
      <c r="E180" s="156" t="s">
        <v>1</v>
      </c>
      <c r="F180" s="157" t="s">
        <v>171</v>
      </c>
      <c r="H180" s="156" t="s">
        <v>1</v>
      </c>
      <c r="I180" s="158"/>
      <c r="L180" s="155"/>
      <c r="M180" s="159"/>
      <c r="T180" s="160"/>
      <c r="AT180" s="156" t="s">
        <v>135</v>
      </c>
      <c r="AU180" s="156" t="s">
        <v>88</v>
      </c>
      <c r="AV180" s="13" t="s">
        <v>35</v>
      </c>
      <c r="AW180" s="13" t="s">
        <v>34</v>
      </c>
      <c r="AX180" s="13" t="s">
        <v>79</v>
      </c>
      <c r="AY180" s="156" t="s">
        <v>124</v>
      </c>
    </row>
    <row r="181" spans="2:51" s="12" customFormat="1" ht="12">
      <c r="B181" s="148"/>
      <c r="D181" s="143" t="s">
        <v>135</v>
      </c>
      <c r="E181" s="149" t="s">
        <v>1</v>
      </c>
      <c r="F181" s="150" t="s">
        <v>193</v>
      </c>
      <c r="H181" s="151">
        <v>0.2</v>
      </c>
      <c r="I181" s="152"/>
      <c r="L181" s="148"/>
      <c r="M181" s="153"/>
      <c r="T181" s="154"/>
      <c r="AT181" s="149" t="s">
        <v>135</v>
      </c>
      <c r="AU181" s="149" t="s">
        <v>88</v>
      </c>
      <c r="AV181" s="12" t="s">
        <v>88</v>
      </c>
      <c r="AW181" s="12" t="s">
        <v>34</v>
      </c>
      <c r="AX181" s="12" t="s">
        <v>79</v>
      </c>
      <c r="AY181" s="149" t="s">
        <v>124</v>
      </c>
    </row>
    <row r="182" spans="2:51" s="12" customFormat="1" ht="12">
      <c r="B182" s="148"/>
      <c r="D182" s="143" t="s">
        <v>135</v>
      </c>
      <c r="E182" s="149" t="s">
        <v>1</v>
      </c>
      <c r="F182" s="150" t="s">
        <v>172</v>
      </c>
      <c r="H182" s="151">
        <v>0.7</v>
      </c>
      <c r="I182" s="152"/>
      <c r="L182" s="148"/>
      <c r="M182" s="153"/>
      <c r="T182" s="154"/>
      <c r="AT182" s="149" t="s">
        <v>135</v>
      </c>
      <c r="AU182" s="149" t="s">
        <v>88</v>
      </c>
      <c r="AV182" s="12" t="s">
        <v>88</v>
      </c>
      <c r="AW182" s="12" t="s">
        <v>34</v>
      </c>
      <c r="AX182" s="12" t="s">
        <v>79</v>
      </c>
      <c r="AY182" s="149" t="s">
        <v>124</v>
      </c>
    </row>
    <row r="183" spans="2:51" s="13" customFormat="1" ht="12">
      <c r="B183" s="155"/>
      <c r="D183" s="143" t="s">
        <v>135</v>
      </c>
      <c r="E183" s="156" t="s">
        <v>1</v>
      </c>
      <c r="F183" s="157" t="s">
        <v>173</v>
      </c>
      <c r="H183" s="156" t="s">
        <v>1</v>
      </c>
      <c r="I183" s="158"/>
      <c r="L183" s="155"/>
      <c r="M183" s="159"/>
      <c r="T183" s="160"/>
      <c r="AT183" s="156" t="s">
        <v>135</v>
      </c>
      <c r="AU183" s="156" t="s">
        <v>88</v>
      </c>
      <c r="AV183" s="13" t="s">
        <v>35</v>
      </c>
      <c r="AW183" s="13" t="s">
        <v>34</v>
      </c>
      <c r="AX183" s="13" t="s">
        <v>79</v>
      </c>
      <c r="AY183" s="156" t="s">
        <v>124</v>
      </c>
    </row>
    <row r="184" spans="2:51" s="12" customFormat="1" ht="12">
      <c r="B184" s="148"/>
      <c r="D184" s="143" t="s">
        <v>135</v>
      </c>
      <c r="E184" s="149" t="s">
        <v>1</v>
      </c>
      <c r="F184" s="150" t="s">
        <v>193</v>
      </c>
      <c r="H184" s="151">
        <v>0.2</v>
      </c>
      <c r="I184" s="152"/>
      <c r="L184" s="148"/>
      <c r="M184" s="153"/>
      <c r="T184" s="154"/>
      <c r="AT184" s="149" t="s">
        <v>135</v>
      </c>
      <c r="AU184" s="149" t="s">
        <v>88</v>
      </c>
      <c r="AV184" s="12" t="s">
        <v>88</v>
      </c>
      <c r="AW184" s="12" t="s">
        <v>34</v>
      </c>
      <c r="AX184" s="12" t="s">
        <v>79</v>
      </c>
      <c r="AY184" s="149" t="s">
        <v>124</v>
      </c>
    </row>
    <row r="185" spans="2:51" s="12" customFormat="1" ht="12">
      <c r="B185" s="148"/>
      <c r="D185" s="143" t="s">
        <v>135</v>
      </c>
      <c r="E185" s="149" t="s">
        <v>1</v>
      </c>
      <c r="F185" s="150" t="s">
        <v>174</v>
      </c>
      <c r="H185" s="151">
        <v>0.6</v>
      </c>
      <c r="I185" s="152"/>
      <c r="L185" s="148"/>
      <c r="M185" s="153"/>
      <c r="T185" s="154"/>
      <c r="AT185" s="149" t="s">
        <v>135</v>
      </c>
      <c r="AU185" s="149" t="s">
        <v>88</v>
      </c>
      <c r="AV185" s="12" t="s">
        <v>88</v>
      </c>
      <c r="AW185" s="12" t="s">
        <v>34</v>
      </c>
      <c r="AX185" s="12" t="s">
        <v>79</v>
      </c>
      <c r="AY185" s="149" t="s">
        <v>124</v>
      </c>
    </row>
    <row r="186" spans="2:51" s="14" customFormat="1" ht="12">
      <c r="B186" s="161"/>
      <c r="D186" s="143" t="s">
        <v>135</v>
      </c>
      <c r="E186" s="162" t="s">
        <v>1</v>
      </c>
      <c r="F186" s="163" t="s">
        <v>159</v>
      </c>
      <c r="H186" s="164">
        <v>4.26</v>
      </c>
      <c r="I186" s="165"/>
      <c r="L186" s="161"/>
      <c r="M186" s="166"/>
      <c r="T186" s="167"/>
      <c r="AT186" s="162" t="s">
        <v>135</v>
      </c>
      <c r="AU186" s="162" t="s">
        <v>88</v>
      </c>
      <c r="AV186" s="14" t="s">
        <v>130</v>
      </c>
      <c r="AW186" s="14" t="s">
        <v>34</v>
      </c>
      <c r="AX186" s="14" t="s">
        <v>35</v>
      </c>
      <c r="AY186" s="162" t="s">
        <v>124</v>
      </c>
    </row>
    <row r="187" spans="2:65" s="1" customFormat="1" ht="37.9" customHeight="1">
      <c r="B187" s="31"/>
      <c r="C187" s="131" t="s">
        <v>195</v>
      </c>
      <c r="D187" s="131" t="s">
        <v>126</v>
      </c>
      <c r="E187" s="132" t="s">
        <v>196</v>
      </c>
      <c r="F187" s="133" t="s">
        <v>197</v>
      </c>
      <c r="G187" s="134" t="s">
        <v>147</v>
      </c>
      <c r="H187" s="135">
        <v>5</v>
      </c>
      <c r="I187" s="136">
        <v>2660</v>
      </c>
      <c r="J187" s="135">
        <f>ROUND(I187*H187,1)</f>
        <v>13300</v>
      </c>
      <c r="K187" s="133" t="s">
        <v>1</v>
      </c>
      <c r="L187" s="31"/>
      <c r="M187" s="137" t="s">
        <v>1</v>
      </c>
      <c r="N187" s="138" t="s">
        <v>44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130</v>
      </c>
      <c r="AT187" s="141" t="s">
        <v>126</v>
      </c>
      <c r="AU187" s="141" t="s">
        <v>88</v>
      </c>
      <c r="AY187" s="16" t="s">
        <v>124</v>
      </c>
      <c r="BE187" s="142">
        <f>IF(N187="základní",J187,0)</f>
        <v>13300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35</v>
      </c>
      <c r="BK187" s="142">
        <f>ROUND(I187*H187,1)</f>
        <v>13300</v>
      </c>
      <c r="BL187" s="16" t="s">
        <v>130</v>
      </c>
      <c r="BM187" s="141" t="s">
        <v>198</v>
      </c>
    </row>
    <row r="188" spans="2:47" s="1" customFormat="1" ht="19.5">
      <c r="B188" s="31"/>
      <c r="D188" s="143" t="s">
        <v>132</v>
      </c>
      <c r="F188" s="144" t="s">
        <v>197</v>
      </c>
      <c r="I188" s="145"/>
      <c r="L188" s="31"/>
      <c r="M188" s="146"/>
      <c r="T188" s="55"/>
      <c r="AT188" s="16" t="s">
        <v>132</v>
      </c>
      <c r="AU188" s="16" t="s">
        <v>88</v>
      </c>
    </row>
    <row r="189" spans="2:47" s="1" customFormat="1" ht="19.5">
      <c r="B189" s="31"/>
      <c r="D189" s="143" t="s">
        <v>133</v>
      </c>
      <c r="F189" s="147" t="s">
        <v>192</v>
      </c>
      <c r="I189" s="145"/>
      <c r="L189" s="31"/>
      <c r="M189" s="146"/>
      <c r="T189" s="55"/>
      <c r="AT189" s="16" t="s">
        <v>133</v>
      </c>
      <c r="AU189" s="16" t="s">
        <v>88</v>
      </c>
    </row>
    <row r="190" spans="2:51" s="12" customFormat="1" ht="12">
      <c r="B190" s="148"/>
      <c r="D190" s="143" t="s">
        <v>135</v>
      </c>
      <c r="E190" s="149" t="s">
        <v>1</v>
      </c>
      <c r="F190" s="150" t="s">
        <v>199</v>
      </c>
      <c r="H190" s="151">
        <v>5</v>
      </c>
      <c r="I190" s="152"/>
      <c r="L190" s="148"/>
      <c r="M190" s="153"/>
      <c r="T190" s="154"/>
      <c r="AT190" s="149" t="s">
        <v>135</v>
      </c>
      <c r="AU190" s="149" t="s">
        <v>88</v>
      </c>
      <c r="AV190" s="12" t="s">
        <v>88</v>
      </c>
      <c r="AW190" s="12" t="s">
        <v>34</v>
      </c>
      <c r="AX190" s="12" t="s">
        <v>35</v>
      </c>
      <c r="AY190" s="149" t="s">
        <v>124</v>
      </c>
    </row>
    <row r="191" spans="2:65" s="1" customFormat="1" ht="24.2" customHeight="1">
      <c r="B191" s="31"/>
      <c r="C191" s="168" t="s">
        <v>200</v>
      </c>
      <c r="D191" s="168" t="s">
        <v>201</v>
      </c>
      <c r="E191" s="169" t="s">
        <v>202</v>
      </c>
      <c r="F191" s="170" t="s">
        <v>203</v>
      </c>
      <c r="G191" s="171" t="s">
        <v>204</v>
      </c>
      <c r="H191" s="172">
        <v>1</v>
      </c>
      <c r="I191" s="173">
        <v>13510</v>
      </c>
      <c r="J191" s="172">
        <f>ROUND(I191*H191,1)</f>
        <v>13510</v>
      </c>
      <c r="K191" s="170" t="s">
        <v>140</v>
      </c>
      <c r="L191" s="174"/>
      <c r="M191" s="175" t="s">
        <v>1</v>
      </c>
      <c r="N191" s="176" t="s">
        <v>44</v>
      </c>
      <c r="P191" s="139">
        <f>O191*H191</f>
        <v>0</v>
      </c>
      <c r="Q191" s="139">
        <v>0.0566</v>
      </c>
      <c r="R191" s="139">
        <f>Q191*H191</f>
        <v>0.0566</v>
      </c>
      <c r="S191" s="139">
        <v>0</v>
      </c>
      <c r="T191" s="140">
        <f>S191*H191</f>
        <v>0</v>
      </c>
      <c r="AR191" s="141" t="s">
        <v>188</v>
      </c>
      <c r="AT191" s="141" t="s">
        <v>201</v>
      </c>
      <c r="AU191" s="141" t="s">
        <v>88</v>
      </c>
      <c r="AY191" s="16" t="s">
        <v>124</v>
      </c>
      <c r="BE191" s="142">
        <f>IF(N191="základní",J191,0)</f>
        <v>13510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6" t="s">
        <v>35</v>
      </c>
      <c r="BK191" s="142">
        <f>ROUND(I191*H191,1)</f>
        <v>13510</v>
      </c>
      <c r="BL191" s="16" t="s">
        <v>130</v>
      </c>
      <c r="BM191" s="141" t="s">
        <v>205</v>
      </c>
    </row>
    <row r="192" spans="2:47" s="1" customFormat="1" ht="12">
      <c r="B192" s="31"/>
      <c r="D192" s="143" t="s">
        <v>132</v>
      </c>
      <c r="F192" s="144" t="s">
        <v>203</v>
      </c>
      <c r="I192" s="145"/>
      <c r="L192" s="31"/>
      <c r="M192" s="146"/>
      <c r="T192" s="55"/>
      <c r="AT192" s="16" t="s">
        <v>132</v>
      </c>
      <c r="AU192" s="16" t="s">
        <v>88</v>
      </c>
    </row>
    <row r="193" spans="2:47" s="1" customFormat="1" ht="29.25">
      <c r="B193" s="31"/>
      <c r="D193" s="143" t="s">
        <v>133</v>
      </c>
      <c r="F193" s="147" t="s">
        <v>206</v>
      </c>
      <c r="I193" s="145"/>
      <c r="L193" s="31"/>
      <c r="M193" s="146"/>
      <c r="T193" s="55"/>
      <c r="AT193" s="16" t="s">
        <v>133</v>
      </c>
      <c r="AU193" s="16" t="s">
        <v>88</v>
      </c>
    </row>
    <row r="194" spans="2:65" s="1" customFormat="1" ht="16.5" customHeight="1">
      <c r="B194" s="31"/>
      <c r="C194" s="168" t="s">
        <v>207</v>
      </c>
      <c r="D194" s="168" t="s">
        <v>201</v>
      </c>
      <c r="E194" s="169" t="s">
        <v>208</v>
      </c>
      <c r="F194" s="170" t="s">
        <v>209</v>
      </c>
      <c r="G194" s="171" t="s">
        <v>204</v>
      </c>
      <c r="H194" s="172">
        <v>1</v>
      </c>
      <c r="I194" s="173">
        <v>11186</v>
      </c>
      <c r="J194" s="172">
        <f>ROUND(I194*H194,1)</f>
        <v>11186</v>
      </c>
      <c r="K194" s="170" t="s">
        <v>1</v>
      </c>
      <c r="L194" s="174"/>
      <c r="M194" s="175" t="s">
        <v>1</v>
      </c>
      <c r="N194" s="176" t="s">
        <v>44</v>
      </c>
      <c r="P194" s="139">
        <f>O194*H194</f>
        <v>0</v>
      </c>
      <c r="Q194" s="139">
        <v>0.0566</v>
      </c>
      <c r="R194" s="139">
        <f>Q194*H194</f>
        <v>0.0566</v>
      </c>
      <c r="S194" s="139">
        <v>0</v>
      </c>
      <c r="T194" s="140">
        <f>S194*H194</f>
        <v>0</v>
      </c>
      <c r="AR194" s="141" t="s">
        <v>188</v>
      </c>
      <c r="AT194" s="141" t="s">
        <v>201</v>
      </c>
      <c r="AU194" s="141" t="s">
        <v>88</v>
      </c>
      <c r="AY194" s="16" t="s">
        <v>124</v>
      </c>
      <c r="BE194" s="142">
        <f>IF(N194="základní",J194,0)</f>
        <v>11186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35</v>
      </c>
      <c r="BK194" s="142">
        <f>ROUND(I194*H194,1)</f>
        <v>11186</v>
      </c>
      <c r="BL194" s="16" t="s">
        <v>130</v>
      </c>
      <c r="BM194" s="141" t="s">
        <v>210</v>
      </c>
    </row>
    <row r="195" spans="2:47" s="1" customFormat="1" ht="29.25">
      <c r="B195" s="31"/>
      <c r="D195" s="143" t="s">
        <v>132</v>
      </c>
      <c r="F195" s="144" t="s">
        <v>211</v>
      </c>
      <c r="I195" s="145"/>
      <c r="L195" s="31"/>
      <c r="M195" s="146"/>
      <c r="T195" s="55"/>
      <c r="AT195" s="16" t="s">
        <v>132</v>
      </c>
      <c r="AU195" s="16" t="s">
        <v>88</v>
      </c>
    </row>
    <row r="196" spans="2:47" s="1" customFormat="1" ht="29.25">
      <c r="B196" s="31"/>
      <c r="D196" s="143" t="s">
        <v>133</v>
      </c>
      <c r="F196" s="147" t="s">
        <v>206</v>
      </c>
      <c r="I196" s="145"/>
      <c r="L196" s="31"/>
      <c r="M196" s="146"/>
      <c r="T196" s="55"/>
      <c r="AT196" s="16" t="s">
        <v>133</v>
      </c>
      <c r="AU196" s="16" t="s">
        <v>88</v>
      </c>
    </row>
    <row r="197" spans="2:65" s="1" customFormat="1" ht="16.5" customHeight="1">
      <c r="B197" s="31"/>
      <c r="C197" s="168" t="s">
        <v>212</v>
      </c>
      <c r="D197" s="168" t="s">
        <v>201</v>
      </c>
      <c r="E197" s="169" t="s">
        <v>213</v>
      </c>
      <c r="F197" s="170" t="s">
        <v>214</v>
      </c>
      <c r="G197" s="171" t="s">
        <v>204</v>
      </c>
      <c r="H197" s="172">
        <v>1</v>
      </c>
      <c r="I197" s="173">
        <v>9702</v>
      </c>
      <c r="J197" s="172">
        <f>ROUND(I197*H197,1)</f>
        <v>9702</v>
      </c>
      <c r="K197" s="170" t="s">
        <v>1</v>
      </c>
      <c r="L197" s="174"/>
      <c r="M197" s="175" t="s">
        <v>1</v>
      </c>
      <c r="N197" s="176" t="s">
        <v>44</v>
      </c>
      <c r="P197" s="139">
        <f>O197*H197</f>
        <v>0</v>
      </c>
      <c r="Q197" s="139">
        <v>0.0566</v>
      </c>
      <c r="R197" s="139">
        <f>Q197*H197</f>
        <v>0.0566</v>
      </c>
      <c r="S197" s="139">
        <v>0</v>
      </c>
      <c r="T197" s="140">
        <f>S197*H197</f>
        <v>0</v>
      </c>
      <c r="AR197" s="141" t="s">
        <v>188</v>
      </c>
      <c r="AT197" s="141" t="s">
        <v>201</v>
      </c>
      <c r="AU197" s="141" t="s">
        <v>88</v>
      </c>
      <c r="AY197" s="16" t="s">
        <v>124</v>
      </c>
      <c r="BE197" s="142">
        <f>IF(N197="základní",J197,0)</f>
        <v>9702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35</v>
      </c>
      <c r="BK197" s="142">
        <f>ROUND(I197*H197,1)</f>
        <v>9702</v>
      </c>
      <c r="BL197" s="16" t="s">
        <v>130</v>
      </c>
      <c r="BM197" s="141" t="s">
        <v>215</v>
      </c>
    </row>
    <row r="198" spans="2:47" s="1" customFormat="1" ht="19.5">
      <c r="B198" s="31"/>
      <c r="D198" s="143" t="s">
        <v>132</v>
      </c>
      <c r="F198" s="144" t="s">
        <v>216</v>
      </c>
      <c r="I198" s="145"/>
      <c r="L198" s="31"/>
      <c r="M198" s="146"/>
      <c r="T198" s="55"/>
      <c r="AT198" s="16" t="s">
        <v>132</v>
      </c>
      <c r="AU198" s="16" t="s">
        <v>88</v>
      </c>
    </row>
    <row r="199" spans="2:47" s="1" customFormat="1" ht="29.25">
      <c r="B199" s="31"/>
      <c r="D199" s="143" t="s">
        <v>133</v>
      </c>
      <c r="F199" s="147" t="s">
        <v>206</v>
      </c>
      <c r="I199" s="145"/>
      <c r="L199" s="31"/>
      <c r="M199" s="146"/>
      <c r="T199" s="55"/>
      <c r="AT199" s="16" t="s">
        <v>133</v>
      </c>
      <c r="AU199" s="16" t="s">
        <v>88</v>
      </c>
    </row>
    <row r="200" spans="2:65" s="1" customFormat="1" ht="24.2" customHeight="1">
      <c r="B200" s="31"/>
      <c r="C200" s="131" t="s">
        <v>217</v>
      </c>
      <c r="D200" s="131" t="s">
        <v>126</v>
      </c>
      <c r="E200" s="132" t="s">
        <v>218</v>
      </c>
      <c r="F200" s="133" t="s">
        <v>219</v>
      </c>
      <c r="G200" s="134" t="s">
        <v>147</v>
      </c>
      <c r="H200" s="135">
        <v>7.37</v>
      </c>
      <c r="I200" s="136">
        <v>381</v>
      </c>
      <c r="J200" s="135">
        <f>ROUND(I200*H200,1)</f>
        <v>2808</v>
      </c>
      <c r="K200" s="133" t="s">
        <v>140</v>
      </c>
      <c r="L200" s="31"/>
      <c r="M200" s="137" t="s">
        <v>1</v>
      </c>
      <c r="N200" s="138" t="s">
        <v>44</v>
      </c>
      <c r="P200" s="139">
        <f>O200*H200</f>
        <v>0</v>
      </c>
      <c r="Q200" s="139">
        <v>0</v>
      </c>
      <c r="R200" s="139">
        <f>Q200*H200</f>
        <v>0</v>
      </c>
      <c r="S200" s="139">
        <v>0</v>
      </c>
      <c r="T200" s="140">
        <f>S200*H200</f>
        <v>0</v>
      </c>
      <c r="AR200" s="141" t="s">
        <v>130</v>
      </c>
      <c r="AT200" s="141" t="s">
        <v>126</v>
      </c>
      <c r="AU200" s="141" t="s">
        <v>88</v>
      </c>
      <c r="AY200" s="16" t="s">
        <v>124</v>
      </c>
      <c r="BE200" s="142">
        <f>IF(N200="základní",J200,0)</f>
        <v>2808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35</v>
      </c>
      <c r="BK200" s="142">
        <f>ROUND(I200*H200,1)</f>
        <v>2808</v>
      </c>
      <c r="BL200" s="16" t="s">
        <v>130</v>
      </c>
      <c r="BM200" s="141" t="s">
        <v>220</v>
      </c>
    </row>
    <row r="201" spans="2:47" s="1" customFormat="1" ht="39">
      <c r="B201" s="31"/>
      <c r="D201" s="143" t="s">
        <v>132</v>
      </c>
      <c r="F201" s="144" t="s">
        <v>221</v>
      </c>
      <c r="I201" s="145"/>
      <c r="L201" s="31"/>
      <c r="M201" s="146"/>
      <c r="T201" s="55"/>
      <c r="AT201" s="16" t="s">
        <v>132</v>
      </c>
      <c r="AU201" s="16" t="s">
        <v>88</v>
      </c>
    </row>
    <row r="202" spans="2:51" s="12" customFormat="1" ht="12">
      <c r="B202" s="148"/>
      <c r="D202" s="143" t="s">
        <v>135</v>
      </c>
      <c r="E202" s="149" t="s">
        <v>1</v>
      </c>
      <c r="F202" s="150" t="s">
        <v>222</v>
      </c>
      <c r="H202" s="151">
        <v>7.37</v>
      </c>
      <c r="I202" s="152"/>
      <c r="L202" s="148"/>
      <c r="M202" s="153"/>
      <c r="T202" s="154"/>
      <c r="AT202" s="149" t="s">
        <v>135</v>
      </c>
      <c r="AU202" s="149" t="s">
        <v>88</v>
      </c>
      <c r="AV202" s="12" t="s">
        <v>88</v>
      </c>
      <c r="AW202" s="12" t="s">
        <v>34</v>
      </c>
      <c r="AX202" s="12" t="s">
        <v>35</v>
      </c>
      <c r="AY202" s="149" t="s">
        <v>124</v>
      </c>
    </row>
    <row r="203" spans="2:65" s="1" customFormat="1" ht="16.5" customHeight="1">
      <c r="B203" s="31"/>
      <c r="C203" s="168" t="s">
        <v>223</v>
      </c>
      <c r="D203" s="168" t="s">
        <v>201</v>
      </c>
      <c r="E203" s="169" t="s">
        <v>224</v>
      </c>
      <c r="F203" s="170" t="s">
        <v>225</v>
      </c>
      <c r="G203" s="171" t="s">
        <v>226</v>
      </c>
      <c r="H203" s="172">
        <v>14.74</v>
      </c>
      <c r="I203" s="173">
        <v>392</v>
      </c>
      <c r="J203" s="172">
        <f>ROUND(I203*H203,1)</f>
        <v>5778.1</v>
      </c>
      <c r="K203" s="170" t="s">
        <v>140</v>
      </c>
      <c r="L203" s="174"/>
      <c r="M203" s="175" t="s">
        <v>1</v>
      </c>
      <c r="N203" s="176" t="s">
        <v>44</v>
      </c>
      <c r="P203" s="139">
        <f>O203*H203</f>
        <v>0</v>
      </c>
      <c r="Q203" s="139">
        <v>1</v>
      </c>
      <c r="R203" s="139">
        <f>Q203*H203</f>
        <v>14.74</v>
      </c>
      <c r="S203" s="139">
        <v>0</v>
      </c>
      <c r="T203" s="140">
        <f>S203*H203</f>
        <v>0</v>
      </c>
      <c r="AR203" s="141" t="s">
        <v>188</v>
      </c>
      <c r="AT203" s="141" t="s">
        <v>201</v>
      </c>
      <c r="AU203" s="141" t="s">
        <v>88</v>
      </c>
      <c r="AY203" s="16" t="s">
        <v>124</v>
      </c>
      <c r="BE203" s="142">
        <f>IF(N203="základní",J203,0)</f>
        <v>5778.1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35</v>
      </c>
      <c r="BK203" s="142">
        <f>ROUND(I203*H203,1)</f>
        <v>5778.1</v>
      </c>
      <c r="BL203" s="16" t="s">
        <v>130</v>
      </c>
      <c r="BM203" s="141" t="s">
        <v>227</v>
      </c>
    </row>
    <row r="204" spans="2:47" s="1" customFormat="1" ht="12">
      <c r="B204" s="31"/>
      <c r="D204" s="143" t="s">
        <v>132</v>
      </c>
      <c r="F204" s="144" t="s">
        <v>225</v>
      </c>
      <c r="I204" s="145"/>
      <c r="L204" s="31"/>
      <c r="M204" s="146"/>
      <c r="T204" s="55"/>
      <c r="AT204" s="16" t="s">
        <v>132</v>
      </c>
      <c r="AU204" s="16" t="s">
        <v>88</v>
      </c>
    </row>
    <row r="205" spans="2:51" s="12" customFormat="1" ht="12">
      <c r="B205" s="148"/>
      <c r="D205" s="143" t="s">
        <v>135</v>
      </c>
      <c r="F205" s="150" t="s">
        <v>228</v>
      </c>
      <c r="H205" s="151">
        <v>14.74</v>
      </c>
      <c r="I205" s="152"/>
      <c r="L205" s="148"/>
      <c r="M205" s="153"/>
      <c r="T205" s="154"/>
      <c r="AT205" s="149" t="s">
        <v>135</v>
      </c>
      <c r="AU205" s="149" t="s">
        <v>88</v>
      </c>
      <c r="AV205" s="12" t="s">
        <v>88</v>
      </c>
      <c r="AW205" s="12" t="s">
        <v>4</v>
      </c>
      <c r="AX205" s="12" t="s">
        <v>35</v>
      </c>
      <c r="AY205" s="149" t="s">
        <v>124</v>
      </c>
    </row>
    <row r="206" spans="2:65" s="1" customFormat="1" ht="24.2" customHeight="1">
      <c r="B206" s="31"/>
      <c r="C206" s="131" t="s">
        <v>8</v>
      </c>
      <c r="D206" s="131" t="s">
        <v>126</v>
      </c>
      <c r="E206" s="132" t="s">
        <v>229</v>
      </c>
      <c r="F206" s="133" t="s">
        <v>230</v>
      </c>
      <c r="G206" s="134" t="s">
        <v>139</v>
      </c>
      <c r="H206" s="135">
        <v>896.34</v>
      </c>
      <c r="I206" s="136">
        <v>89</v>
      </c>
      <c r="J206" s="135">
        <f>ROUND(I206*H206,1)</f>
        <v>79774.3</v>
      </c>
      <c r="K206" s="133" t="s">
        <v>140</v>
      </c>
      <c r="L206" s="31"/>
      <c r="M206" s="137" t="s">
        <v>1</v>
      </c>
      <c r="N206" s="138" t="s">
        <v>44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130</v>
      </c>
      <c r="AT206" s="141" t="s">
        <v>126</v>
      </c>
      <c r="AU206" s="141" t="s">
        <v>88</v>
      </c>
      <c r="AY206" s="16" t="s">
        <v>124</v>
      </c>
      <c r="BE206" s="142">
        <f>IF(N206="základní",J206,0)</f>
        <v>79774.3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35</v>
      </c>
      <c r="BK206" s="142">
        <f>ROUND(I206*H206,1)</f>
        <v>79774.3</v>
      </c>
      <c r="BL206" s="16" t="s">
        <v>130</v>
      </c>
      <c r="BM206" s="141" t="s">
        <v>231</v>
      </c>
    </row>
    <row r="207" spans="2:47" s="1" customFormat="1" ht="19.5">
      <c r="B207" s="31"/>
      <c r="D207" s="143" t="s">
        <v>132</v>
      </c>
      <c r="F207" s="144" t="s">
        <v>232</v>
      </c>
      <c r="I207" s="145"/>
      <c r="L207" s="31"/>
      <c r="M207" s="146"/>
      <c r="T207" s="55"/>
      <c r="AT207" s="16" t="s">
        <v>132</v>
      </c>
      <c r="AU207" s="16" t="s">
        <v>88</v>
      </c>
    </row>
    <row r="208" spans="2:51" s="12" customFormat="1" ht="22.5">
      <c r="B208" s="148"/>
      <c r="D208" s="143" t="s">
        <v>135</v>
      </c>
      <c r="E208" s="149" t="s">
        <v>1</v>
      </c>
      <c r="F208" s="150" t="s">
        <v>233</v>
      </c>
      <c r="H208" s="151">
        <v>832.75</v>
      </c>
      <c r="I208" s="152"/>
      <c r="L208" s="148"/>
      <c r="M208" s="153"/>
      <c r="T208" s="154"/>
      <c r="AT208" s="149" t="s">
        <v>135</v>
      </c>
      <c r="AU208" s="149" t="s">
        <v>88</v>
      </c>
      <c r="AV208" s="12" t="s">
        <v>88</v>
      </c>
      <c r="AW208" s="12" t="s">
        <v>34</v>
      </c>
      <c r="AX208" s="12" t="s">
        <v>79</v>
      </c>
      <c r="AY208" s="149" t="s">
        <v>124</v>
      </c>
    </row>
    <row r="209" spans="2:51" s="12" customFormat="1" ht="12">
      <c r="B209" s="148"/>
      <c r="D209" s="143" t="s">
        <v>135</v>
      </c>
      <c r="E209" s="149" t="s">
        <v>1</v>
      </c>
      <c r="F209" s="150" t="s">
        <v>234</v>
      </c>
      <c r="H209" s="151">
        <v>8</v>
      </c>
      <c r="I209" s="152"/>
      <c r="L209" s="148"/>
      <c r="M209" s="153"/>
      <c r="T209" s="154"/>
      <c r="AT209" s="149" t="s">
        <v>135</v>
      </c>
      <c r="AU209" s="149" t="s">
        <v>88</v>
      </c>
      <c r="AV209" s="12" t="s">
        <v>88</v>
      </c>
      <c r="AW209" s="12" t="s">
        <v>34</v>
      </c>
      <c r="AX209" s="12" t="s">
        <v>79</v>
      </c>
      <c r="AY209" s="149" t="s">
        <v>124</v>
      </c>
    </row>
    <row r="210" spans="2:51" s="12" customFormat="1" ht="22.5">
      <c r="B210" s="148"/>
      <c r="D210" s="143" t="s">
        <v>135</v>
      </c>
      <c r="E210" s="149" t="s">
        <v>1</v>
      </c>
      <c r="F210" s="150" t="s">
        <v>235</v>
      </c>
      <c r="H210" s="151">
        <v>55.59</v>
      </c>
      <c r="I210" s="152"/>
      <c r="L210" s="148"/>
      <c r="M210" s="153"/>
      <c r="T210" s="154"/>
      <c r="AT210" s="149" t="s">
        <v>135</v>
      </c>
      <c r="AU210" s="149" t="s">
        <v>88</v>
      </c>
      <c r="AV210" s="12" t="s">
        <v>88</v>
      </c>
      <c r="AW210" s="12" t="s">
        <v>34</v>
      </c>
      <c r="AX210" s="12" t="s">
        <v>79</v>
      </c>
      <c r="AY210" s="149" t="s">
        <v>124</v>
      </c>
    </row>
    <row r="211" spans="2:51" s="14" customFormat="1" ht="12">
      <c r="B211" s="161"/>
      <c r="D211" s="143" t="s">
        <v>135</v>
      </c>
      <c r="E211" s="162" t="s">
        <v>1</v>
      </c>
      <c r="F211" s="163" t="s">
        <v>159</v>
      </c>
      <c r="H211" s="164">
        <v>896.34</v>
      </c>
      <c r="I211" s="165"/>
      <c r="L211" s="161"/>
      <c r="M211" s="166"/>
      <c r="T211" s="167"/>
      <c r="AT211" s="162" t="s">
        <v>135</v>
      </c>
      <c r="AU211" s="162" t="s">
        <v>88</v>
      </c>
      <c r="AV211" s="14" t="s">
        <v>130</v>
      </c>
      <c r="AW211" s="14" t="s">
        <v>34</v>
      </c>
      <c r="AX211" s="14" t="s">
        <v>35</v>
      </c>
      <c r="AY211" s="162" t="s">
        <v>124</v>
      </c>
    </row>
    <row r="212" spans="2:63" s="11" customFormat="1" ht="22.9" customHeight="1">
      <c r="B212" s="119"/>
      <c r="D212" s="120" t="s">
        <v>78</v>
      </c>
      <c r="E212" s="129" t="s">
        <v>88</v>
      </c>
      <c r="F212" s="129" t="s">
        <v>236</v>
      </c>
      <c r="I212" s="122"/>
      <c r="J212" s="130">
        <f>BK212</f>
        <v>7529.3</v>
      </c>
      <c r="L212" s="119"/>
      <c r="M212" s="124"/>
      <c r="P212" s="125">
        <f>SUM(P213:P218)</f>
        <v>0</v>
      </c>
      <c r="R212" s="125">
        <f>SUM(R213:R218)</f>
        <v>0.039875</v>
      </c>
      <c r="T212" s="126">
        <f>SUM(T213:T218)</f>
        <v>0</v>
      </c>
      <c r="AR212" s="120" t="s">
        <v>35</v>
      </c>
      <c r="AT212" s="127" t="s">
        <v>78</v>
      </c>
      <c r="AU212" s="127" t="s">
        <v>35</v>
      </c>
      <c r="AY212" s="120" t="s">
        <v>124</v>
      </c>
      <c r="BK212" s="128">
        <f>SUM(BK213:BK218)</f>
        <v>7529.3</v>
      </c>
    </row>
    <row r="213" spans="2:65" s="1" customFormat="1" ht="24.2" customHeight="1">
      <c r="B213" s="31"/>
      <c r="C213" s="131" t="s">
        <v>237</v>
      </c>
      <c r="D213" s="131" t="s">
        <v>126</v>
      </c>
      <c r="E213" s="132" t="s">
        <v>238</v>
      </c>
      <c r="F213" s="133" t="s">
        <v>239</v>
      </c>
      <c r="G213" s="134" t="s">
        <v>139</v>
      </c>
      <c r="H213" s="135">
        <v>57.6</v>
      </c>
      <c r="I213" s="136">
        <v>17</v>
      </c>
      <c r="J213" s="135">
        <f>ROUND(I213*H213,1)</f>
        <v>979.2</v>
      </c>
      <c r="K213" s="133" t="s">
        <v>140</v>
      </c>
      <c r="L213" s="31"/>
      <c r="M213" s="137" t="s">
        <v>1</v>
      </c>
      <c r="N213" s="138" t="s">
        <v>44</v>
      </c>
      <c r="P213" s="139">
        <f>O213*H213</f>
        <v>0</v>
      </c>
      <c r="Q213" s="139">
        <v>0.0001</v>
      </c>
      <c r="R213" s="139">
        <f>Q213*H213</f>
        <v>0.00576</v>
      </c>
      <c r="S213" s="139">
        <v>0</v>
      </c>
      <c r="T213" s="140">
        <f>S213*H213</f>
        <v>0</v>
      </c>
      <c r="AR213" s="141" t="s">
        <v>130</v>
      </c>
      <c r="AT213" s="141" t="s">
        <v>126</v>
      </c>
      <c r="AU213" s="141" t="s">
        <v>88</v>
      </c>
      <c r="AY213" s="16" t="s">
        <v>124</v>
      </c>
      <c r="BE213" s="142">
        <f>IF(N213="základní",J213,0)</f>
        <v>979.2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35</v>
      </c>
      <c r="BK213" s="142">
        <f>ROUND(I213*H213,1)</f>
        <v>979.2</v>
      </c>
      <c r="BL213" s="16" t="s">
        <v>130</v>
      </c>
      <c r="BM213" s="141" t="s">
        <v>240</v>
      </c>
    </row>
    <row r="214" spans="2:47" s="1" customFormat="1" ht="29.25">
      <c r="B214" s="31"/>
      <c r="D214" s="143" t="s">
        <v>132</v>
      </c>
      <c r="F214" s="144" t="s">
        <v>241</v>
      </c>
      <c r="I214" s="145"/>
      <c r="L214" s="31"/>
      <c r="M214" s="146"/>
      <c r="T214" s="55"/>
      <c r="AT214" s="16" t="s">
        <v>132</v>
      </c>
      <c r="AU214" s="16" t="s">
        <v>88</v>
      </c>
    </row>
    <row r="215" spans="2:51" s="12" customFormat="1" ht="12">
      <c r="B215" s="148"/>
      <c r="D215" s="143" t="s">
        <v>135</v>
      </c>
      <c r="E215" s="149" t="s">
        <v>1</v>
      </c>
      <c r="F215" s="150" t="s">
        <v>242</v>
      </c>
      <c r="H215" s="151">
        <v>57.6</v>
      </c>
      <c r="I215" s="152"/>
      <c r="L215" s="148"/>
      <c r="M215" s="153"/>
      <c r="T215" s="154"/>
      <c r="AT215" s="149" t="s">
        <v>135</v>
      </c>
      <c r="AU215" s="149" t="s">
        <v>88</v>
      </c>
      <c r="AV215" s="12" t="s">
        <v>88</v>
      </c>
      <c r="AW215" s="12" t="s">
        <v>34</v>
      </c>
      <c r="AX215" s="12" t="s">
        <v>35</v>
      </c>
      <c r="AY215" s="149" t="s">
        <v>124</v>
      </c>
    </row>
    <row r="216" spans="2:65" s="1" customFormat="1" ht="21.75" customHeight="1">
      <c r="B216" s="31"/>
      <c r="C216" s="168" t="s">
        <v>243</v>
      </c>
      <c r="D216" s="168" t="s">
        <v>201</v>
      </c>
      <c r="E216" s="169" t="s">
        <v>244</v>
      </c>
      <c r="F216" s="170" t="s">
        <v>245</v>
      </c>
      <c r="G216" s="171" t="s">
        <v>139</v>
      </c>
      <c r="H216" s="172">
        <v>68.23</v>
      </c>
      <c r="I216" s="173">
        <v>96</v>
      </c>
      <c r="J216" s="172">
        <f>ROUND(I216*H216,1)</f>
        <v>6550.1</v>
      </c>
      <c r="K216" s="170" t="s">
        <v>1</v>
      </c>
      <c r="L216" s="174"/>
      <c r="M216" s="175" t="s">
        <v>1</v>
      </c>
      <c r="N216" s="176" t="s">
        <v>44</v>
      </c>
      <c r="P216" s="139">
        <f>O216*H216</f>
        <v>0</v>
      </c>
      <c r="Q216" s="139">
        <v>0.0005</v>
      </c>
      <c r="R216" s="139">
        <f>Q216*H216</f>
        <v>0.034115</v>
      </c>
      <c r="S216" s="139">
        <v>0</v>
      </c>
      <c r="T216" s="140">
        <f>S216*H216</f>
        <v>0</v>
      </c>
      <c r="AR216" s="141" t="s">
        <v>188</v>
      </c>
      <c r="AT216" s="141" t="s">
        <v>201</v>
      </c>
      <c r="AU216" s="141" t="s">
        <v>88</v>
      </c>
      <c r="AY216" s="16" t="s">
        <v>124</v>
      </c>
      <c r="BE216" s="142">
        <f>IF(N216="základní",J216,0)</f>
        <v>6550.1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6" t="s">
        <v>35</v>
      </c>
      <c r="BK216" s="142">
        <f>ROUND(I216*H216,1)</f>
        <v>6550.1</v>
      </c>
      <c r="BL216" s="16" t="s">
        <v>130</v>
      </c>
      <c r="BM216" s="141" t="s">
        <v>246</v>
      </c>
    </row>
    <row r="217" spans="2:47" s="1" customFormat="1" ht="12">
      <c r="B217" s="31"/>
      <c r="D217" s="143" t="s">
        <v>132</v>
      </c>
      <c r="F217" s="144" t="s">
        <v>245</v>
      </c>
      <c r="I217" s="145"/>
      <c r="L217" s="31"/>
      <c r="M217" s="146"/>
      <c r="T217" s="55"/>
      <c r="AT217" s="16" t="s">
        <v>132</v>
      </c>
      <c r="AU217" s="16" t="s">
        <v>88</v>
      </c>
    </row>
    <row r="218" spans="2:51" s="12" customFormat="1" ht="12">
      <c r="B218" s="148"/>
      <c r="D218" s="143" t="s">
        <v>135</v>
      </c>
      <c r="F218" s="150" t="s">
        <v>247</v>
      </c>
      <c r="H218" s="151">
        <v>68.23</v>
      </c>
      <c r="I218" s="152"/>
      <c r="L218" s="148"/>
      <c r="M218" s="153"/>
      <c r="T218" s="154"/>
      <c r="AT218" s="149" t="s">
        <v>135</v>
      </c>
      <c r="AU218" s="149" t="s">
        <v>88</v>
      </c>
      <c r="AV218" s="12" t="s">
        <v>88</v>
      </c>
      <c r="AW218" s="12" t="s">
        <v>4</v>
      </c>
      <c r="AX218" s="12" t="s">
        <v>35</v>
      </c>
      <c r="AY218" s="149" t="s">
        <v>124</v>
      </c>
    </row>
    <row r="219" spans="2:63" s="11" customFormat="1" ht="22.9" customHeight="1">
      <c r="B219" s="119"/>
      <c r="D219" s="120" t="s">
        <v>78</v>
      </c>
      <c r="E219" s="129" t="s">
        <v>144</v>
      </c>
      <c r="F219" s="129" t="s">
        <v>248</v>
      </c>
      <c r="I219" s="122"/>
      <c r="J219" s="130">
        <f>BK219</f>
        <v>15523.2</v>
      </c>
      <c r="L219" s="119"/>
      <c r="M219" s="124"/>
      <c r="P219" s="125">
        <f>SUM(P220:P222)</f>
        <v>0</v>
      </c>
      <c r="R219" s="125">
        <f>SUM(R220:R222)</f>
        <v>3.3921720000000004</v>
      </c>
      <c r="T219" s="126">
        <f>SUM(T220:T222)</f>
        <v>0</v>
      </c>
      <c r="AR219" s="120" t="s">
        <v>35</v>
      </c>
      <c r="AT219" s="127" t="s">
        <v>78</v>
      </c>
      <c r="AU219" s="127" t="s">
        <v>35</v>
      </c>
      <c r="AY219" s="120" t="s">
        <v>124</v>
      </c>
      <c r="BK219" s="128">
        <f>SUM(BK220:BK222)</f>
        <v>15523.2</v>
      </c>
    </row>
    <row r="220" spans="2:65" s="1" customFormat="1" ht="24.2" customHeight="1">
      <c r="B220" s="31"/>
      <c r="C220" s="131" t="s">
        <v>249</v>
      </c>
      <c r="D220" s="131" t="s">
        <v>126</v>
      </c>
      <c r="E220" s="132" t="s">
        <v>250</v>
      </c>
      <c r="F220" s="133" t="s">
        <v>251</v>
      </c>
      <c r="G220" s="134" t="s">
        <v>147</v>
      </c>
      <c r="H220" s="135">
        <v>1.26</v>
      </c>
      <c r="I220" s="136">
        <v>12320</v>
      </c>
      <c r="J220" s="135">
        <f>ROUND(I220*H220,1)</f>
        <v>15523.2</v>
      </c>
      <c r="K220" s="133" t="s">
        <v>140</v>
      </c>
      <c r="L220" s="31"/>
      <c r="M220" s="137" t="s">
        <v>1</v>
      </c>
      <c r="N220" s="138" t="s">
        <v>44</v>
      </c>
      <c r="P220" s="139">
        <f>O220*H220</f>
        <v>0</v>
      </c>
      <c r="Q220" s="139">
        <v>2.6922</v>
      </c>
      <c r="R220" s="139">
        <f>Q220*H220</f>
        <v>3.3921720000000004</v>
      </c>
      <c r="S220" s="139">
        <v>0</v>
      </c>
      <c r="T220" s="140">
        <f>S220*H220</f>
        <v>0</v>
      </c>
      <c r="AR220" s="141" t="s">
        <v>130</v>
      </c>
      <c r="AT220" s="141" t="s">
        <v>126</v>
      </c>
      <c r="AU220" s="141" t="s">
        <v>88</v>
      </c>
      <c r="AY220" s="16" t="s">
        <v>124</v>
      </c>
      <c r="BE220" s="142">
        <f>IF(N220="základní",J220,0)</f>
        <v>15523.2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35</v>
      </c>
      <c r="BK220" s="142">
        <f>ROUND(I220*H220,1)</f>
        <v>15523.2</v>
      </c>
      <c r="BL220" s="16" t="s">
        <v>130</v>
      </c>
      <c r="BM220" s="141" t="s">
        <v>252</v>
      </c>
    </row>
    <row r="221" spans="2:47" s="1" customFormat="1" ht="48.75">
      <c r="B221" s="31"/>
      <c r="D221" s="143" t="s">
        <v>132</v>
      </c>
      <c r="F221" s="144" t="s">
        <v>253</v>
      </c>
      <c r="I221" s="145"/>
      <c r="L221" s="31"/>
      <c r="M221" s="146"/>
      <c r="T221" s="55"/>
      <c r="AT221" s="16" t="s">
        <v>132</v>
      </c>
      <c r="AU221" s="16" t="s">
        <v>88</v>
      </c>
    </row>
    <row r="222" spans="2:51" s="12" customFormat="1" ht="12">
      <c r="B222" s="148"/>
      <c r="D222" s="143" t="s">
        <v>135</v>
      </c>
      <c r="E222" s="149" t="s">
        <v>1</v>
      </c>
      <c r="F222" s="150" t="s">
        <v>254</v>
      </c>
      <c r="H222" s="151">
        <v>1.26</v>
      </c>
      <c r="I222" s="152"/>
      <c r="L222" s="148"/>
      <c r="M222" s="153"/>
      <c r="T222" s="154"/>
      <c r="AT222" s="149" t="s">
        <v>135</v>
      </c>
      <c r="AU222" s="149" t="s">
        <v>88</v>
      </c>
      <c r="AV222" s="12" t="s">
        <v>88</v>
      </c>
      <c r="AW222" s="12" t="s">
        <v>34</v>
      </c>
      <c r="AX222" s="12" t="s">
        <v>35</v>
      </c>
      <c r="AY222" s="149" t="s">
        <v>124</v>
      </c>
    </row>
    <row r="223" spans="2:63" s="11" customFormat="1" ht="22.9" customHeight="1">
      <c r="B223" s="119"/>
      <c r="D223" s="120" t="s">
        <v>78</v>
      </c>
      <c r="E223" s="129" t="s">
        <v>130</v>
      </c>
      <c r="F223" s="129" t="s">
        <v>255</v>
      </c>
      <c r="I223" s="122"/>
      <c r="J223" s="130">
        <f>BK223</f>
        <v>350351.1</v>
      </c>
      <c r="L223" s="119"/>
      <c r="M223" s="124"/>
      <c r="P223" s="125">
        <f>SUM(P224:P272)</f>
        <v>0</v>
      </c>
      <c r="R223" s="125">
        <f>SUM(R224:R272)</f>
        <v>37.3365042</v>
      </c>
      <c r="T223" s="126">
        <f>SUM(T224:T272)</f>
        <v>0</v>
      </c>
      <c r="AR223" s="120" t="s">
        <v>35</v>
      </c>
      <c r="AT223" s="127" t="s">
        <v>78</v>
      </c>
      <c r="AU223" s="127" t="s">
        <v>35</v>
      </c>
      <c r="AY223" s="120" t="s">
        <v>124</v>
      </c>
      <c r="BK223" s="128">
        <f>SUM(BK224:BK272)</f>
        <v>350351.1</v>
      </c>
    </row>
    <row r="224" spans="2:65" s="1" customFormat="1" ht="33" customHeight="1">
      <c r="B224" s="31"/>
      <c r="C224" s="131" t="s">
        <v>256</v>
      </c>
      <c r="D224" s="131" t="s">
        <v>126</v>
      </c>
      <c r="E224" s="132" t="s">
        <v>257</v>
      </c>
      <c r="F224" s="133" t="s">
        <v>258</v>
      </c>
      <c r="G224" s="134" t="s">
        <v>139</v>
      </c>
      <c r="H224" s="135">
        <v>0.96</v>
      </c>
      <c r="I224" s="136">
        <v>1092</v>
      </c>
      <c r="J224" s="135">
        <f>ROUND(I224*H224,1)</f>
        <v>1048.3</v>
      </c>
      <c r="K224" s="133" t="s">
        <v>140</v>
      </c>
      <c r="L224" s="31"/>
      <c r="M224" s="137" t="s">
        <v>1</v>
      </c>
      <c r="N224" s="138" t="s">
        <v>44</v>
      </c>
      <c r="P224" s="139">
        <f>O224*H224</f>
        <v>0</v>
      </c>
      <c r="Q224" s="139">
        <v>0</v>
      </c>
      <c r="R224" s="139">
        <f>Q224*H224</f>
        <v>0</v>
      </c>
      <c r="S224" s="139">
        <v>0</v>
      </c>
      <c r="T224" s="140">
        <f>S224*H224</f>
        <v>0</v>
      </c>
      <c r="AR224" s="141" t="s">
        <v>130</v>
      </c>
      <c r="AT224" s="141" t="s">
        <v>126</v>
      </c>
      <c r="AU224" s="141" t="s">
        <v>88</v>
      </c>
      <c r="AY224" s="16" t="s">
        <v>124</v>
      </c>
      <c r="BE224" s="142">
        <f>IF(N224="základní",J224,0)</f>
        <v>1048.3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6" t="s">
        <v>35</v>
      </c>
      <c r="BK224" s="142">
        <f>ROUND(I224*H224,1)</f>
        <v>1048.3</v>
      </c>
      <c r="BL224" s="16" t="s">
        <v>130</v>
      </c>
      <c r="BM224" s="141" t="s">
        <v>259</v>
      </c>
    </row>
    <row r="225" spans="2:47" s="1" customFormat="1" ht="19.5">
      <c r="B225" s="31"/>
      <c r="D225" s="143" t="s">
        <v>132</v>
      </c>
      <c r="F225" s="144" t="s">
        <v>260</v>
      </c>
      <c r="I225" s="145"/>
      <c r="L225" s="31"/>
      <c r="M225" s="146"/>
      <c r="T225" s="55"/>
      <c r="AT225" s="16" t="s">
        <v>132</v>
      </c>
      <c r="AU225" s="16" t="s">
        <v>88</v>
      </c>
    </row>
    <row r="226" spans="2:51" s="12" customFormat="1" ht="12">
      <c r="B226" s="148"/>
      <c r="D226" s="143" t="s">
        <v>135</v>
      </c>
      <c r="E226" s="149" t="s">
        <v>1</v>
      </c>
      <c r="F226" s="150" t="s">
        <v>261</v>
      </c>
      <c r="H226" s="151">
        <v>0.96</v>
      </c>
      <c r="I226" s="152"/>
      <c r="L226" s="148"/>
      <c r="M226" s="153"/>
      <c r="T226" s="154"/>
      <c r="AT226" s="149" t="s">
        <v>135</v>
      </c>
      <c r="AU226" s="149" t="s">
        <v>88</v>
      </c>
      <c r="AV226" s="12" t="s">
        <v>88</v>
      </c>
      <c r="AW226" s="12" t="s">
        <v>34</v>
      </c>
      <c r="AX226" s="12" t="s">
        <v>35</v>
      </c>
      <c r="AY226" s="149" t="s">
        <v>124</v>
      </c>
    </row>
    <row r="227" spans="2:65" s="1" customFormat="1" ht="24.2" customHeight="1">
      <c r="B227" s="31"/>
      <c r="C227" s="131" t="s">
        <v>262</v>
      </c>
      <c r="D227" s="131" t="s">
        <v>126</v>
      </c>
      <c r="E227" s="132" t="s">
        <v>263</v>
      </c>
      <c r="F227" s="133" t="s">
        <v>264</v>
      </c>
      <c r="G227" s="134" t="s">
        <v>139</v>
      </c>
      <c r="H227" s="135">
        <v>0.56</v>
      </c>
      <c r="I227" s="136">
        <v>728</v>
      </c>
      <c r="J227" s="135">
        <f>ROUND(I227*H227,1)</f>
        <v>407.7</v>
      </c>
      <c r="K227" s="133" t="s">
        <v>1</v>
      </c>
      <c r="L227" s="31"/>
      <c r="M227" s="137" t="s">
        <v>1</v>
      </c>
      <c r="N227" s="138" t="s">
        <v>44</v>
      </c>
      <c r="P227" s="139">
        <f>O227*H227</f>
        <v>0</v>
      </c>
      <c r="Q227" s="139">
        <v>0.1873</v>
      </c>
      <c r="R227" s="139">
        <f>Q227*H227</f>
        <v>0.10488800000000001</v>
      </c>
      <c r="S227" s="139">
        <v>0</v>
      </c>
      <c r="T227" s="140">
        <f>S227*H227</f>
        <v>0</v>
      </c>
      <c r="AR227" s="141" t="s">
        <v>130</v>
      </c>
      <c r="AT227" s="141" t="s">
        <v>126</v>
      </c>
      <c r="AU227" s="141" t="s">
        <v>88</v>
      </c>
      <c r="AY227" s="16" t="s">
        <v>124</v>
      </c>
      <c r="BE227" s="142">
        <f>IF(N227="základní",J227,0)</f>
        <v>407.7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35</v>
      </c>
      <c r="BK227" s="142">
        <f>ROUND(I227*H227,1)</f>
        <v>407.7</v>
      </c>
      <c r="BL227" s="16" t="s">
        <v>130</v>
      </c>
      <c r="BM227" s="141" t="s">
        <v>265</v>
      </c>
    </row>
    <row r="228" spans="2:47" s="1" customFormat="1" ht="29.25">
      <c r="B228" s="31"/>
      <c r="D228" s="143" t="s">
        <v>132</v>
      </c>
      <c r="F228" s="144" t="s">
        <v>266</v>
      </c>
      <c r="I228" s="145"/>
      <c r="L228" s="31"/>
      <c r="M228" s="146"/>
      <c r="T228" s="55"/>
      <c r="AT228" s="16" t="s">
        <v>132</v>
      </c>
      <c r="AU228" s="16" t="s">
        <v>88</v>
      </c>
    </row>
    <row r="229" spans="2:51" s="12" customFormat="1" ht="12">
      <c r="B229" s="148"/>
      <c r="D229" s="143" t="s">
        <v>135</v>
      </c>
      <c r="E229" s="149" t="s">
        <v>1</v>
      </c>
      <c r="F229" s="150" t="s">
        <v>267</v>
      </c>
      <c r="H229" s="151">
        <v>0.56</v>
      </c>
      <c r="I229" s="152"/>
      <c r="L229" s="148"/>
      <c r="M229" s="153"/>
      <c r="T229" s="154"/>
      <c r="AT229" s="149" t="s">
        <v>135</v>
      </c>
      <c r="AU229" s="149" t="s">
        <v>88</v>
      </c>
      <c r="AV229" s="12" t="s">
        <v>88</v>
      </c>
      <c r="AW229" s="12" t="s">
        <v>34</v>
      </c>
      <c r="AX229" s="12" t="s">
        <v>35</v>
      </c>
      <c r="AY229" s="149" t="s">
        <v>124</v>
      </c>
    </row>
    <row r="230" spans="2:65" s="1" customFormat="1" ht="16.5" customHeight="1">
      <c r="B230" s="31"/>
      <c r="C230" s="131" t="s">
        <v>7</v>
      </c>
      <c r="D230" s="131" t="s">
        <v>126</v>
      </c>
      <c r="E230" s="132" t="s">
        <v>268</v>
      </c>
      <c r="F230" s="133" t="s">
        <v>269</v>
      </c>
      <c r="G230" s="134" t="s">
        <v>147</v>
      </c>
      <c r="H230" s="135">
        <v>2.42</v>
      </c>
      <c r="I230" s="136">
        <v>1736</v>
      </c>
      <c r="J230" s="135">
        <f>ROUND(I230*H230,1)</f>
        <v>4201.1</v>
      </c>
      <c r="K230" s="133" t="s">
        <v>140</v>
      </c>
      <c r="L230" s="31"/>
      <c r="M230" s="137" t="s">
        <v>1</v>
      </c>
      <c r="N230" s="138" t="s">
        <v>44</v>
      </c>
      <c r="P230" s="139">
        <f>O230*H230</f>
        <v>0</v>
      </c>
      <c r="Q230" s="139">
        <v>0</v>
      </c>
      <c r="R230" s="139">
        <f>Q230*H230</f>
        <v>0</v>
      </c>
      <c r="S230" s="139">
        <v>0</v>
      </c>
      <c r="T230" s="140">
        <f>S230*H230</f>
        <v>0</v>
      </c>
      <c r="AR230" s="141" t="s">
        <v>130</v>
      </c>
      <c r="AT230" s="141" t="s">
        <v>126</v>
      </c>
      <c r="AU230" s="141" t="s">
        <v>88</v>
      </c>
      <c r="AY230" s="16" t="s">
        <v>124</v>
      </c>
      <c r="BE230" s="142">
        <f>IF(N230="základní",J230,0)</f>
        <v>4201.1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35</v>
      </c>
      <c r="BK230" s="142">
        <f>ROUND(I230*H230,1)</f>
        <v>4201.1</v>
      </c>
      <c r="BL230" s="16" t="s">
        <v>130</v>
      </c>
      <c r="BM230" s="141" t="s">
        <v>270</v>
      </c>
    </row>
    <row r="231" spans="2:47" s="1" customFormat="1" ht="19.5">
      <c r="B231" s="31"/>
      <c r="D231" s="143" t="s">
        <v>132</v>
      </c>
      <c r="F231" s="144" t="s">
        <v>271</v>
      </c>
      <c r="I231" s="145"/>
      <c r="L231" s="31"/>
      <c r="M231" s="146"/>
      <c r="T231" s="55"/>
      <c r="AT231" s="16" t="s">
        <v>132</v>
      </c>
      <c r="AU231" s="16" t="s">
        <v>88</v>
      </c>
    </row>
    <row r="232" spans="2:51" s="12" customFormat="1" ht="12">
      <c r="B232" s="148"/>
      <c r="D232" s="143" t="s">
        <v>135</v>
      </c>
      <c r="E232" s="149" t="s">
        <v>1</v>
      </c>
      <c r="F232" s="150" t="s">
        <v>272</v>
      </c>
      <c r="H232" s="151">
        <v>2.42</v>
      </c>
      <c r="I232" s="152"/>
      <c r="L232" s="148"/>
      <c r="M232" s="153"/>
      <c r="T232" s="154"/>
      <c r="AT232" s="149" t="s">
        <v>135</v>
      </c>
      <c r="AU232" s="149" t="s">
        <v>88</v>
      </c>
      <c r="AV232" s="12" t="s">
        <v>88</v>
      </c>
      <c r="AW232" s="12" t="s">
        <v>34</v>
      </c>
      <c r="AX232" s="12" t="s">
        <v>35</v>
      </c>
      <c r="AY232" s="149" t="s">
        <v>124</v>
      </c>
    </row>
    <row r="233" spans="2:65" s="1" customFormat="1" ht="33" customHeight="1">
      <c r="B233" s="31"/>
      <c r="C233" s="131" t="s">
        <v>273</v>
      </c>
      <c r="D233" s="131" t="s">
        <v>126</v>
      </c>
      <c r="E233" s="132" t="s">
        <v>274</v>
      </c>
      <c r="F233" s="133" t="s">
        <v>275</v>
      </c>
      <c r="G233" s="134" t="s">
        <v>147</v>
      </c>
      <c r="H233" s="135">
        <v>4.08</v>
      </c>
      <c r="I233" s="136">
        <v>1967</v>
      </c>
      <c r="J233" s="135">
        <f>ROUND(I233*H233,1)</f>
        <v>8025.4</v>
      </c>
      <c r="K233" s="133" t="s">
        <v>140</v>
      </c>
      <c r="L233" s="31"/>
      <c r="M233" s="137" t="s">
        <v>1</v>
      </c>
      <c r="N233" s="138" t="s">
        <v>44</v>
      </c>
      <c r="P233" s="139">
        <f>O233*H233</f>
        <v>0</v>
      </c>
      <c r="Q233" s="139">
        <v>1.89</v>
      </c>
      <c r="R233" s="139">
        <f>Q233*H233</f>
        <v>7.7112</v>
      </c>
      <c r="S233" s="139">
        <v>0</v>
      </c>
      <c r="T233" s="140">
        <f>S233*H233</f>
        <v>0</v>
      </c>
      <c r="AR233" s="141" t="s">
        <v>130</v>
      </c>
      <c r="AT233" s="141" t="s">
        <v>126</v>
      </c>
      <c r="AU233" s="141" t="s">
        <v>88</v>
      </c>
      <c r="AY233" s="16" t="s">
        <v>124</v>
      </c>
      <c r="BE233" s="142">
        <f>IF(N233="základní",J233,0)</f>
        <v>8025.4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35</v>
      </c>
      <c r="BK233" s="142">
        <f>ROUND(I233*H233,1)</f>
        <v>8025.4</v>
      </c>
      <c r="BL233" s="16" t="s">
        <v>130</v>
      </c>
      <c r="BM233" s="141" t="s">
        <v>276</v>
      </c>
    </row>
    <row r="234" spans="2:47" s="1" customFormat="1" ht="19.5">
      <c r="B234" s="31"/>
      <c r="D234" s="143" t="s">
        <v>132</v>
      </c>
      <c r="F234" s="144" t="s">
        <v>277</v>
      </c>
      <c r="I234" s="145"/>
      <c r="L234" s="31"/>
      <c r="M234" s="146"/>
      <c r="T234" s="55"/>
      <c r="AT234" s="16" t="s">
        <v>132</v>
      </c>
      <c r="AU234" s="16" t="s">
        <v>88</v>
      </c>
    </row>
    <row r="235" spans="2:51" s="12" customFormat="1" ht="12">
      <c r="B235" s="148"/>
      <c r="D235" s="143" t="s">
        <v>135</v>
      </c>
      <c r="E235" s="149" t="s">
        <v>1</v>
      </c>
      <c r="F235" s="150" t="s">
        <v>278</v>
      </c>
      <c r="H235" s="151">
        <v>1.77</v>
      </c>
      <c r="I235" s="152"/>
      <c r="L235" s="148"/>
      <c r="M235" s="153"/>
      <c r="T235" s="154"/>
      <c r="AT235" s="149" t="s">
        <v>135</v>
      </c>
      <c r="AU235" s="149" t="s">
        <v>88</v>
      </c>
      <c r="AV235" s="12" t="s">
        <v>88</v>
      </c>
      <c r="AW235" s="12" t="s">
        <v>34</v>
      </c>
      <c r="AX235" s="12" t="s">
        <v>79</v>
      </c>
      <c r="AY235" s="149" t="s">
        <v>124</v>
      </c>
    </row>
    <row r="236" spans="2:51" s="12" customFormat="1" ht="12">
      <c r="B236" s="148"/>
      <c r="D236" s="143" t="s">
        <v>135</v>
      </c>
      <c r="E236" s="149" t="s">
        <v>1</v>
      </c>
      <c r="F236" s="150" t="s">
        <v>279</v>
      </c>
      <c r="H236" s="151">
        <v>2.31</v>
      </c>
      <c r="I236" s="152"/>
      <c r="L236" s="148"/>
      <c r="M236" s="153"/>
      <c r="T236" s="154"/>
      <c r="AT236" s="149" t="s">
        <v>135</v>
      </c>
      <c r="AU236" s="149" t="s">
        <v>88</v>
      </c>
      <c r="AV236" s="12" t="s">
        <v>88</v>
      </c>
      <c r="AW236" s="12" t="s">
        <v>34</v>
      </c>
      <c r="AX236" s="12" t="s">
        <v>79</v>
      </c>
      <c r="AY236" s="149" t="s">
        <v>124</v>
      </c>
    </row>
    <row r="237" spans="2:51" s="14" customFormat="1" ht="12">
      <c r="B237" s="161"/>
      <c r="D237" s="143" t="s">
        <v>135</v>
      </c>
      <c r="E237" s="162" t="s">
        <v>1</v>
      </c>
      <c r="F237" s="163" t="s">
        <v>159</v>
      </c>
      <c r="H237" s="164">
        <v>4.08</v>
      </c>
      <c r="I237" s="165"/>
      <c r="L237" s="161"/>
      <c r="M237" s="166"/>
      <c r="T237" s="167"/>
      <c r="AT237" s="162" t="s">
        <v>135</v>
      </c>
      <c r="AU237" s="162" t="s">
        <v>88</v>
      </c>
      <c r="AV237" s="14" t="s">
        <v>130</v>
      </c>
      <c r="AW237" s="14" t="s">
        <v>34</v>
      </c>
      <c r="AX237" s="14" t="s">
        <v>35</v>
      </c>
      <c r="AY237" s="162" t="s">
        <v>124</v>
      </c>
    </row>
    <row r="238" spans="2:65" s="1" customFormat="1" ht="24.2" customHeight="1">
      <c r="B238" s="31"/>
      <c r="C238" s="131" t="s">
        <v>280</v>
      </c>
      <c r="D238" s="131" t="s">
        <v>126</v>
      </c>
      <c r="E238" s="132" t="s">
        <v>281</v>
      </c>
      <c r="F238" s="133" t="s">
        <v>282</v>
      </c>
      <c r="G238" s="134" t="s">
        <v>147</v>
      </c>
      <c r="H238" s="135">
        <v>0.6</v>
      </c>
      <c r="I238" s="136">
        <v>7868</v>
      </c>
      <c r="J238" s="135">
        <f>ROUND(I238*H238,1)</f>
        <v>4720.8</v>
      </c>
      <c r="K238" s="133" t="s">
        <v>140</v>
      </c>
      <c r="L238" s="31"/>
      <c r="M238" s="137" t="s">
        <v>1</v>
      </c>
      <c r="N238" s="138" t="s">
        <v>44</v>
      </c>
      <c r="P238" s="139">
        <f>O238*H238</f>
        <v>0</v>
      </c>
      <c r="Q238" s="139">
        <v>1.9968</v>
      </c>
      <c r="R238" s="139">
        <f>Q238*H238</f>
        <v>1.1980799999999998</v>
      </c>
      <c r="S238" s="139">
        <v>0</v>
      </c>
      <c r="T238" s="140">
        <f>S238*H238</f>
        <v>0</v>
      </c>
      <c r="AR238" s="141" t="s">
        <v>130</v>
      </c>
      <c r="AT238" s="141" t="s">
        <v>126</v>
      </c>
      <c r="AU238" s="141" t="s">
        <v>88</v>
      </c>
      <c r="AY238" s="16" t="s">
        <v>124</v>
      </c>
      <c r="BE238" s="142">
        <f>IF(N238="základní",J238,0)</f>
        <v>4720.8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6" t="s">
        <v>35</v>
      </c>
      <c r="BK238" s="142">
        <f>ROUND(I238*H238,1)</f>
        <v>4720.8</v>
      </c>
      <c r="BL238" s="16" t="s">
        <v>130</v>
      </c>
      <c r="BM238" s="141" t="s">
        <v>283</v>
      </c>
    </row>
    <row r="239" spans="2:47" s="1" customFormat="1" ht="19.5">
      <c r="B239" s="31"/>
      <c r="D239" s="143" t="s">
        <v>132</v>
      </c>
      <c r="F239" s="144" t="s">
        <v>284</v>
      </c>
      <c r="I239" s="145"/>
      <c r="L239" s="31"/>
      <c r="M239" s="146"/>
      <c r="T239" s="55"/>
      <c r="AT239" s="16" t="s">
        <v>132</v>
      </c>
      <c r="AU239" s="16" t="s">
        <v>88</v>
      </c>
    </row>
    <row r="240" spans="2:51" s="12" customFormat="1" ht="12">
      <c r="B240" s="148"/>
      <c r="D240" s="143" t="s">
        <v>135</v>
      </c>
      <c r="E240" s="149" t="s">
        <v>1</v>
      </c>
      <c r="F240" s="150" t="s">
        <v>285</v>
      </c>
      <c r="H240" s="151">
        <v>0.6</v>
      </c>
      <c r="I240" s="152"/>
      <c r="L240" s="148"/>
      <c r="M240" s="153"/>
      <c r="T240" s="154"/>
      <c r="AT240" s="149" t="s">
        <v>135</v>
      </c>
      <c r="AU240" s="149" t="s">
        <v>88</v>
      </c>
      <c r="AV240" s="12" t="s">
        <v>88</v>
      </c>
      <c r="AW240" s="12" t="s">
        <v>34</v>
      </c>
      <c r="AX240" s="12" t="s">
        <v>35</v>
      </c>
      <c r="AY240" s="149" t="s">
        <v>124</v>
      </c>
    </row>
    <row r="241" spans="2:65" s="1" customFormat="1" ht="24.2" customHeight="1">
      <c r="B241" s="31"/>
      <c r="C241" s="131" t="s">
        <v>286</v>
      </c>
      <c r="D241" s="131" t="s">
        <v>126</v>
      </c>
      <c r="E241" s="132" t="s">
        <v>287</v>
      </c>
      <c r="F241" s="133" t="s">
        <v>288</v>
      </c>
      <c r="G241" s="134" t="s">
        <v>147</v>
      </c>
      <c r="H241" s="135">
        <v>7.22</v>
      </c>
      <c r="I241" s="136">
        <v>2548</v>
      </c>
      <c r="J241" s="135">
        <f>ROUND(I241*H241,1)</f>
        <v>18396.6</v>
      </c>
      <c r="K241" s="133" t="s">
        <v>140</v>
      </c>
      <c r="L241" s="31"/>
      <c r="M241" s="137" t="s">
        <v>1</v>
      </c>
      <c r="N241" s="138" t="s">
        <v>44</v>
      </c>
      <c r="P241" s="139">
        <f>O241*H241</f>
        <v>0</v>
      </c>
      <c r="Q241" s="139">
        <v>2.13408</v>
      </c>
      <c r="R241" s="139">
        <f>Q241*H241</f>
        <v>15.4080576</v>
      </c>
      <c r="S241" s="139">
        <v>0</v>
      </c>
      <c r="T241" s="140">
        <f>S241*H241</f>
        <v>0</v>
      </c>
      <c r="AR241" s="141" t="s">
        <v>130</v>
      </c>
      <c r="AT241" s="141" t="s">
        <v>126</v>
      </c>
      <c r="AU241" s="141" t="s">
        <v>88</v>
      </c>
      <c r="AY241" s="16" t="s">
        <v>124</v>
      </c>
      <c r="BE241" s="142">
        <f>IF(N241="základní",J241,0)</f>
        <v>18396.6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6" t="s">
        <v>35</v>
      </c>
      <c r="BK241" s="142">
        <f>ROUND(I241*H241,1)</f>
        <v>18396.6</v>
      </c>
      <c r="BL241" s="16" t="s">
        <v>130</v>
      </c>
      <c r="BM241" s="141" t="s">
        <v>289</v>
      </c>
    </row>
    <row r="242" spans="2:47" s="1" customFormat="1" ht="19.5">
      <c r="B242" s="31"/>
      <c r="D242" s="143" t="s">
        <v>132</v>
      </c>
      <c r="F242" s="144" t="s">
        <v>290</v>
      </c>
      <c r="I242" s="145"/>
      <c r="L242" s="31"/>
      <c r="M242" s="146"/>
      <c r="T242" s="55"/>
      <c r="AT242" s="16" t="s">
        <v>132</v>
      </c>
      <c r="AU242" s="16" t="s">
        <v>88</v>
      </c>
    </row>
    <row r="243" spans="2:51" s="12" customFormat="1" ht="12">
      <c r="B243" s="148"/>
      <c r="D243" s="143" t="s">
        <v>135</v>
      </c>
      <c r="E243" s="149" t="s">
        <v>1</v>
      </c>
      <c r="F243" s="150" t="s">
        <v>291</v>
      </c>
      <c r="H243" s="151">
        <v>5.26</v>
      </c>
      <c r="I243" s="152"/>
      <c r="L243" s="148"/>
      <c r="M243" s="153"/>
      <c r="T243" s="154"/>
      <c r="AT243" s="149" t="s">
        <v>135</v>
      </c>
      <c r="AU243" s="149" t="s">
        <v>88</v>
      </c>
      <c r="AV243" s="12" t="s">
        <v>88</v>
      </c>
      <c r="AW243" s="12" t="s">
        <v>34</v>
      </c>
      <c r="AX243" s="12" t="s">
        <v>79</v>
      </c>
      <c r="AY243" s="149" t="s">
        <v>124</v>
      </c>
    </row>
    <row r="244" spans="2:51" s="12" customFormat="1" ht="12">
      <c r="B244" s="148"/>
      <c r="D244" s="143" t="s">
        <v>135</v>
      </c>
      <c r="E244" s="149" t="s">
        <v>1</v>
      </c>
      <c r="F244" s="150" t="s">
        <v>292</v>
      </c>
      <c r="H244" s="151">
        <v>1.6</v>
      </c>
      <c r="I244" s="152"/>
      <c r="L244" s="148"/>
      <c r="M244" s="153"/>
      <c r="T244" s="154"/>
      <c r="AT244" s="149" t="s">
        <v>135</v>
      </c>
      <c r="AU244" s="149" t="s">
        <v>88</v>
      </c>
      <c r="AV244" s="12" t="s">
        <v>88</v>
      </c>
      <c r="AW244" s="12" t="s">
        <v>34</v>
      </c>
      <c r="AX244" s="12" t="s">
        <v>79</v>
      </c>
      <c r="AY244" s="149" t="s">
        <v>124</v>
      </c>
    </row>
    <row r="245" spans="2:51" s="12" customFormat="1" ht="12">
      <c r="B245" s="148"/>
      <c r="D245" s="143" t="s">
        <v>135</v>
      </c>
      <c r="E245" s="149" t="s">
        <v>1</v>
      </c>
      <c r="F245" s="150" t="s">
        <v>293</v>
      </c>
      <c r="H245" s="151">
        <v>0.36</v>
      </c>
      <c r="I245" s="152"/>
      <c r="L245" s="148"/>
      <c r="M245" s="153"/>
      <c r="T245" s="154"/>
      <c r="AT245" s="149" t="s">
        <v>135</v>
      </c>
      <c r="AU245" s="149" t="s">
        <v>88</v>
      </c>
      <c r="AV245" s="12" t="s">
        <v>88</v>
      </c>
      <c r="AW245" s="12" t="s">
        <v>34</v>
      </c>
      <c r="AX245" s="12" t="s">
        <v>79</v>
      </c>
      <c r="AY245" s="149" t="s">
        <v>124</v>
      </c>
    </row>
    <row r="246" spans="2:51" s="14" customFormat="1" ht="12">
      <c r="B246" s="161"/>
      <c r="D246" s="143" t="s">
        <v>135</v>
      </c>
      <c r="E246" s="162" t="s">
        <v>1</v>
      </c>
      <c r="F246" s="163" t="s">
        <v>159</v>
      </c>
      <c r="H246" s="164">
        <v>7.22</v>
      </c>
      <c r="I246" s="165"/>
      <c r="L246" s="161"/>
      <c r="M246" s="166"/>
      <c r="T246" s="167"/>
      <c r="AT246" s="162" t="s">
        <v>135</v>
      </c>
      <c r="AU246" s="162" t="s">
        <v>88</v>
      </c>
      <c r="AV246" s="14" t="s">
        <v>130</v>
      </c>
      <c r="AW246" s="14" t="s">
        <v>34</v>
      </c>
      <c r="AX246" s="14" t="s">
        <v>35</v>
      </c>
      <c r="AY246" s="162" t="s">
        <v>124</v>
      </c>
    </row>
    <row r="247" spans="2:65" s="1" customFormat="1" ht="24.2" customHeight="1">
      <c r="B247" s="31"/>
      <c r="C247" s="131" t="s">
        <v>294</v>
      </c>
      <c r="D247" s="131" t="s">
        <v>126</v>
      </c>
      <c r="E247" s="132" t="s">
        <v>295</v>
      </c>
      <c r="F247" s="133" t="s">
        <v>296</v>
      </c>
      <c r="G247" s="134" t="s">
        <v>147</v>
      </c>
      <c r="H247" s="135">
        <v>0.23</v>
      </c>
      <c r="I247" s="136">
        <v>3710</v>
      </c>
      <c r="J247" s="135">
        <f>ROUND(I247*H247,1)</f>
        <v>853.3</v>
      </c>
      <c r="K247" s="133" t="s">
        <v>140</v>
      </c>
      <c r="L247" s="31"/>
      <c r="M247" s="137" t="s">
        <v>1</v>
      </c>
      <c r="N247" s="138" t="s">
        <v>44</v>
      </c>
      <c r="P247" s="139">
        <f>O247*H247</f>
        <v>0</v>
      </c>
      <c r="Q247" s="139">
        <v>2.4143</v>
      </c>
      <c r="R247" s="139">
        <f>Q247*H247</f>
        <v>0.555289</v>
      </c>
      <c r="S247" s="139">
        <v>0</v>
      </c>
      <c r="T247" s="140">
        <f>S247*H247</f>
        <v>0</v>
      </c>
      <c r="AR247" s="141" t="s">
        <v>130</v>
      </c>
      <c r="AT247" s="141" t="s">
        <v>126</v>
      </c>
      <c r="AU247" s="141" t="s">
        <v>88</v>
      </c>
      <c r="AY247" s="16" t="s">
        <v>124</v>
      </c>
      <c r="BE247" s="142">
        <f>IF(N247="základní",J247,0)</f>
        <v>853.3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6" t="s">
        <v>35</v>
      </c>
      <c r="BK247" s="142">
        <f>ROUND(I247*H247,1)</f>
        <v>853.3</v>
      </c>
      <c r="BL247" s="16" t="s">
        <v>130</v>
      </c>
      <c r="BM247" s="141" t="s">
        <v>297</v>
      </c>
    </row>
    <row r="248" spans="2:47" s="1" customFormat="1" ht="19.5">
      <c r="B248" s="31"/>
      <c r="D248" s="143" t="s">
        <v>132</v>
      </c>
      <c r="F248" s="144" t="s">
        <v>298</v>
      </c>
      <c r="I248" s="145"/>
      <c r="L248" s="31"/>
      <c r="M248" s="146"/>
      <c r="T248" s="55"/>
      <c r="AT248" s="16" t="s">
        <v>132</v>
      </c>
      <c r="AU248" s="16" t="s">
        <v>88</v>
      </c>
    </row>
    <row r="249" spans="2:51" s="12" customFormat="1" ht="12">
      <c r="B249" s="148"/>
      <c r="D249" s="143" t="s">
        <v>135</v>
      </c>
      <c r="E249" s="149" t="s">
        <v>1</v>
      </c>
      <c r="F249" s="150" t="s">
        <v>299</v>
      </c>
      <c r="H249" s="151">
        <v>0.23</v>
      </c>
      <c r="I249" s="152"/>
      <c r="L249" s="148"/>
      <c r="M249" s="153"/>
      <c r="T249" s="154"/>
      <c r="AT249" s="149" t="s">
        <v>135</v>
      </c>
      <c r="AU249" s="149" t="s">
        <v>88</v>
      </c>
      <c r="AV249" s="12" t="s">
        <v>88</v>
      </c>
      <c r="AW249" s="12" t="s">
        <v>34</v>
      </c>
      <c r="AX249" s="12" t="s">
        <v>35</v>
      </c>
      <c r="AY249" s="149" t="s">
        <v>124</v>
      </c>
    </row>
    <row r="250" spans="2:65" s="1" customFormat="1" ht="16.5" customHeight="1">
      <c r="B250" s="31"/>
      <c r="C250" s="131" t="s">
        <v>300</v>
      </c>
      <c r="D250" s="131" t="s">
        <v>126</v>
      </c>
      <c r="E250" s="132" t="s">
        <v>301</v>
      </c>
      <c r="F250" s="133" t="s">
        <v>302</v>
      </c>
      <c r="G250" s="134" t="s">
        <v>147</v>
      </c>
      <c r="H250" s="135">
        <v>3</v>
      </c>
      <c r="I250" s="136">
        <v>840</v>
      </c>
      <c r="J250" s="135">
        <f>ROUND(I250*H250,1)</f>
        <v>2520</v>
      </c>
      <c r="K250" s="133" t="s">
        <v>1</v>
      </c>
      <c r="L250" s="31"/>
      <c r="M250" s="137" t="s">
        <v>1</v>
      </c>
      <c r="N250" s="138" t="s">
        <v>44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130</v>
      </c>
      <c r="AT250" s="141" t="s">
        <v>126</v>
      </c>
      <c r="AU250" s="141" t="s">
        <v>88</v>
      </c>
      <c r="AY250" s="16" t="s">
        <v>124</v>
      </c>
      <c r="BE250" s="142">
        <f>IF(N250="základní",J250,0)</f>
        <v>2520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35</v>
      </c>
      <c r="BK250" s="142">
        <f>ROUND(I250*H250,1)</f>
        <v>2520</v>
      </c>
      <c r="BL250" s="16" t="s">
        <v>130</v>
      </c>
      <c r="BM250" s="141" t="s">
        <v>303</v>
      </c>
    </row>
    <row r="251" spans="2:47" s="1" customFormat="1" ht="12">
      <c r="B251" s="31"/>
      <c r="D251" s="143" t="s">
        <v>132</v>
      </c>
      <c r="F251" s="144" t="s">
        <v>302</v>
      </c>
      <c r="I251" s="145"/>
      <c r="L251" s="31"/>
      <c r="M251" s="146"/>
      <c r="T251" s="55"/>
      <c r="AT251" s="16" t="s">
        <v>132</v>
      </c>
      <c r="AU251" s="16" t="s">
        <v>88</v>
      </c>
    </row>
    <row r="252" spans="2:51" s="12" customFormat="1" ht="12">
      <c r="B252" s="148"/>
      <c r="D252" s="143" t="s">
        <v>135</v>
      </c>
      <c r="E252" s="149" t="s">
        <v>1</v>
      </c>
      <c r="F252" s="150" t="s">
        <v>304</v>
      </c>
      <c r="H252" s="151">
        <v>3</v>
      </c>
      <c r="I252" s="152"/>
      <c r="L252" s="148"/>
      <c r="M252" s="153"/>
      <c r="T252" s="154"/>
      <c r="AT252" s="149" t="s">
        <v>135</v>
      </c>
      <c r="AU252" s="149" t="s">
        <v>88</v>
      </c>
      <c r="AV252" s="12" t="s">
        <v>88</v>
      </c>
      <c r="AW252" s="12" t="s">
        <v>34</v>
      </c>
      <c r="AX252" s="12" t="s">
        <v>35</v>
      </c>
      <c r="AY252" s="149" t="s">
        <v>124</v>
      </c>
    </row>
    <row r="253" spans="2:65" s="1" customFormat="1" ht="24.2" customHeight="1">
      <c r="B253" s="31"/>
      <c r="C253" s="131" t="s">
        <v>305</v>
      </c>
      <c r="D253" s="131" t="s">
        <v>126</v>
      </c>
      <c r="E253" s="132" t="s">
        <v>306</v>
      </c>
      <c r="F253" s="133" t="s">
        <v>307</v>
      </c>
      <c r="G253" s="134" t="s">
        <v>139</v>
      </c>
      <c r="H253" s="135">
        <v>8.87</v>
      </c>
      <c r="I253" s="136">
        <v>3248</v>
      </c>
      <c r="J253" s="135">
        <f>ROUND(I253*H253,1)</f>
        <v>28809.8</v>
      </c>
      <c r="K253" s="133" t="s">
        <v>140</v>
      </c>
      <c r="L253" s="31"/>
      <c r="M253" s="137" t="s">
        <v>1</v>
      </c>
      <c r="N253" s="138" t="s">
        <v>44</v>
      </c>
      <c r="P253" s="139">
        <f>O253*H253</f>
        <v>0</v>
      </c>
      <c r="Q253" s="139">
        <v>0.74327</v>
      </c>
      <c r="R253" s="139">
        <f>Q253*H253</f>
        <v>6.592804899999999</v>
      </c>
      <c r="S253" s="139">
        <v>0</v>
      </c>
      <c r="T253" s="140">
        <f>S253*H253</f>
        <v>0</v>
      </c>
      <c r="AR253" s="141" t="s">
        <v>130</v>
      </c>
      <c r="AT253" s="141" t="s">
        <v>126</v>
      </c>
      <c r="AU253" s="141" t="s">
        <v>88</v>
      </c>
      <c r="AY253" s="16" t="s">
        <v>124</v>
      </c>
      <c r="BE253" s="142">
        <f>IF(N253="základní",J253,0)</f>
        <v>28809.8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35</v>
      </c>
      <c r="BK253" s="142">
        <f>ROUND(I253*H253,1)</f>
        <v>28809.8</v>
      </c>
      <c r="BL253" s="16" t="s">
        <v>130</v>
      </c>
      <c r="BM253" s="141" t="s">
        <v>308</v>
      </c>
    </row>
    <row r="254" spans="2:47" s="1" customFormat="1" ht="19.5">
      <c r="B254" s="31"/>
      <c r="D254" s="143" t="s">
        <v>132</v>
      </c>
      <c r="F254" s="144" t="s">
        <v>309</v>
      </c>
      <c r="I254" s="145"/>
      <c r="L254" s="31"/>
      <c r="M254" s="146"/>
      <c r="T254" s="55"/>
      <c r="AT254" s="16" t="s">
        <v>132</v>
      </c>
      <c r="AU254" s="16" t="s">
        <v>88</v>
      </c>
    </row>
    <row r="255" spans="2:51" s="12" customFormat="1" ht="12">
      <c r="B255" s="148"/>
      <c r="D255" s="143" t="s">
        <v>135</v>
      </c>
      <c r="E255" s="149" t="s">
        <v>1</v>
      </c>
      <c r="F255" s="150" t="s">
        <v>310</v>
      </c>
      <c r="H255" s="151">
        <v>8.87</v>
      </c>
      <c r="I255" s="152"/>
      <c r="L255" s="148"/>
      <c r="M255" s="153"/>
      <c r="T255" s="154"/>
      <c r="AT255" s="149" t="s">
        <v>135</v>
      </c>
      <c r="AU255" s="149" t="s">
        <v>88</v>
      </c>
      <c r="AV255" s="12" t="s">
        <v>88</v>
      </c>
      <c r="AW255" s="12" t="s">
        <v>34</v>
      </c>
      <c r="AX255" s="12" t="s">
        <v>35</v>
      </c>
      <c r="AY255" s="149" t="s">
        <v>124</v>
      </c>
    </row>
    <row r="256" spans="2:65" s="1" customFormat="1" ht="24.2" customHeight="1">
      <c r="B256" s="31"/>
      <c r="C256" s="131" t="s">
        <v>311</v>
      </c>
      <c r="D256" s="131" t="s">
        <v>126</v>
      </c>
      <c r="E256" s="132" t="s">
        <v>312</v>
      </c>
      <c r="F256" s="133" t="s">
        <v>313</v>
      </c>
      <c r="G256" s="134" t="s">
        <v>139</v>
      </c>
      <c r="H256" s="135">
        <v>0.93</v>
      </c>
      <c r="I256" s="136">
        <v>3654</v>
      </c>
      <c r="J256" s="135">
        <f>ROUND(I256*H256,1)</f>
        <v>3398.2</v>
      </c>
      <c r="K256" s="133" t="s">
        <v>140</v>
      </c>
      <c r="L256" s="31"/>
      <c r="M256" s="137" t="s">
        <v>1</v>
      </c>
      <c r="N256" s="138" t="s">
        <v>44</v>
      </c>
      <c r="P256" s="139">
        <f>O256*H256</f>
        <v>0</v>
      </c>
      <c r="Q256" s="139">
        <v>0.82327</v>
      </c>
      <c r="R256" s="139">
        <f>Q256*H256</f>
        <v>0.7656411</v>
      </c>
      <c r="S256" s="139">
        <v>0</v>
      </c>
      <c r="T256" s="140">
        <f>S256*H256</f>
        <v>0</v>
      </c>
      <c r="AR256" s="141" t="s">
        <v>130</v>
      </c>
      <c r="AT256" s="141" t="s">
        <v>126</v>
      </c>
      <c r="AU256" s="141" t="s">
        <v>88</v>
      </c>
      <c r="AY256" s="16" t="s">
        <v>124</v>
      </c>
      <c r="BE256" s="142">
        <f>IF(N256="základní",J256,0)</f>
        <v>3398.2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35</v>
      </c>
      <c r="BK256" s="142">
        <f>ROUND(I256*H256,1)</f>
        <v>3398.2</v>
      </c>
      <c r="BL256" s="16" t="s">
        <v>130</v>
      </c>
      <c r="BM256" s="141" t="s">
        <v>314</v>
      </c>
    </row>
    <row r="257" spans="2:47" s="1" customFormat="1" ht="19.5">
      <c r="B257" s="31"/>
      <c r="D257" s="143" t="s">
        <v>132</v>
      </c>
      <c r="F257" s="144" t="s">
        <v>315</v>
      </c>
      <c r="I257" s="145"/>
      <c r="L257" s="31"/>
      <c r="M257" s="146"/>
      <c r="T257" s="55"/>
      <c r="AT257" s="16" t="s">
        <v>132</v>
      </c>
      <c r="AU257" s="16" t="s">
        <v>88</v>
      </c>
    </row>
    <row r="258" spans="2:51" s="12" customFormat="1" ht="12">
      <c r="B258" s="148"/>
      <c r="D258" s="143" t="s">
        <v>135</v>
      </c>
      <c r="E258" s="149" t="s">
        <v>1</v>
      </c>
      <c r="F258" s="150" t="s">
        <v>316</v>
      </c>
      <c r="H258" s="151">
        <v>0.93</v>
      </c>
      <c r="I258" s="152"/>
      <c r="L258" s="148"/>
      <c r="M258" s="153"/>
      <c r="T258" s="154"/>
      <c r="AT258" s="149" t="s">
        <v>135</v>
      </c>
      <c r="AU258" s="149" t="s">
        <v>88</v>
      </c>
      <c r="AV258" s="12" t="s">
        <v>88</v>
      </c>
      <c r="AW258" s="12" t="s">
        <v>34</v>
      </c>
      <c r="AX258" s="12" t="s">
        <v>35</v>
      </c>
      <c r="AY258" s="149" t="s">
        <v>124</v>
      </c>
    </row>
    <row r="259" spans="2:65" s="1" customFormat="1" ht="16.5" customHeight="1">
      <c r="B259" s="31"/>
      <c r="C259" s="131" t="s">
        <v>317</v>
      </c>
      <c r="D259" s="131" t="s">
        <v>126</v>
      </c>
      <c r="E259" s="132" t="s">
        <v>318</v>
      </c>
      <c r="F259" s="133" t="s">
        <v>319</v>
      </c>
      <c r="G259" s="134" t="s">
        <v>139</v>
      </c>
      <c r="H259" s="135">
        <v>14.88</v>
      </c>
      <c r="I259" s="136">
        <v>259</v>
      </c>
      <c r="J259" s="135">
        <f>ROUND(I259*H259,1)</f>
        <v>3853.9</v>
      </c>
      <c r="K259" s="133" t="s">
        <v>140</v>
      </c>
      <c r="L259" s="31"/>
      <c r="M259" s="137" t="s">
        <v>1</v>
      </c>
      <c r="N259" s="138" t="s">
        <v>44</v>
      </c>
      <c r="P259" s="139">
        <f>O259*H259</f>
        <v>0</v>
      </c>
      <c r="Q259" s="139">
        <v>0.00397</v>
      </c>
      <c r="R259" s="139">
        <f>Q259*H259</f>
        <v>0.0590736</v>
      </c>
      <c r="S259" s="139">
        <v>0</v>
      </c>
      <c r="T259" s="140">
        <f>S259*H259</f>
        <v>0</v>
      </c>
      <c r="AR259" s="141" t="s">
        <v>130</v>
      </c>
      <c r="AT259" s="141" t="s">
        <v>126</v>
      </c>
      <c r="AU259" s="141" t="s">
        <v>88</v>
      </c>
      <c r="AY259" s="16" t="s">
        <v>124</v>
      </c>
      <c r="BE259" s="142">
        <f>IF(N259="základní",J259,0)</f>
        <v>3853.9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6" t="s">
        <v>35</v>
      </c>
      <c r="BK259" s="142">
        <f>ROUND(I259*H259,1)</f>
        <v>3853.9</v>
      </c>
      <c r="BL259" s="16" t="s">
        <v>130</v>
      </c>
      <c r="BM259" s="141" t="s">
        <v>320</v>
      </c>
    </row>
    <row r="260" spans="2:47" s="1" customFormat="1" ht="19.5">
      <c r="B260" s="31"/>
      <c r="D260" s="143" t="s">
        <v>132</v>
      </c>
      <c r="F260" s="144" t="s">
        <v>321</v>
      </c>
      <c r="I260" s="145"/>
      <c r="L260" s="31"/>
      <c r="M260" s="146"/>
      <c r="T260" s="55"/>
      <c r="AT260" s="16" t="s">
        <v>132</v>
      </c>
      <c r="AU260" s="16" t="s">
        <v>88</v>
      </c>
    </row>
    <row r="261" spans="2:51" s="12" customFormat="1" ht="12">
      <c r="B261" s="148"/>
      <c r="D261" s="143" t="s">
        <v>135</v>
      </c>
      <c r="E261" s="149" t="s">
        <v>1</v>
      </c>
      <c r="F261" s="150" t="s">
        <v>322</v>
      </c>
      <c r="H261" s="151">
        <v>14.88</v>
      </c>
      <c r="I261" s="152"/>
      <c r="L261" s="148"/>
      <c r="M261" s="153"/>
      <c r="T261" s="154"/>
      <c r="AT261" s="149" t="s">
        <v>135</v>
      </c>
      <c r="AU261" s="149" t="s">
        <v>88</v>
      </c>
      <c r="AV261" s="12" t="s">
        <v>88</v>
      </c>
      <c r="AW261" s="12" t="s">
        <v>34</v>
      </c>
      <c r="AX261" s="12" t="s">
        <v>35</v>
      </c>
      <c r="AY261" s="149" t="s">
        <v>124</v>
      </c>
    </row>
    <row r="262" spans="2:65" s="1" customFormat="1" ht="21.75" customHeight="1">
      <c r="B262" s="31"/>
      <c r="C262" s="131" t="s">
        <v>323</v>
      </c>
      <c r="D262" s="131" t="s">
        <v>126</v>
      </c>
      <c r="E262" s="132" t="s">
        <v>324</v>
      </c>
      <c r="F262" s="133" t="s">
        <v>325</v>
      </c>
      <c r="G262" s="134" t="s">
        <v>326</v>
      </c>
      <c r="H262" s="135">
        <v>5</v>
      </c>
      <c r="I262" s="136">
        <v>26740</v>
      </c>
      <c r="J262" s="135">
        <f>ROUND(I262*H262,1)</f>
        <v>133700</v>
      </c>
      <c r="K262" s="133" t="s">
        <v>140</v>
      </c>
      <c r="L262" s="31"/>
      <c r="M262" s="137" t="s">
        <v>1</v>
      </c>
      <c r="N262" s="138" t="s">
        <v>44</v>
      </c>
      <c r="P262" s="139">
        <f>O262*H262</f>
        <v>0</v>
      </c>
      <c r="Q262" s="139">
        <v>0.14311</v>
      </c>
      <c r="R262" s="139">
        <f>Q262*H262</f>
        <v>0.7155499999999999</v>
      </c>
      <c r="S262" s="139">
        <v>0</v>
      </c>
      <c r="T262" s="140">
        <f>S262*H262</f>
        <v>0</v>
      </c>
      <c r="AR262" s="141" t="s">
        <v>130</v>
      </c>
      <c r="AT262" s="141" t="s">
        <v>126</v>
      </c>
      <c r="AU262" s="141" t="s">
        <v>88</v>
      </c>
      <c r="AY262" s="16" t="s">
        <v>124</v>
      </c>
      <c r="BE262" s="142">
        <f>IF(N262="základní",J262,0)</f>
        <v>133700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35</v>
      </c>
      <c r="BK262" s="142">
        <f>ROUND(I262*H262,1)</f>
        <v>133700</v>
      </c>
      <c r="BL262" s="16" t="s">
        <v>130</v>
      </c>
      <c r="BM262" s="141" t="s">
        <v>327</v>
      </c>
    </row>
    <row r="263" spans="2:47" s="1" customFormat="1" ht="39">
      <c r="B263" s="31"/>
      <c r="D263" s="143" t="s">
        <v>132</v>
      </c>
      <c r="F263" s="144" t="s">
        <v>328</v>
      </c>
      <c r="I263" s="145"/>
      <c r="L263" s="31"/>
      <c r="M263" s="146"/>
      <c r="T263" s="55"/>
      <c r="AT263" s="16" t="s">
        <v>132</v>
      </c>
      <c r="AU263" s="16" t="s">
        <v>88</v>
      </c>
    </row>
    <row r="264" spans="2:47" s="1" customFormat="1" ht="29.25">
      <c r="B264" s="31"/>
      <c r="D264" s="143" t="s">
        <v>133</v>
      </c>
      <c r="F264" s="147" t="s">
        <v>329</v>
      </c>
      <c r="I264" s="145"/>
      <c r="L264" s="31"/>
      <c r="M264" s="146"/>
      <c r="T264" s="55"/>
      <c r="AT264" s="16" t="s">
        <v>133</v>
      </c>
      <c r="AU264" s="16" t="s">
        <v>88</v>
      </c>
    </row>
    <row r="265" spans="2:51" s="12" customFormat="1" ht="12">
      <c r="B265" s="148"/>
      <c r="D265" s="143" t="s">
        <v>135</v>
      </c>
      <c r="E265" s="149" t="s">
        <v>1</v>
      </c>
      <c r="F265" s="150" t="s">
        <v>330</v>
      </c>
      <c r="H265" s="151">
        <v>1.7</v>
      </c>
      <c r="I265" s="152"/>
      <c r="L265" s="148"/>
      <c r="M265" s="153"/>
      <c r="T265" s="154"/>
      <c r="AT265" s="149" t="s">
        <v>135</v>
      </c>
      <c r="AU265" s="149" t="s">
        <v>88</v>
      </c>
      <c r="AV265" s="12" t="s">
        <v>88</v>
      </c>
      <c r="AW265" s="12" t="s">
        <v>34</v>
      </c>
      <c r="AX265" s="12" t="s">
        <v>79</v>
      </c>
      <c r="AY265" s="149" t="s">
        <v>124</v>
      </c>
    </row>
    <row r="266" spans="2:51" s="12" customFormat="1" ht="12">
      <c r="B266" s="148"/>
      <c r="D266" s="143" t="s">
        <v>135</v>
      </c>
      <c r="E266" s="149" t="s">
        <v>1</v>
      </c>
      <c r="F266" s="150" t="s">
        <v>331</v>
      </c>
      <c r="H266" s="151">
        <v>1</v>
      </c>
      <c r="I266" s="152"/>
      <c r="L266" s="148"/>
      <c r="M266" s="153"/>
      <c r="T266" s="154"/>
      <c r="AT266" s="149" t="s">
        <v>135</v>
      </c>
      <c r="AU266" s="149" t="s">
        <v>88</v>
      </c>
      <c r="AV266" s="12" t="s">
        <v>88</v>
      </c>
      <c r="AW266" s="12" t="s">
        <v>34</v>
      </c>
      <c r="AX266" s="12" t="s">
        <v>79</v>
      </c>
      <c r="AY266" s="149" t="s">
        <v>124</v>
      </c>
    </row>
    <row r="267" spans="2:51" s="12" customFormat="1" ht="12">
      <c r="B267" s="148"/>
      <c r="D267" s="143" t="s">
        <v>135</v>
      </c>
      <c r="E267" s="149" t="s">
        <v>1</v>
      </c>
      <c r="F267" s="150" t="s">
        <v>332</v>
      </c>
      <c r="H267" s="151">
        <v>1.7</v>
      </c>
      <c r="I267" s="152"/>
      <c r="L267" s="148"/>
      <c r="M267" s="153"/>
      <c r="T267" s="154"/>
      <c r="AT267" s="149" t="s">
        <v>135</v>
      </c>
      <c r="AU267" s="149" t="s">
        <v>88</v>
      </c>
      <c r="AV267" s="12" t="s">
        <v>88</v>
      </c>
      <c r="AW267" s="12" t="s">
        <v>34</v>
      </c>
      <c r="AX267" s="12" t="s">
        <v>79</v>
      </c>
      <c r="AY267" s="149" t="s">
        <v>124</v>
      </c>
    </row>
    <row r="268" spans="2:51" s="12" customFormat="1" ht="12">
      <c r="B268" s="148"/>
      <c r="D268" s="143" t="s">
        <v>135</v>
      </c>
      <c r="E268" s="149" t="s">
        <v>1</v>
      </c>
      <c r="F268" s="150" t="s">
        <v>333</v>
      </c>
      <c r="H268" s="151">
        <v>0.6</v>
      </c>
      <c r="I268" s="152"/>
      <c r="L268" s="148"/>
      <c r="M268" s="153"/>
      <c r="T268" s="154"/>
      <c r="AT268" s="149" t="s">
        <v>135</v>
      </c>
      <c r="AU268" s="149" t="s">
        <v>88</v>
      </c>
      <c r="AV268" s="12" t="s">
        <v>88</v>
      </c>
      <c r="AW268" s="12" t="s">
        <v>34</v>
      </c>
      <c r="AX268" s="12" t="s">
        <v>79</v>
      </c>
      <c r="AY268" s="149" t="s">
        <v>124</v>
      </c>
    </row>
    <row r="269" spans="2:51" s="14" customFormat="1" ht="12">
      <c r="B269" s="161"/>
      <c r="D269" s="143" t="s">
        <v>135</v>
      </c>
      <c r="E269" s="162" t="s">
        <v>1</v>
      </c>
      <c r="F269" s="163" t="s">
        <v>159</v>
      </c>
      <c r="H269" s="164">
        <v>5</v>
      </c>
      <c r="I269" s="165"/>
      <c r="L269" s="161"/>
      <c r="M269" s="166"/>
      <c r="T269" s="167"/>
      <c r="AT269" s="162" t="s">
        <v>135</v>
      </c>
      <c r="AU269" s="162" t="s">
        <v>88</v>
      </c>
      <c r="AV269" s="14" t="s">
        <v>130</v>
      </c>
      <c r="AW269" s="14" t="s">
        <v>34</v>
      </c>
      <c r="AX269" s="14" t="s">
        <v>35</v>
      </c>
      <c r="AY269" s="162" t="s">
        <v>124</v>
      </c>
    </row>
    <row r="270" spans="2:65" s="1" customFormat="1" ht="16.5" customHeight="1">
      <c r="B270" s="31"/>
      <c r="C270" s="131" t="s">
        <v>334</v>
      </c>
      <c r="D270" s="131" t="s">
        <v>126</v>
      </c>
      <c r="E270" s="132" t="s">
        <v>335</v>
      </c>
      <c r="F270" s="133" t="s">
        <v>336</v>
      </c>
      <c r="G270" s="134" t="s">
        <v>337</v>
      </c>
      <c r="H270" s="135">
        <v>64</v>
      </c>
      <c r="I270" s="136">
        <v>2194</v>
      </c>
      <c r="J270" s="135">
        <f>ROUND(I270*H270,1)</f>
        <v>140416</v>
      </c>
      <c r="K270" s="133" t="s">
        <v>1</v>
      </c>
      <c r="L270" s="31"/>
      <c r="M270" s="137" t="s">
        <v>1</v>
      </c>
      <c r="N270" s="138" t="s">
        <v>44</v>
      </c>
      <c r="P270" s="139">
        <f>O270*H270</f>
        <v>0</v>
      </c>
      <c r="Q270" s="139">
        <v>0.06603</v>
      </c>
      <c r="R270" s="139">
        <f>Q270*H270</f>
        <v>4.22592</v>
      </c>
      <c r="S270" s="139">
        <v>0</v>
      </c>
      <c r="T270" s="140">
        <f>S270*H270</f>
        <v>0</v>
      </c>
      <c r="AR270" s="141" t="s">
        <v>130</v>
      </c>
      <c r="AT270" s="141" t="s">
        <v>126</v>
      </c>
      <c r="AU270" s="141" t="s">
        <v>88</v>
      </c>
      <c r="AY270" s="16" t="s">
        <v>124</v>
      </c>
      <c r="BE270" s="142">
        <f>IF(N270="základní",J270,0)</f>
        <v>140416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6" t="s">
        <v>35</v>
      </c>
      <c r="BK270" s="142">
        <f>ROUND(I270*H270,1)</f>
        <v>140416</v>
      </c>
      <c r="BL270" s="16" t="s">
        <v>130</v>
      </c>
      <c r="BM270" s="141" t="s">
        <v>338</v>
      </c>
    </row>
    <row r="271" spans="2:47" s="1" customFormat="1" ht="19.5">
      <c r="B271" s="31"/>
      <c r="D271" s="143" t="s">
        <v>132</v>
      </c>
      <c r="F271" s="144" t="s">
        <v>339</v>
      </c>
      <c r="I271" s="145"/>
      <c r="L271" s="31"/>
      <c r="M271" s="146"/>
      <c r="T271" s="55"/>
      <c r="AT271" s="16" t="s">
        <v>132</v>
      </c>
      <c r="AU271" s="16" t="s">
        <v>88</v>
      </c>
    </row>
    <row r="272" spans="2:51" s="12" customFormat="1" ht="12">
      <c r="B272" s="148"/>
      <c r="D272" s="143" t="s">
        <v>135</v>
      </c>
      <c r="E272" s="149" t="s">
        <v>1</v>
      </c>
      <c r="F272" s="150" t="s">
        <v>340</v>
      </c>
      <c r="H272" s="151">
        <v>64</v>
      </c>
      <c r="I272" s="152"/>
      <c r="L272" s="148"/>
      <c r="M272" s="153"/>
      <c r="T272" s="154"/>
      <c r="AT272" s="149" t="s">
        <v>135</v>
      </c>
      <c r="AU272" s="149" t="s">
        <v>88</v>
      </c>
      <c r="AV272" s="12" t="s">
        <v>88</v>
      </c>
      <c r="AW272" s="12" t="s">
        <v>34</v>
      </c>
      <c r="AX272" s="12" t="s">
        <v>35</v>
      </c>
      <c r="AY272" s="149" t="s">
        <v>124</v>
      </c>
    </row>
    <row r="273" spans="2:63" s="11" customFormat="1" ht="22.9" customHeight="1">
      <c r="B273" s="119"/>
      <c r="D273" s="120" t="s">
        <v>78</v>
      </c>
      <c r="E273" s="129" t="s">
        <v>160</v>
      </c>
      <c r="F273" s="129" t="s">
        <v>341</v>
      </c>
      <c r="I273" s="122"/>
      <c r="J273" s="130">
        <f>BK273</f>
        <v>63472.8</v>
      </c>
      <c r="L273" s="119"/>
      <c r="M273" s="124"/>
      <c r="P273" s="125">
        <f>SUM(P274:P283)</f>
        <v>0</v>
      </c>
      <c r="R273" s="125">
        <f>SUM(R274:R283)</f>
        <v>0</v>
      </c>
      <c r="T273" s="126">
        <f>SUM(T274:T283)</f>
        <v>0</v>
      </c>
      <c r="AR273" s="120" t="s">
        <v>35</v>
      </c>
      <c r="AT273" s="127" t="s">
        <v>78</v>
      </c>
      <c r="AU273" s="127" t="s">
        <v>35</v>
      </c>
      <c r="AY273" s="120" t="s">
        <v>124</v>
      </c>
      <c r="BK273" s="128">
        <f>SUM(BK274:BK283)</f>
        <v>63472.8</v>
      </c>
    </row>
    <row r="274" spans="2:65" s="1" customFormat="1" ht="24.2" customHeight="1">
      <c r="B274" s="31"/>
      <c r="C274" s="131" t="s">
        <v>342</v>
      </c>
      <c r="D274" s="131" t="s">
        <v>126</v>
      </c>
      <c r="E274" s="132" t="s">
        <v>343</v>
      </c>
      <c r="F274" s="133" t="s">
        <v>344</v>
      </c>
      <c r="G274" s="134" t="s">
        <v>139</v>
      </c>
      <c r="H274" s="135">
        <v>116.4</v>
      </c>
      <c r="I274" s="136">
        <v>208</v>
      </c>
      <c r="J274" s="135">
        <f>ROUND(I274*H274,1)</f>
        <v>24211.2</v>
      </c>
      <c r="K274" s="133" t="s">
        <v>140</v>
      </c>
      <c r="L274" s="31"/>
      <c r="M274" s="137" t="s">
        <v>1</v>
      </c>
      <c r="N274" s="138" t="s">
        <v>44</v>
      </c>
      <c r="P274" s="139">
        <f>O274*H274</f>
        <v>0</v>
      </c>
      <c r="Q274" s="139">
        <v>0</v>
      </c>
      <c r="R274" s="139">
        <f>Q274*H274</f>
        <v>0</v>
      </c>
      <c r="S274" s="139">
        <v>0</v>
      </c>
      <c r="T274" s="140">
        <f>S274*H274</f>
        <v>0</v>
      </c>
      <c r="AR274" s="141" t="s">
        <v>130</v>
      </c>
      <c r="AT274" s="141" t="s">
        <v>126</v>
      </c>
      <c r="AU274" s="141" t="s">
        <v>88</v>
      </c>
      <c r="AY274" s="16" t="s">
        <v>124</v>
      </c>
      <c r="BE274" s="142">
        <f>IF(N274="základní",J274,0)</f>
        <v>24211.2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6" t="s">
        <v>35</v>
      </c>
      <c r="BK274" s="142">
        <f>ROUND(I274*H274,1)</f>
        <v>24211.2</v>
      </c>
      <c r="BL274" s="16" t="s">
        <v>130</v>
      </c>
      <c r="BM274" s="141" t="s">
        <v>345</v>
      </c>
    </row>
    <row r="275" spans="2:47" s="1" customFormat="1" ht="19.5">
      <c r="B275" s="31"/>
      <c r="D275" s="143" t="s">
        <v>132</v>
      </c>
      <c r="F275" s="144" t="s">
        <v>346</v>
      </c>
      <c r="I275" s="145"/>
      <c r="L275" s="31"/>
      <c r="M275" s="146"/>
      <c r="T275" s="55"/>
      <c r="AT275" s="16" t="s">
        <v>132</v>
      </c>
      <c r="AU275" s="16" t="s">
        <v>88</v>
      </c>
    </row>
    <row r="276" spans="2:51" s="12" customFormat="1" ht="12">
      <c r="B276" s="148"/>
      <c r="D276" s="143" t="s">
        <v>135</v>
      </c>
      <c r="E276" s="149" t="s">
        <v>1</v>
      </c>
      <c r="F276" s="150" t="s">
        <v>347</v>
      </c>
      <c r="H276" s="151">
        <v>44.4</v>
      </c>
      <c r="I276" s="152"/>
      <c r="L276" s="148"/>
      <c r="M276" s="153"/>
      <c r="T276" s="154"/>
      <c r="AT276" s="149" t="s">
        <v>135</v>
      </c>
      <c r="AU276" s="149" t="s">
        <v>88</v>
      </c>
      <c r="AV276" s="12" t="s">
        <v>88</v>
      </c>
      <c r="AW276" s="12" t="s">
        <v>34</v>
      </c>
      <c r="AX276" s="12" t="s">
        <v>79</v>
      </c>
      <c r="AY276" s="149" t="s">
        <v>124</v>
      </c>
    </row>
    <row r="277" spans="2:51" s="12" customFormat="1" ht="12">
      <c r="B277" s="148"/>
      <c r="D277" s="143" t="s">
        <v>135</v>
      </c>
      <c r="E277" s="149" t="s">
        <v>1</v>
      </c>
      <c r="F277" s="150" t="s">
        <v>348</v>
      </c>
      <c r="H277" s="151">
        <v>72</v>
      </c>
      <c r="I277" s="152"/>
      <c r="L277" s="148"/>
      <c r="M277" s="153"/>
      <c r="T277" s="154"/>
      <c r="AT277" s="149" t="s">
        <v>135</v>
      </c>
      <c r="AU277" s="149" t="s">
        <v>88</v>
      </c>
      <c r="AV277" s="12" t="s">
        <v>88</v>
      </c>
      <c r="AW277" s="12" t="s">
        <v>34</v>
      </c>
      <c r="AX277" s="12" t="s">
        <v>79</v>
      </c>
      <c r="AY277" s="149" t="s">
        <v>124</v>
      </c>
    </row>
    <row r="278" spans="2:51" s="14" customFormat="1" ht="12">
      <c r="B278" s="161"/>
      <c r="D278" s="143" t="s">
        <v>135</v>
      </c>
      <c r="E278" s="162" t="s">
        <v>1</v>
      </c>
      <c r="F278" s="163" t="s">
        <v>159</v>
      </c>
      <c r="H278" s="164">
        <v>116.4</v>
      </c>
      <c r="I278" s="165"/>
      <c r="L278" s="161"/>
      <c r="M278" s="166"/>
      <c r="T278" s="167"/>
      <c r="AT278" s="162" t="s">
        <v>135</v>
      </c>
      <c r="AU278" s="162" t="s">
        <v>88</v>
      </c>
      <c r="AV278" s="14" t="s">
        <v>130</v>
      </c>
      <c r="AW278" s="14" t="s">
        <v>34</v>
      </c>
      <c r="AX278" s="14" t="s">
        <v>35</v>
      </c>
      <c r="AY278" s="162" t="s">
        <v>124</v>
      </c>
    </row>
    <row r="279" spans="2:65" s="1" customFormat="1" ht="24.2" customHeight="1">
      <c r="B279" s="31"/>
      <c r="C279" s="131" t="s">
        <v>349</v>
      </c>
      <c r="D279" s="131" t="s">
        <v>126</v>
      </c>
      <c r="E279" s="132" t="s">
        <v>350</v>
      </c>
      <c r="F279" s="133" t="s">
        <v>351</v>
      </c>
      <c r="G279" s="134" t="s">
        <v>139</v>
      </c>
      <c r="H279" s="135">
        <v>98.4</v>
      </c>
      <c r="I279" s="136">
        <v>399</v>
      </c>
      <c r="J279" s="135">
        <f>ROUND(I279*H279,1)</f>
        <v>39261.6</v>
      </c>
      <c r="K279" s="133" t="s">
        <v>140</v>
      </c>
      <c r="L279" s="31"/>
      <c r="M279" s="137" t="s">
        <v>1</v>
      </c>
      <c r="N279" s="138" t="s">
        <v>44</v>
      </c>
      <c r="P279" s="139">
        <f>O279*H279</f>
        <v>0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AR279" s="141" t="s">
        <v>130</v>
      </c>
      <c r="AT279" s="141" t="s">
        <v>126</v>
      </c>
      <c r="AU279" s="141" t="s">
        <v>88</v>
      </c>
      <c r="AY279" s="16" t="s">
        <v>124</v>
      </c>
      <c r="BE279" s="142">
        <f>IF(N279="základní",J279,0)</f>
        <v>39261.6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35</v>
      </c>
      <c r="BK279" s="142">
        <f>ROUND(I279*H279,1)</f>
        <v>39261.6</v>
      </c>
      <c r="BL279" s="16" t="s">
        <v>130</v>
      </c>
      <c r="BM279" s="141" t="s">
        <v>352</v>
      </c>
    </row>
    <row r="280" spans="2:47" s="1" customFormat="1" ht="19.5">
      <c r="B280" s="31"/>
      <c r="D280" s="143" t="s">
        <v>132</v>
      </c>
      <c r="F280" s="144" t="s">
        <v>353</v>
      </c>
      <c r="I280" s="145"/>
      <c r="L280" s="31"/>
      <c r="M280" s="146"/>
      <c r="T280" s="55"/>
      <c r="AT280" s="16" t="s">
        <v>132</v>
      </c>
      <c r="AU280" s="16" t="s">
        <v>88</v>
      </c>
    </row>
    <row r="281" spans="2:51" s="12" customFormat="1" ht="12">
      <c r="B281" s="148"/>
      <c r="D281" s="143" t="s">
        <v>135</v>
      </c>
      <c r="E281" s="149" t="s">
        <v>1</v>
      </c>
      <c r="F281" s="150" t="s">
        <v>354</v>
      </c>
      <c r="H281" s="151">
        <v>38.4</v>
      </c>
      <c r="I281" s="152"/>
      <c r="L281" s="148"/>
      <c r="M281" s="153"/>
      <c r="T281" s="154"/>
      <c r="AT281" s="149" t="s">
        <v>135</v>
      </c>
      <c r="AU281" s="149" t="s">
        <v>88</v>
      </c>
      <c r="AV281" s="12" t="s">
        <v>88</v>
      </c>
      <c r="AW281" s="12" t="s">
        <v>34</v>
      </c>
      <c r="AX281" s="12" t="s">
        <v>79</v>
      </c>
      <c r="AY281" s="149" t="s">
        <v>124</v>
      </c>
    </row>
    <row r="282" spans="2:51" s="12" customFormat="1" ht="12">
      <c r="B282" s="148"/>
      <c r="D282" s="143" t="s">
        <v>135</v>
      </c>
      <c r="E282" s="149" t="s">
        <v>1</v>
      </c>
      <c r="F282" s="150" t="s">
        <v>355</v>
      </c>
      <c r="H282" s="151">
        <v>60</v>
      </c>
      <c r="I282" s="152"/>
      <c r="L282" s="148"/>
      <c r="M282" s="153"/>
      <c r="T282" s="154"/>
      <c r="AT282" s="149" t="s">
        <v>135</v>
      </c>
      <c r="AU282" s="149" t="s">
        <v>88</v>
      </c>
      <c r="AV282" s="12" t="s">
        <v>88</v>
      </c>
      <c r="AW282" s="12" t="s">
        <v>34</v>
      </c>
      <c r="AX282" s="12" t="s">
        <v>79</v>
      </c>
      <c r="AY282" s="149" t="s">
        <v>124</v>
      </c>
    </row>
    <row r="283" spans="2:51" s="14" customFormat="1" ht="12">
      <c r="B283" s="161"/>
      <c r="D283" s="143" t="s">
        <v>135</v>
      </c>
      <c r="E283" s="162" t="s">
        <v>1</v>
      </c>
      <c r="F283" s="163" t="s">
        <v>159</v>
      </c>
      <c r="H283" s="164">
        <v>98.4</v>
      </c>
      <c r="I283" s="165"/>
      <c r="L283" s="161"/>
      <c r="M283" s="166"/>
      <c r="T283" s="167"/>
      <c r="AT283" s="162" t="s">
        <v>135</v>
      </c>
      <c r="AU283" s="162" t="s">
        <v>88</v>
      </c>
      <c r="AV283" s="14" t="s">
        <v>130</v>
      </c>
      <c r="AW283" s="14" t="s">
        <v>34</v>
      </c>
      <c r="AX283" s="14" t="s">
        <v>35</v>
      </c>
      <c r="AY283" s="162" t="s">
        <v>124</v>
      </c>
    </row>
    <row r="284" spans="2:63" s="11" customFormat="1" ht="22.9" customHeight="1">
      <c r="B284" s="119"/>
      <c r="D284" s="120" t="s">
        <v>78</v>
      </c>
      <c r="E284" s="129" t="s">
        <v>175</v>
      </c>
      <c r="F284" s="129" t="s">
        <v>356</v>
      </c>
      <c r="I284" s="122"/>
      <c r="J284" s="130">
        <f>BK284</f>
        <v>7134.4</v>
      </c>
      <c r="L284" s="119"/>
      <c r="M284" s="124"/>
      <c r="P284" s="125">
        <f>SUM(P285:P289)</f>
        <v>0</v>
      </c>
      <c r="R284" s="125">
        <f>SUM(R285:R289)</f>
        <v>0</v>
      </c>
      <c r="T284" s="126">
        <f>SUM(T285:T289)</f>
        <v>0</v>
      </c>
      <c r="AR284" s="120" t="s">
        <v>35</v>
      </c>
      <c r="AT284" s="127" t="s">
        <v>78</v>
      </c>
      <c r="AU284" s="127" t="s">
        <v>35</v>
      </c>
      <c r="AY284" s="120" t="s">
        <v>124</v>
      </c>
      <c r="BK284" s="128">
        <f>SUM(BK285:BK289)</f>
        <v>7134.4</v>
      </c>
    </row>
    <row r="285" spans="2:65" s="1" customFormat="1" ht="24.2" customHeight="1">
      <c r="B285" s="31"/>
      <c r="C285" s="131" t="s">
        <v>357</v>
      </c>
      <c r="D285" s="131" t="s">
        <v>126</v>
      </c>
      <c r="E285" s="132" t="s">
        <v>358</v>
      </c>
      <c r="F285" s="133" t="s">
        <v>359</v>
      </c>
      <c r="G285" s="134" t="s">
        <v>139</v>
      </c>
      <c r="H285" s="135">
        <v>9.8</v>
      </c>
      <c r="I285" s="136">
        <v>728</v>
      </c>
      <c r="J285" s="135">
        <f>ROUND(I285*H285,1)</f>
        <v>7134.4</v>
      </c>
      <c r="K285" s="133" t="s">
        <v>1</v>
      </c>
      <c r="L285" s="31"/>
      <c r="M285" s="137" t="s">
        <v>1</v>
      </c>
      <c r="N285" s="138" t="s">
        <v>44</v>
      </c>
      <c r="P285" s="139">
        <f>O285*H285</f>
        <v>0</v>
      </c>
      <c r="Q285" s="139">
        <v>0</v>
      </c>
      <c r="R285" s="139">
        <f>Q285*H285</f>
        <v>0</v>
      </c>
      <c r="S285" s="139">
        <v>0</v>
      </c>
      <c r="T285" s="140">
        <f>S285*H285</f>
        <v>0</v>
      </c>
      <c r="AR285" s="141" t="s">
        <v>130</v>
      </c>
      <c r="AT285" s="141" t="s">
        <v>126</v>
      </c>
      <c r="AU285" s="141" t="s">
        <v>88</v>
      </c>
      <c r="AY285" s="16" t="s">
        <v>124</v>
      </c>
      <c r="BE285" s="142">
        <f>IF(N285="základní",J285,0)</f>
        <v>7134.4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6" t="s">
        <v>35</v>
      </c>
      <c r="BK285" s="142">
        <f>ROUND(I285*H285,1)</f>
        <v>7134.4</v>
      </c>
      <c r="BL285" s="16" t="s">
        <v>130</v>
      </c>
      <c r="BM285" s="141" t="s">
        <v>360</v>
      </c>
    </row>
    <row r="286" spans="2:47" s="1" customFormat="1" ht="39">
      <c r="B286" s="31"/>
      <c r="D286" s="143" t="s">
        <v>132</v>
      </c>
      <c r="F286" s="144" t="s">
        <v>361</v>
      </c>
      <c r="I286" s="145"/>
      <c r="L286" s="31"/>
      <c r="M286" s="146"/>
      <c r="T286" s="55"/>
      <c r="AT286" s="16" t="s">
        <v>132</v>
      </c>
      <c r="AU286" s="16" t="s">
        <v>88</v>
      </c>
    </row>
    <row r="287" spans="2:51" s="12" customFormat="1" ht="12">
      <c r="B287" s="148"/>
      <c r="D287" s="143" t="s">
        <v>135</v>
      </c>
      <c r="E287" s="149" t="s">
        <v>1</v>
      </c>
      <c r="F287" s="150" t="s">
        <v>310</v>
      </c>
      <c r="H287" s="151">
        <v>8.87</v>
      </c>
      <c r="I287" s="152"/>
      <c r="L287" s="148"/>
      <c r="M287" s="153"/>
      <c r="T287" s="154"/>
      <c r="AT287" s="149" t="s">
        <v>135</v>
      </c>
      <c r="AU287" s="149" t="s">
        <v>88</v>
      </c>
      <c r="AV287" s="12" t="s">
        <v>88</v>
      </c>
      <c r="AW287" s="12" t="s">
        <v>34</v>
      </c>
      <c r="AX287" s="12" t="s">
        <v>79</v>
      </c>
      <c r="AY287" s="149" t="s">
        <v>124</v>
      </c>
    </row>
    <row r="288" spans="2:51" s="12" customFormat="1" ht="12">
      <c r="B288" s="148"/>
      <c r="D288" s="143" t="s">
        <v>135</v>
      </c>
      <c r="E288" s="149" t="s">
        <v>1</v>
      </c>
      <c r="F288" s="150" t="s">
        <v>316</v>
      </c>
      <c r="H288" s="151">
        <v>0.93</v>
      </c>
      <c r="I288" s="152"/>
      <c r="L288" s="148"/>
      <c r="M288" s="153"/>
      <c r="T288" s="154"/>
      <c r="AT288" s="149" t="s">
        <v>135</v>
      </c>
      <c r="AU288" s="149" t="s">
        <v>88</v>
      </c>
      <c r="AV288" s="12" t="s">
        <v>88</v>
      </c>
      <c r="AW288" s="12" t="s">
        <v>34</v>
      </c>
      <c r="AX288" s="12" t="s">
        <v>79</v>
      </c>
      <c r="AY288" s="149" t="s">
        <v>124</v>
      </c>
    </row>
    <row r="289" spans="2:51" s="14" customFormat="1" ht="12">
      <c r="B289" s="161"/>
      <c r="D289" s="143" t="s">
        <v>135</v>
      </c>
      <c r="E289" s="162" t="s">
        <v>1</v>
      </c>
      <c r="F289" s="163" t="s">
        <v>159</v>
      </c>
      <c r="H289" s="164">
        <v>9.8</v>
      </c>
      <c r="I289" s="165"/>
      <c r="L289" s="161"/>
      <c r="M289" s="166"/>
      <c r="T289" s="167"/>
      <c r="AT289" s="162" t="s">
        <v>135</v>
      </c>
      <c r="AU289" s="162" t="s">
        <v>88</v>
      </c>
      <c r="AV289" s="14" t="s">
        <v>130</v>
      </c>
      <c r="AW289" s="14" t="s">
        <v>34</v>
      </c>
      <c r="AX289" s="14" t="s">
        <v>35</v>
      </c>
      <c r="AY289" s="162" t="s">
        <v>124</v>
      </c>
    </row>
    <row r="290" spans="2:63" s="11" customFormat="1" ht="22.9" customHeight="1">
      <c r="B290" s="119"/>
      <c r="D290" s="120" t="s">
        <v>78</v>
      </c>
      <c r="E290" s="129" t="s">
        <v>188</v>
      </c>
      <c r="F290" s="129" t="s">
        <v>362</v>
      </c>
      <c r="I290" s="122"/>
      <c r="J290" s="130">
        <f>BK290</f>
        <v>30022.7</v>
      </c>
      <c r="L290" s="119"/>
      <c r="M290" s="124"/>
      <c r="P290" s="125">
        <f>SUM(P291:P314)</f>
        <v>0</v>
      </c>
      <c r="R290" s="125">
        <f>SUM(R291:R314)</f>
        <v>0.0961332</v>
      </c>
      <c r="T290" s="126">
        <f>SUM(T291:T314)</f>
        <v>2.8994999999999997</v>
      </c>
      <c r="AR290" s="120" t="s">
        <v>35</v>
      </c>
      <c r="AT290" s="127" t="s">
        <v>78</v>
      </c>
      <c r="AU290" s="127" t="s">
        <v>35</v>
      </c>
      <c r="AY290" s="120" t="s">
        <v>124</v>
      </c>
      <c r="BK290" s="128">
        <f>SUM(BK291:BK314)</f>
        <v>30022.7</v>
      </c>
    </row>
    <row r="291" spans="2:65" s="1" customFormat="1" ht="24.2" customHeight="1">
      <c r="B291" s="31"/>
      <c r="C291" s="131" t="s">
        <v>363</v>
      </c>
      <c r="D291" s="131" t="s">
        <v>126</v>
      </c>
      <c r="E291" s="132" t="s">
        <v>364</v>
      </c>
      <c r="F291" s="133" t="s">
        <v>365</v>
      </c>
      <c r="G291" s="134" t="s">
        <v>326</v>
      </c>
      <c r="H291" s="135">
        <v>16</v>
      </c>
      <c r="I291" s="136">
        <v>686</v>
      </c>
      <c r="J291" s="135">
        <f>ROUND(I291*H291,1)</f>
        <v>10976</v>
      </c>
      <c r="K291" s="133" t="s">
        <v>140</v>
      </c>
      <c r="L291" s="31"/>
      <c r="M291" s="137" t="s">
        <v>1</v>
      </c>
      <c r="N291" s="138" t="s">
        <v>44</v>
      </c>
      <c r="P291" s="139">
        <f>O291*H291</f>
        <v>0</v>
      </c>
      <c r="Q291" s="139">
        <v>0</v>
      </c>
      <c r="R291" s="139">
        <f>Q291*H291</f>
        <v>0</v>
      </c>
      <c r="S291" s="139">
        <v>0.177</v>
      </c>
      <c r="T291" s="140">
        <f>S291*H291</f>
        <v>2.832</v>
      </c>
      <c r="AR291" s="141" t="s">
        <v>130</v>
      </c>
      <c r="AT291" s="141" t="s">
        <v>126</v>
      </c>
      <c r="AU291" s="141" t="s">
        <v>88</v>
      </c>
      <c r="AY291" s="16" t="s">
        <v>124</v>
      </c>
      <c r="BE291" s="142">
        <f>IF(N291="základní",J291,0)</f>
        <v>10976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35</v>
      </c>
      <c r="BK291" s="142">
        <f>ROUND(I291*H291,1)</f>
        <v>10976</v>
      </c>
      <c r="BL291" s="16" t="s">
        <v>130</v>
      </c>
      <c r="BM291" s="141" t="s">
        <v>366</v>
      </c>
    </row>
    <row r="292" spans="2:47" s="1" customFormat="1" ht="19.5">
      <c r="B292" s="31"/>
      <c r="D292" s="143" t="s">
        <v>132</v>
      </c>
      <c r="F292" s="144" t="s">
        <v>367</v>
      </c>
      <c r="I292" s="145"/>
      <c r="L292" s="31"/>
      <c r="M292" s="146"/>
      <c r="T292" s="55"/>
      <c r="AT292" s="16" t="s">
        <v>132</v>
      </c>
      <c r="AU292" s="16" t="s">
        <v>88</v>
      </c>
    </row>
    <row r="293" spans="2:51" s="13" customFormat="1" ht="12">
      <c r="B293" s="155"/>
      <c r="D293" s="143" t="s">
        <v>135</v>
      </c>
      <c r="E293" s="156" t="s">
        <v>1</v>
      </c>
      <c r="F293" s="157" t="s">
        <v>165</v>
      </c>
      <c r="H293" s="156" t="s">
        <v>1</v>
      </c>
      <c r="I293" s="158"/>
      <c r="L293" s="155"/>
      <c r="M293" s="159"/>
      <c r="T293" s="160"/>
      <c r="AT293" s="156" t="s">
        <v>135</v>
      </c>
      <c r="AU293" s="156" t="s">
        <v>88</v>
      </c>
      <c r="AV293" s="13" t="s">
        <v>35</v>
      </c>
      <c r="AW293" s="13" t="s">
        <v>34</v>
      </c>
      <c r="AX293" s="13" t="s">
        <v>79</v>
      </c>
      <c r="AY293" s="156" t="s">
        <v>124</v>
      </c>
    </row>
    <row r="294" spans="2:51" s="12" customFormat="1" ht="12">
      <c r="B294" s="148"/>
      <c r="D294" s="143" t="s">
        <v>135</v>
      </c>
      <c r="E294" s="149" t="s">
        <v>1</v>
      </c>
      <c r="F294" s="150" t="s">
        <v>368</v>
      </c>
      <c r="H294" s="151">
        <v>4</v>
      </c>
      <c r="I294" s="152"/>
      <c r="L294" s="148"/>
      <c r="M294" s="153"/>
      <c r="T294" s="154"/>
      <c r="AT294" s="149" t="s">
        <v>135</v>
      </c>
      <c r="AU294" s="149" t="s">
        <v>88</v>
      </c>
      <c r="AV294" s="12" t="s">
        <v>88</v>
      </c>
      <c r="AW294" s="12" t="s">
        <v>34</v>
      </c>
      <c r="AX294" s="12" t="s">
        <v>79</v>
      </c>
      <c r="AY294" s="149" t="s">
        <v>124</v>
      </c>
    </row>
    <row r="295" spans="2:51" s="13" customFormat="1" ht="12">
      <c r="B295" s="155"/>
      <c r="D295" s="143" t="s">
        <v>135</v>
      </c>
      <c r="E295" s="156" t="s">
        <v>1</v>
      </c>
      <c r="F295" s="157" t="s">
        <v>168</v>
      </c>
      <c r="H295" s="156" t="s">
        <v>1</v>
      </c>
      <c r="I295" s="158"/>
      <c r="L295" s="155"/>
      <c r="M295" s="159"/>
      <c r="T295" s="160"/>
      <c r="AT295" s="156" t="s">
        <v>135</v>
      </c>
      <c r="AU295" s="156" t="s">
        <v>88</v>
      </c>
      <c r="AV295" s="13" t="s">
        <v>35</v>
      </c>
      <c r="AW295" s="13" t="s">
        <v>34</v>
      </c>
      <c r="AX295" s="13" t="s">
        <v>79</v>
      </c>
      <c r="AY295" s="156" t="s">
        <v>124</v>
      </c>
    </row>
    <row r="296" spans="2:51" s="12" customFormat="1" ht="12">
      <c r="B296" s="148"/>
      <c r="D296" s="143" t="s">
        <v>135</v>
      </c>
      <c r="E296" s="149" t="s">
        <v>1</v>
      </c>
      <c r="F296" s="150" t="s">
        <v>368</v>
      </c>
      <c r="H296" s="151">
        <v>4</v>
      </c>
      <c r="I296" s="152"/>
      <c r="L296" s="148"/>
      <c r="M296" s="153"/>
      <c r="T296" s="154"/>
      <c r="AT296" s="149" t="s">
        <v>135</v>
      </c>
      <c r="AU296" s="149" t="s">
        <v>88</v>
      </c>
      <c r="AV296" s="12" t="s">
        <v>88</v>
      </c>
      <c r="AW296" s="12" t="s">
        <v>34</v>
      </c>
      <c r="AX296" s="12" t="s">
        <v>79</v>
      </c>
      <c r="AY296" s="149" t="s">
        <v>124</v>
      </c>
    </row>
    <row r="297" spans="2:51" s="13" customFormat="1" ht="12">
      <c r="B297" s="155"/>
      <c r="D297" s="143" t="s">
        <v>135</v>
      </c>
      <c r="E297" s="156" t="s">
        <v>1</v>
      </c>
      <c r="F297" s="157" t="s">
        <v>171</v>
      </c>
      <c r="H297" s="156" t="s">
        <v>1</v>
      </c>
      <c r="I297" s="158"/>
      <c r="L297" s="155"/>
      <c r="M297" s="159"/>
      <c r="T297" s="160"/>
      <c r="AT297" s="156" t="s">
        <v>135</v>
      </c>
      <c r="AU297" s="156" t="s">
        <v>88</v>
      </c>
      <c r="AV297" s="13" t="s">
        <v>35</v>
      </c>
      <c r="AW297" s="13" t="s">
        <v>34</v>
      </c>
      <c r="AX297" s="13" t="s">
        <v>79</v>
      </c>
      <c r="AY297" s="156" t="s">
        <v>124</v>
      </c>
    </row>
    <row r="298" spans="2:51" s="12" customFormat="1" ht="12">
      <c r="B298" s="148"/>
      <c r="D298" s="143" t="s">
        <v>135</v>
      </c>
      <c r="E298" s="149" t="s">
        <v>1</v>
      </c>
      <c r="F298" s="150" t="s">
        <v>368</v>
      </c>
      <c r="H298" s="151">
        <v>4</v>
      </c>
      <c r="I298" s="152"/>
      <c r="L298" s="148"/>
      <c r="M298" s="153"/>
      <c r="T298" s="154"/>
      <c r="AT298" s="149" t="s">
        <v>135</v>
      </c>
      <c r="AU298" s="149" t="s">
        <v>88</v>
      </c>
      <c r="AV298" s="12" t="s">
        <v>88</v>
      </c>
      <c r="AW298" s="12" t="s">
        <v>34</v>
      </c>
      <c r="AX298" s="12" t="s">
        <v>79</v>
      </c>
      <c r="AY298" s="149" t="s">
        <v>124</v>
      </c>
    </row>
    <row r="299" spans="2:51" s="13" customFormat="1" ht="12">
      <c r="B299" s="155"/>
      <c r="D299" s="143" t="s">
        <v>135</v>
      </c>
      <c r="E299" s="156" t="s">
        <v>1</v>
      </c>
      <c r="F299" s="157" t="s">
        <v>173</v>
      </c>
      <c r="H299" s="156" t="s">
        <v>1</v>
      </c>
      <c r="I299" s="158"/>
      <c r="L299" s="155"/>
      <c r="M299" s="159"/>
      <c r="T299" s="160"/>
      <c r="AT299" s="156" t="s">
        <v>135</v>
      </c>
      <c r="AU299" s="156" t="s">
        <v>88</v>
      </c>
      <c r="AV299" s="13" t="s">
        <v>35</v>
      </c>
      <c r="AW299" s="13" t="s">
        <v>34</v>
      </c>
      <c r="AX299" s="13" t="s">
        <v>79</v>
      </c>
      <c r="AY299" s="156" t="s">
        <v>124</v>
      </c>
    </row>
    <row r="300" spans="2:51" s="12" customFormat="1" ht="12">
      <c r="B300" s="148"/>
      <c r="D300" s="143" t="s">
        <v>135</v>
      </c>
      <c r="E300" s="149" t="s">
        <v>1</v>
      </c>
      <c r="F300" s="150" t="s">
        <v>368</v>
      </c>
      <c r="H300" s="151">
        <v>4</v>
      </c>
      <c r="I300" s="152"/>
      <c r="L300" s="148"/>
      <c r="M300" s="153"/>
      <c r="T300" s="154"/>
      <c r="AT300" s="149" t="s">
        <v>135</v>
      </c>
      <c r="AU300" s="149" t="s">
        <v>88</v>
      </c>
      <c r="AV300" s="12" t="s">
        <v>88</v>
      </c>
      <c r="AW300" s="12" t="s">
        <v>34</v>
      </c>
      <c r="AX300" s="12" t="s">
        <v>79</v>
      </c>
      <c r="AY300" s="149" t="s">
        <v>124</v>
      </c>
    </row>
    <row r="301" spans="2:51" s="14" customFormat="1" ht="12">
      <c r="B301" s="161"/>
      <c r="D301" s="143" t="s">
        <v>135</v>
      </c>
      <c r="E301" s="162" t="s">
        <v>1</v>
      </c>
      <c r="F301" s="163" t="s">
        <v>159</v>
      </c>
      <c r="H301" s="164">
        <v>16</v>
      </c>
      <c r="I301" s="165"/>
      <c r="L301" s="161"/>
      <c r="M301" s="166"/>
      <c r="T301" s="167"/>
      <c r="AT301" s="162" t="s">
        <v>135</v>
      </c>
      <c r="AU301" s="162" t="s">
        <v>88</v>
      </c>
      <c r="AV301" s="14" t="s">
        <v>130</v>
      </c>
      <c r="AW301" s="14" t="s">
        <v>34</v>
      </c>
      <c r="AX301" s="14" t="s">
        <v>35</v>
      </c>
      <c r="AY301" s="162" t="s">
        <v>124</v>
      </c>
    </row>
    <row r="302" spans="2:65" s="1" customFormat="1" ht="16.5" customHeight="1">
      <c r="B302" s="31"/>
      <c r="C302" s="131" t="s">
        <v>369</v>
      </c>
      <c r="D302" s="131" t="s">
        <v>126</v>
      </c>
      <c r="E302" s="132" t="s">
        <v>370</v>
      </c>
      <c r="F302" s="133" t="s">
        <v>371</v>
      </c>
      <c r="G302" s="134" t="s">
        <v>326</v>
      </c>
      <c r="H302" s="135">
        <v>2</v>
      </c>
      <c r="I302" s="136">
        <v>840</v>
      </c>
      <c r="J302" s="135">
        <f>ROUND(I302*H302,1)</f>
        <v>1680</v>
      </c>
      <c r="K302" s="133" t="s">
        <v>1</v>
      </c>
      <c r="L302" s="31"/>
      <c r="M302" s="137" t="s">
        <v>1</v>
      </c>
      <c r="N302" s="138" t="s">
        <v>44</v>
      </c>
      <c r="P302" s="139">
        <f>O302*H302</f>
        <v>0</v>
      </c>
      <c r="Q302" s="139">
        <v>0</v>
      </c>
      <c r="R302" s="139">
        <f>Q302*H302</f>
        <v>0</v>
      </c>
      <c r="S302" s="139">
        <v>0</v>
      </c>
      <c r="T302" s="140">
        <f>S302*H302</f>
        <v>0</v>
      </c>
      <c r="AR302" s="141" t="s">
        <v>130</v>
      </c>
      <c r="AT302" s="141" t="s">
        <v>126</v>
      </c>
      <c r="AU302" s="141" t="s">
        <v>88</v>
      </c>
      <c r="AY302" s="16" t="s">
        <v>124</v>
      </c>
      <c r="BE302" s="142">
        <f>IF(N302="základní",J302,0)</f>
        <v>1680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6" t="s">
        <v>35</v>
      </c>
      <c r="BK302" s="142">
        <f>ROUND(I302*H302,1)</f>
        <v>1680</v>
      </c>
      <c r="BL302" s="16" t="s">
        <v>130</v>
      </c>
      <c r="BM302" s="141" t="s">
        <v>372</v>
      </c>
    </row>
    <row r="303" spans="2:47" s="1" customFormat="1" ht="12">
      <c r="B303" s="31"/>
      <c r="D303" s="143" t="s">
        <v>132</v>
      </c>
      <c r="F303" s="144" t="s">
        <v>373</v>
      </c>
      <c r="I303" s="145"/>
      <c r="L303" s="31"/>
      <c r="M303" s="146"/>
      <c r="T303" s="55"/>
      <c r="AT303" s="16" t="s">
        <v>132</v>
      </c>
      <c r="AU303" s="16" t="s">
        <v>88</v>
      </c>
    </row>
    <row r="304" spans="2:51" s="12" customFormat="1" ht="12">
      <c r="B304" s="148"/>
      <c r="D304" s="143" t="s">
        <v>135</v>
      </c>
      <c r="E304" s="149" t="s">
        <v>1</v>
      </c>
      <c r="F304" s="150" t="s">
        <v>374</v>
      </c>
      <c r="H304" s="151">
        <v>2</v>
      </c>
      <c r="I304" s="152"/>
      <c r="L304" s="148"/>
      <c r="M304" s="153"/>
      <c r="T304" s="154"/>
      <c r="AT304" s="149" t="s">
        <v>135</v>
      </c>
      <c r="AU304" s="149" t="s">
        <v>88</v>
      </c>
      <c r="AV304" s="12" t="s">
        <v>88</v>
      </c>
      <c r="AW304" s="12" t="s">
        <v>34</v>
      </c>
      <c r="AX304" s="12" t="s">
        <v>35</v>
      </c>
      <c r="AY304" s="149" t="s">
        <v>124</v>
      </c>
    </row>
    <row r="305" spans="2:65" s="1" customFormat="1" ht="16.5" customHeight="1">
      <c r="B305" s="31"/>
      <c r="C305" s="168" t="s">
        <v>375</v>
      </c>
      <c r="D305" s="168" t="s">
        <v>201</v>
      </c>
      <c r="E305" s="169" t="s">
        <v>376</v>
      </c>
      <c r="F305" s="170" t="s">
        <v>377</v>
      </c>
      <c r="G305" s="171" t="s">
        <v>326</v>
      </c>
      <c r="H305" s="172">
        <v>2.02</v>
      </c>
      <c r="I305" s="173">
        <v>2086</v>
      </c>
      <c r="J305" s="172">
        <f>ROUND(I305*H305,1)</f>
        <v>4213.7</v>
      </c>
      <c r="K305" s="170" t="s">
        <v>1</v>
      </c>
      <c r="L305" s="174"/>
      <c r="M305" s="175" t="s">
        <v>1</v>
      </c>
      <c r="N305" s="176" t="s">
        <v>44</v>
      </c>
      <c r="P305" s="139">
        <f>O305*H305</f>
        <v>0</v>
      </c>
      <c r="Q305" s="139">
        <v>0.00291</v>
      </c>
      <c r="R305" s="139">
        <f>Q305*H305</f>
        <v>0.0058782</v>
      </c>
      <c r="S305" s="139">
        <v>0</v>
      </c>
      <c r="T305" s="140">
        <f>S305*H305</f>
        <v>0</v>
      </c>
      <c r="AR305" s="141" t="s">
        <v>188</v>
      </c>
      <c r="AT305" s="141" t="s">
        <v>201</v>
      </c>
      <c r="AU305" s="141" t="s">
        <v>88</v>
      </c>
      <c r="AY305" s="16" t="s">
        <v>124</v>
      </c>
      <c r="BE305" s="142">
        <f>IF(N305="základní",J305,0)</f>
        <v>4213.7</v>
      </c>
      <c r="BF305" s="142">
        <f>IF(N305="snížená",J305,0)</f>
        <v>0</v>
      </c>
      <c r="BG305" s="142">
        <f>IF(N305="zákl. přenesená",J305,0)</f>
        <v>0</v>
      </c>
      <c r="BH305" s="142">
        <f>IF(N305="sníž. přenesená",J305,0)</f>
        <v>0</v>
      </c>
      <c r="BI305" s="142">
        <f>IF(N305="nulová",J305,0)</f>
        <v>0</v>
      </c>
      <c r="BJ305" s="16" t="s">
        <v>35</v>
      </c>
      <c r="BK305" s="142">
        <f>ROUND(I305*H305,1)</f>
        <v>4213.7</v>
      </c>
      <c r="BL305" s="16" t="s">
        <v>130</v>
      </c>
      <c r="BM305" s="141" t="s">
        <v>378</v>
      </c>
    </row>
    <row r="306" spans="2:47" s="1" customFormat="1" ht="12">
      <c r="B306" s="31"/>
      <c r="D306" s="143" t="s">
        <v>132</v>
      </c>
      <c r="F306" s="144" t="s">
        <v>377</v>
      </c>
      <c r="I306" s="145"/>
      <c r="L306" s="31"/>
      <c r="M306" s="146"/>
      <c r="T306" s="55"/>
      <c r="AT306" s="16" t="s">
        <v>132</v>
      </c>
      <c r="AU306" s="16" t="s">
        <v>88</v>
      </c>
    </row>
    <row r="307" spans="2:51" s="12" customFormat="1" ht="12">
      <c r="B307" s="148"/>
      <c r="D307" s="143" t="s">
        <v>135</v>
      </c>
      <c r="F307" s="150" t="s">
        <v>379</v>
      </c>
      <c r="H307" s="151">
        <v>2.02</v>
      </c>
      <c r="I307" s="152"/>
      <c r="L307" s="148"/>
      <c r="M307" s="153"/>
      <c r="T307" s="154"/>
      <c r="AT307" s="149" t="s">
        <v>135</v>
      </c>
      <c r="AU307" s="149" t="s">
        <v>88</v>
      </c>
      <c r="AV307" s="12" t="s">
        <v>88</v>
      </c>
      <c r="AW307" s="12" t="s">
        <v>4</v>
      </c>
      <c r="AX307" s="12" t="s">
        <v>35</v>
      </c>
      <c r="AY307" s="149" t="s">
        <v>124</v>
      </c>
    </row>
    <row r="308" spans="2:65" s="1" customFormat="1" ht="24.2" customHeight="1">
      <c r="B308" s="31"/>
      <c r="C308" s="131" t="s">
        <v>380</v>
      </c>
      <c r="D308" s="131" t="s">
        <v>126</v>
      </c>
      <c r="E308" s="132" t="s">
        <v>381</v>
      </c>
      <c r="F308" s="133" t="s">
        <v>382</v>
      </c>
      <c r="G308" s="134" t="s">
        <v>326</v>
      </c>
      <c r="H308" s="135">
        <v>4.5</v>
      </c>
      <c r="I308" s="136">
        <v>322</v>
      </c>
      <c r="J308" s="135">
        <f>ROUND(I308*H308,1)</f>
        <v>1449</v>
      </c>
      <c r="K308" s="133" t="s">
        <v>140</v>
      </c>
      <c r="L308" s="31"/>
      <c r="M308" s="137" t="s">
        <v>1</v>
      </c>
      <c r="N308" s="138" t="s">
        <v>44</v>
      </c>
      <c r="P308" s="139">
        <f>O308*H308</f>
        <v>0</v>
      </c>
      <c r="Q308" s="139">
        <v>0</v>
      </c>
      <c r="R308" s="139">
        <f>Q308*H308</f>
        <v>0</v>
      </c>
      <c r="S308" s="139">
        <v>0.015</v>
      </c>
      <c r="T308" s="140">
        <f>S308*H308</f>
        <v>0.0675</v>
      </c>
      <c r="AR308" s="141" t="s">
        <v>130</v>
      </c>
      <c r="AT308" s="141" t="s">
        <v>126</v>
      </c>
      <c r="AU308" s="141" t="s">
        <v>88</v>
      </c>
      <c r="AY308" s="16" t="s">
        <v>124</v>
      </c>
      <c r="BE308" s="142">
        <f>IF(N308="základní",J308,0)</f>
        <v>1449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6" t="s">
        <v>35</v>
      </c>
      <c r="BK308" s="142">
        <f>ROUND(I308*H308,1)</f>
        <v>1449</v>
      </c>
      <c r="BL308" s="16" t="s">
        <v>130</v>
      </c>
      <c r="BM308" s="141" t="s">
        <v>383</v>
      </c>
    </row>
    <row r="309" spans="2:47" s="1" customFormat="1" ht="19.5">
      <c r="B309" s="31"/>
      <c r="D309" s="143" t="s">
        <v>132</v>
      </c>
      <c r="F309" s="144" t="s">
        <v>384</v>
      </c>
      <c r="I309" s="145"/>
      <c r="L309" s="31"/>
      <c r="M309" s="146"/>
      <c r="T309" s="55"/>
      <c r="AT309" s="16" t="s">
        <v>132</v>
      </c>
      <c r="AU309" s="16" t="s">
        <v>88</v>
      </c>
    </row>
    <row r="310" spans="2:51" s="13" customFormat="1" ht="12">
      <c r="B310" s="155"/>
      <c r="D310" s="143" t="s">
        <v>135</v>
      </c>
      <c r="E310" s="156" t="s">
        <v>1</v>
      </c>
      <c r="F310" s="157" t="s">
        <v>165</v>
      </c>
      <c r="H310" s="156" t="s">
        <v>1</v>
      </c>
      <c r="I310" s="158"/>
      <c r="L310" s="155"/>
      <c r="M310" s="159"/>
      <c r="T310" s="160"/>
      <c r="AT310" s="156" t="s">
        <v>135</v>
      </c>
      <c r="AU310" s="156" t="s">
        <v>88</v>
      </c>
      <c r="AV310" s="13" t="s">
        <v>35</v>
      </c>
      <c r="AW310" s="13" t="s">
        <v>34</v>
      </c>
      <c r="AX310" s="13" t="s">
        <v>79</v>
      </c>
      <c r="AY310" s="156" t="s">
        <v>124</v>
      </c>
    </row>
    <row r="311" spans="2:51" s="12" customFormat="1" ht="12">
      <c r="B311" s="148"/>
      <c r="D311" s="143" t="s">
        <v>135</v>
      </c>
      <c r="E311" s="149" t="s">
        <v>1</v>
      </c>
      <c r="F311" s="150" t="s">
        <v>385</v>
      </c>
      <c r="H311" s="151">
        <v>4.5</v>
      </c>
      <c r="I311" s="152"/>
      <c r="L311" s="148"/>
      <c r="M311" s="153"/>
      <c r="T311" s="154"/>
      <c r="AT311" s="149" t="s">
        <v>135</v>
      </c>
      <c r="AU311" s="149" t="s">
        <v>88</v>
      </c>
      <c r="AV311" s="12" t="s">
        <v>88</v>
      </c>
      <c r="AW311" s="12" t="s">
        <v>34</v>
      </c>
      <c r="AX311" s="12" t="s">
        <v>35</v>
      </c>
      <c r="AY311" s="149" t="s">
        <v>124</v>
      </c>
    </row>
    <row r="312" spans="2:65" s="1" customFormat="1" ht="24.2" customHeight="1">
      <c r="B312" s="31"/>
      <c r="C312" s="131" t="s">
        <v>386</v>
      </c>
      <c r="D312" s="131" t="s">
        <v>126</v>
      </c>
      <c r="E312" s="132" t="s">
        <v>387</v>
      </c>
      <c r="F312" s="133" t="s">
        <v>388</v>
      </c>
      <c r="G312" s="134" t="s">
        <v>326</v>
      </c>
      <c r="H312" s="135">
        <v>5.5</v>
      </c>
      <c r="I312" s="136">
        <v>2128</v>
      </c>
      <c r="J312" s="135">
        <f>ROUND(I312*H312,1)</f>
        <v>11704</v>
      </c>
      <c r="K312" s="133" t="s">
        <v>140</v>
      </c>
      <c r="L312" s="31"/>
      <c r="M312" s="137" t="s">
        <v>1</v>
      </c>
      <c r="N312" s="138" t="s">
        <v>44</v>
      </c>
      <c r="P312" s="139">
        <f>O312*H312</f>
        <v>0</v>
      </c>
      <c r="Q312" s="139">
        <v>0.01641</v>
      </c>
      <c r="R312" s="139">
        <f>Q312*H312</f>
        <v>0.090255</v>
      </c>
      <c r="S312" s="139">
        <v>0</v>
      </c>
      <c r="T312" s="140">
        <f>S312*H312</f>
        <v>0</v>
      </c>
      <c r="AR312" s="141" t="s">
        <v>130</v>
      </c>
      <c r="AT312" s="141" t="s">
        <v>126</v>
      </c>
      <c r="AU312" s="141" t="s">
        <v>88</v>
      </c>
      <c r="AY312" s="16" t="s">
        <v>124</v>
      </c>
      <c r="BE312" s="142">
        <f>IF(N312="základní",J312,0)</f>
        <v>11704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6" t="s">
        <v>35</v>
      </c>
      <c r="BK312" s="142">
        <f>ROUND(I312*H312,1)</f>
        <v>11704</v>
      </c>
      <c r="BL312" s="16" t="s">
        <v>130</v>
      </c>
      <c r="BM312" s="141" t="s">
        <v>389</v>
      </c>
    </row>
    <row r="313" spans="2:47" s="1" customFormat="1" ht="29.25">
      <c r="B313" s="31"/>
      <c r="D313" s="143" t="s">
        <v>132</v>
      </c>
      <c r="F313" s="144" t="s">
        <v>390</v>
      </c>
      <c r="I313" s="145"/>
      <c r="L313" s="31"/>
      <c r="M313" s="146"/>
      <c r="T313" s="55"/>
      <c r="AT313" s="16" t="s">
        <v>132</v>
      </c>
      <c r="AU313" s="16" t="s">
        <v>88</v>
      </c>
    </row>
    <row r="314" spans="2:51" s="12" customFormat="1" ht="12">
      <c r="B314" s="148"/>
      <c r="D314" s="143" t="s">
        <v>135</v>
      </c>
      <c r="E314" s="149" t="s">
        <v>1</v>
      </c>
      <c r="F314" s="150" t="s">
        <v>391</v>
      </c>
      <c r="H314" s="151">
        <v>5.5</v>
      </c>
      <c r="I314" s="152"/>
      <c r="L314" s="148"/>
      <c r="M314" s="153"/>
      <c r="T314" s="154"/>
      <c r="AT314" s="149" t="s">
        <v>135</v>
      </c>
      <c r="AU314" s="149" t="s">
        <v>88</v>
      </c>
      <c r="AV314" s="12" t="s">
        <v>88</v>
      </c>
      <c r="AW314" s="12" t="s">
        <v>34</v>
      </c>
      <c r="AX314" s="12" t="s">
        <v>35</v>
      </c>
      <c r="AY314" s="149" t="s">
        <v>124</v>
      </c>
    </row>
    <row r="315" spans="2:63" s="11" customFormat="1" ht="22.9" customHeight="1">
      <c r="B315" s="119"/>
      <c r="D315" s="120" t="s">
        <v>78</v>
      </c>
      <c r="E315" s="129" t="s">
        <v>195</v>
      </c>
      <c r="F315" s="129" t="s">
        <v>392</v>
      </c>
      <c r="I315" s="122"/>
      <c r="J315" s="130">
        <f>BK315</f>
        <v>192000</v>
      </c>
      <c r="L315" s="119"/>
      <c r="M315" s="124"/>
      <c r="P315" s="125">
        <f>SUM(P316:P318)</f>
        <v>0</v>
      </c>
      <c r="R315" s="125">
        <f>SUM(R316:R318)</f>
        <v>0</v>
      </c>
      <c r="T315" s="126">
        <f>SUM(T316:T318)</f>
        <v>0</v>
      </c>
      <c r="AR315" s="120" t="s">
        <v>35</v>
      </c>
      <c r="AT315" s="127" t="s">
        <v>78</v>
      </c>
      <c r="AU315" s="127" t="s">
        <v>35</v>
      </c>
      <c r="AY315" s="120" t="s">
        <v>124</v>
      </c>
      <c r="BK315" s="128">
        <f>SUM(BK316:BK318)</f>
        <v>192000</v>
      </c>
    </row>
    <row r="316" spans="2:65" s="1" customFormat="1" ht="24">
      <c r="B316" s="31"/>
      <c r="C316" s="131" t="s">
        <v>393</v>
      </c>
      <c r="D316" s="131" t="s">
        <v>126</v>
      </c>
      <c r="E316" s="132" t="s">
        <v>394</v>
      </c>
      <c r="F316" s="133" t="s">
        <v>395</v>
      </c>
      <c r="G316" s="134" t="s">
        <v>396</v>
      </c>
      <c r="H316" s="135">
        <v>1</v>
      </c>
      <c r="I316" s="136">
        <v>192000</v>
      </c>
      <c r="J316" s="135">
        <f>ROUND(I316*H316,1)</f>
        <v>192000</v>
      </c>
      <c r="K316" s="133" t="s">
        <v>1</v>
      </c>
      <c r="L316" s="31"/>
      <c r="M316" s="137" t="s">
        <v>1</v>
      </c>
      <c r="N316" s="138" t="s">
        <v>44</v>
      </c>
      <c r="P316" s="139">
        <f>O316*H316</f>
        <v>0</v>
      </c>
      <c r="Q316" s="139">
        <v>0</v>
      </c>
      <c r="R316" s="139">
        <f>Q316*H316</f>
        <v>0</v>
      </c>
      <c r="S316" s="139">
        <v>0</v>
      </c>
      <c r="T316" s="140">
        <f>S316*H316</f>
        <v>0</v>
      </c>
      <c r="AR316" s="141" t="s">
        <v>130</v>
      </c>
      <c r="AT316" s="141" t="s">
        <v>126</v>
      </c>
      <c r="AU316" s="141" t="s">
        <v>88</v>
      </c>
      <c r="AY316" s="16" t="s">
        <v>124</v>
      </c>
      <c r="BE316" s="142">
        <f>IF(N316="základní",J316,0)</f>
        <v>192000</v>
      </c>
      <c r="BF316" s="142">
        <f>IF(N316="snížená",J316,0)</f>
        <v>0</v>
      </c>
      <c r="BG316" s="142">
        <f>IF(N316="zákl. přenesená",J316,0)</f>
        <v>0</v>
      </c>
      <c r="BH316" s="142">
        <f>IF(N316="sníž. přenesená",J316,0)</f>
        <v>0</v>
      </c>
      <c r="BI316" s="142">
        <f>IF(N316="nulová",J316,0)</f>
        <v>0</v>
      </c>
      <c r="BJ316" s="16" t="s">
        <v>35</v>
      </c>
      <c r="BK316" s="142">
        <f>ROUND(I316*H316,1)</f>
        <v>192000</v>
      </c>
      <c r="BL316" s="16" t="s">
        <v>130</v>
      </c>
      <c r="BM316" s="141" t="s">
        <v>397</v>
      </c>
    </row>
    <row r="317" spans="2:47" s="1" customFormat="1" ht="12">
      <c r="B317" s="31"/>
      <c r="D317" s="143" t="s">
        <v>132</v>
      </c>
      <c r="F317" s="144" t="s">
        <v>395</v>
      </c>
      <c r="I317" s="145"/>
      <c r="L317" s="31"/>
      <c r="M317" s="146"/>
      <c r="T317" s="55"/>
      <c r="AT317" s="16" t="s">
        <v>132</v>
      </c>
      <c r="AU317" s="16" t="s">
        <v>88</v>
      </c>
    </row>
    <row r="318" spans="2:47" s="1" customFormat="1" ht="68.25">
      <c r="B318" s="31"/>
      <c r="D318" s="143" t="s">
        <v>133</v>
      </c>
      <c r="F318" s="147" t="s">
        <v>398</v>
      </c>
      <c r="I318" s="145"/>
      <c r="L318" s="31"/>
      <c r="M318" s="177"/>
      <c r="N318" s="178"/>
      <c r="O318" s="178"/>
      <c r="P318" s="178"/>
      <c r="Q318" s="178"/>
      <c r="R318" s="178"/>
      <c r="S318" s="178"/>
      <c r="T318" s="179"/>
      <c r="AT318" s="16" t="s">
        <v>133</v>
      </c>
      <c r="AU318" s="16" t="s">
        <v>88</v>
      </c>
    </row>
    <row r="319" spans="2:12" s="1" customFormat="1" ht="6.95" customHeight="1">
      <c r="B319" s="43"/>
      <c r="C319" s="44"/>
      <c r="D319" s="44"/>
      <c r="E319" s="44"/>
      <c r="F319" s="44"/>
      <c r="G319" s="44"/>
      <c r="H319" s="44"/>
      <c r="I319" s="44"/>
      <c r="J319" s="44"/>
      <c r="K319" s="44"/>
      <c r="L319" s="31"/>
    </row>
  </sheetData>
  <sheetProtection algorithmName="SHA-512" hashValue="gH2eGU4lPew18M9n/wgxeW/6YnJ6X+ayfF+8dMusOlj67vnxXBLtesBI9Fg/lYAqEt4L6LOk+gJ7JzGS3Z/X0Q==" saltValue="tRCwqwVneJPCGCcHiqcpc6L6CtjllsF1XlAWicKNWosjjZYnpdBfFgU+P1RauyuVJue/FMD1sCa9e3QiQrY0QA==" spinCount="100000" sheet="1" objects="1" scenarios="1" formatColumns="0" formatRows="0" autoFilter="0"/>
  <autoFilter ref="C124:K31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6"/>
  <sheetViews>
    <sheetView showGridLines="0" workbookViewId="0" topLeftCell="A121">
      <selection activeCell="I128" sqref="I12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92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0" t="str">
        <f>'Rekapitulace stavby'!K6</f>
        <v>Revitalizace tůní ve Frýdeckém lese</v>
      </c>
      <c r="F7" s="221"/>
      <c r="G7" s="221"/>
      <c r="H7" s="221"/>
      <c r="L7" s="19"/>
    </row>
    <row r="8" spans="2:12" s="1" customFormat="1" ht="12" customHeight="1">
      <c r="B8" s="31"/>
      <c r="D8" s="26" t="s">
        <v>93</v>
      </c>
      <c r="L8" s="31"/>
    </row>
    <row r="9" spans="2:12" s="1" customFormat="1" ht="16.5" customHeight="1">
      <c r="B9" s="31"/>
      <c r="E9" s="192" t="s">
        <v>399</v>
      </c>
      <c r="F9" s="219"/>
      <c r="G9" s="219"/>
      <c r="H9" s="21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45099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28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24</v>
      </c>
      <c r="J17" s="27" t="str">
        <f>'Rekapitulace stavby'!AN13</f>
        <v>47672200</v>
      </c>
      <c r="L17" s="31"/>
    </row>
    <row r="18" spans="2:12" s="1" customFormat="1" ht="18" customHeight="1">
      <c r="B18" s="31"/>
      <c r="E18" s="222" t="str">
        <f>'Rekapitulace stavby'!E14</f>
        <v>EKO Agrostav a.s.</v>
      </c>
      <c r="F18" s="211"/>
      <c r="G18" s="211"/>
      <c r="H18" s="211"/>
      <c r="I18" s="26" t="s">
        <v>27</v>
      </c>
      <c r="J18" s="27" t="str">
        <f>'Rekapitulace stavby'!AN14</f>
        <v>CZ47672200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33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ROUND(J121,0)</f>
        <v>191000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ROUND((SUM(BE121:BE165)),0)</f>
        <v>191000</v>
      </c>
      <c r="I33" s="91">
        <v>0.21</v>
      </c>
      <c r="J33" s="90">
        <f>ROUND(((SUM(BE121:BE165))*I33),0)</f>
        <v>40110</v>
      </c>
      <c r="L33" s="31"/>
    </row>
    <row r="34" spans="2:12" s="1" customFormat="1" ht="14.45" customHeight="1">
      <c r="B34" s="31"/>
      <c r="E34" s="26" t="s">
        <v>45</v>
      </c>
      <c r="F34" s="90">
        <f>ROUND((SUM(BF121:BF165)),0)</f>
        <v>0</v>
      </c>
      <c r="I34" s="91">
        <v>0.15</v>
      </c>
      <c r="J34" s="90">
        <f>ROUND(((SUM(BF121:BF165))*I34),0)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ROUND((SUM(BG121:BG165)),0)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ROUND((SUM(BH121:BH165)),0)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ROUND((SUM(BI121:BI165)),0)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231110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0" t="str">
        <f>E7</f>
        <v>Revitalizace tůní ve Frýdeckém lese</v>
      </c>
      <c r="F85" s="221"/>
      <c r="G85" s="221"/>
      <c r="H85" s="221"/>
      <c r="L85" s="31"/>
    </row>
    <row r="86" spans="2:12" s="1" customFormat="1" ht="12" customHeight="1">
      <c r="B86" s="31"/>
      <c r="C86" s="26" t="s">
        <v>93</v>
      </c>
      <c r="L86" s="31"/>
    </row>
    <row r="87" spans="2:12" s="1" customFormat="1" ht="16.5" customHeight="1">
      <c r="B87" s="31"/>
      <c r="E87" s="192" t="str">
        <f>E9</f>
        <v>227292-2 - Vedlejší a ostatní náklady</v>
      </c>
      <c r="F87" s="219"/>
      <c r="G87" s="219"/>
      <c r="H87" s="21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Frýdek-Místek</v>
      </c>
      <c r="I89" s="26" t="s">
        <v>22</v>
      </c>
      <c r="J89" s="51">
        <f>IF(J12="","",J12)</f>
        <v>45099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>Město Frýdek-Místek</v>
      </c>
      <c r="I91" s="26" t="s">
        <v>30</v>
      </c>
      <c r="J91" s="29" t="str">
        <f>E21</f>
        <v>GEOtest, a.s.</v>
      </c>
      <c r="L91" s="31"/>
    </row>
    <row r="92" spans="2:12" s="1" customFormat="1" ht="15.2" customHeight="1">
      <c r="B92" s="31"/>
      <c r="C92" s="26" t="s">
        <v>29</v>
      </c>
      <c r="F92" s="24" t="str">
        <f>IF(E18="","",E18)</f>
        <v>EKO Agrostav a.s.</v>
      </c>
      <c r="I92" s="26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96</v>
      </c>
      <c r="D94" s="92"/>
      <c r="E94" s="92"/>
      <c r="F94" s="92"/>
      <c r="G94" s="92"/>
      <c r="H94" s="92"/>
      <c r="I94" s="92"/>
      <c r="J94" s="101" t="s">
        <v>97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98</v>
      </c>
      <c r="J96" s="65">
        <f>J121</f>
        <v>191000</v>
      </c>
      <c r="L96" s="31"/>
      <c r="AU96" s="16" t="s">
        <v>99</v>
      </c>
    </row>
    <row r="97" spans="2:12" s="8" customFormat="1" ht="24.95" customHeight="1">
      <c r="B97" s="103"/>
      <c r="D97" s="104" t="s">
        <v>100</v>
      </c>
      <c r="E97" s="105"/>
      <c r="F97" s="105"/>
      <c r="G97" s="105"/>
      <c r="H97" s="105"/>
      <c r="I97" s="105"/>
      <c r="J97" s="106">
        <f>J122</f>
        <v>24000</v>
      </c>
      <c r="L97" s="103"/>
    </row>
    <row r="98" spans="2:12" s="9" customFormat="1" ht="19.9" customHeight="1">
      <c r="B98" s="107"/>
      <c r="D98" s="108" t="s">
        <v>101</v>
      </c>
      <c r="E98" s="109"/>
      <c r="F98" s="109"/>
      <c r="G98" s="109"/>
      <c r="H98" s="109"/>
      <c r="I98" s="109"/>
      <c r="J98" s="110">
        <f>J123</f>
        <v>24000</v>
      </c>
      <c r="L98" s="107"/>
    </row>
    <row r="99" spans="2:12" s="8" customFormat="1" ht="24.95" customHeight="1">
      <c r="B99" s="103"/>
      <c r="D99" s="104" t="s">
        <v>400</v>
      </c>
      <c r="E99" s="105"/>
      <c r="F99" s="105"/>
      <c r="G99" s="105"/>
      <c r="H99" s="105"/>
      <c r="I99" s="105"/>
      <c r="J99" s="106">
        <f>J129</f>
        <v>63000</v>
      </c>
      <c r="L99" s="103"/>
    </row>
    <row r="100" spans="2:12" s="8" customFormat="1" ht="24.95" customHeight="1">
      <c r="B100" s="103"/>
      <c r="D100" s="104" t="s">
        <v>401</v>
      </c>
      <c r="E100" s="105"/>
      <c r="F100" s="105"/>
      <c r="G100" s="105"/>
      <c r="H100" s="105"/>
      <c r="I100" s="105"/>
      <c r="J100" s="106">
        <f>J139</f>
        <v>104000</v>
      </c>
      <c r="L100" s="103"/>
    </row>
    <row r="101" spans="2:12" s="9" customFormat="1" ht="19.9" customHeight="1">
      <c r="B101" s="107"/>
      <c r="D101" s="108" t="s">
        <v>402</v>
      </c>
      <c r="E101" s="109"/>
      <c r="F101" s="109"/>
      <c r="G101" s="109"/>
      <c r="H101" s="109"/>
      <c r="I101" s="109"/>
      <c r="J101" s="110">
        <f>J163</f>
        <v>21000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109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0" t="str">
        <f>E7</f>
        <v>Revitalizace tůní ve Frýdeckém lese</v>
      </c>
      <c r="F111" s="221"/>
      <c r="G111" s="221"/>
      <c r="H111" s="221"/>
      <c r="L111" s="31"/>
    </row>
    <row r="112" spans="2:12" s="1" customFormat="1" ht="12" customHeight="1">
      <c r="B112" s="31"/>
      <c r="C112" s="26" t="s">
        <v>93</v>
      </c>
      <c r="L112" s="31"/>
    </row>
    <row r="113" spans="2:12" s="1" customFormat="1" ht="16.5" customHeight="1">
      <c r="B113" s="31"/>
      <c r="E113" s="192" t="str">
        <f>E9</f>
        <v>227292-2 - Vedlejší a ostatní náklady</v>
      </c>
      <c r="F113" s="219"/>
      <c r="G113" s="219"/>
      <c r="H113" s="219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Frýdek-Místek</v>
      </c>
      <c r="I115" s="26" t="s">
        <v>22</v>
      </c>
      <c r="J115" s="51">
        <f>IF(J12="","",J12)</f>
        <v>45099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23</v>
      </c>
      <c r="F117" s="24" t="str">
        <f>E15</f>
        <v>Město Frýdek-Místek</v>
      </c>
      <c r="I117" s="26" t="s">
        <v>30</v>
      </c>
      <c r="J117" s="29" t="str">
        <f>E21</f>
        <v>GEOtest, a.s.</v>
      </c>
      <c r="L117" s="31"/>
    </row>
    <row r="118" spans="2:12" s="1" customFormat="1" ht="15.2" customHeight="1">
      <c r="B118" s="31"/>
      <c r="C118" s="26" t="s">
        <v>29</v>
      </c>
      <c r="F118" s="24" t="str">
        <f>IF(E18="","",E18)</f>
        <v>EKO Agrostav a.s.</v>
      </c>
      <c r="I118" s="26" t="s">
        <v>36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110</v>
      </c>
      <c r="D120" s="113" t="s">
        <v>64</v>
      </c>
      <c r="E120" s="113" t="s">
        <v>60</v>
      </c>
      <c r="F120" s="113" t="s">
        <v>61</v>
      </c>
      <c r="G120" s="113" t="s">
        <v>111</v>
      </c>
      <c r="H120" s="113" t="s">
        <v>112</v>
      </c>
      <c r="I120" s="113" t="s">
        <v>113</v>
      </c>
      <c r="J120" s="113" t="s">
        <v>97</v>
      </c>
      <c r="K120" s="114" t="s">
        <v>114</v>
      </c>
      <c r="L120" s="111"/>
      <c r="M120" s="58" t="s">
        <v>1</v>
      </c>
      <c r="N120" s="59" t="s">
        <v>43</v>
      </c>
      <c r="O120" s="59" t="s">
        <v>115</v>
      </c>
      <c r="P120" s="59" t="s">
        <v>116</v>
      </c>
      <c r="Q120" s="59" t="s">
        <v>117</v>
      </c>
      <c r="R120" s="59" t="s">
        <v>118</v>
      </c>
      <c r="S120" s="59" t="s">
        <v>119</v>
      </c>
      <c r="T120" s="60" t="s">
        <v>120</v>
      </c>
    </row>
    <row r="121" spans="2:63" s="1" customFormat="1" ht="22.9" customHeight="1">
      <c r="B121" s="31"/>
      <c r="C121" s="63" t="s">
        <v>121</v>
      </c>
      <c r="J121" s="115">
        <f>BK121</f>
        <v>191000</v>
      </c>
      <c r="L121" s="31"/>
      <c r="M121" s="61"/>
      <c r="N121" s="52"/>
      <c r="O121" s="52"/>
      <c r="P121" s="116">
        <f>P122+P129+P139</f>
        <v>0</v>
      </c>
      <c r="Q121" s="52"/>
      <c r="R121" s="116">
        <f>R122+R129+R139</f>
        <v>0.69</v>
      </c>
      <c r="S121" s="52"/>
      <c r="T121" s="117">
        <f>T122+T129+T139</f>
        <v>0</v>
      </c>
      <c r="AT121" s="16" t="s">
        <v>78</v>
      </c>
      <c r="AU121" s="16" t="s">
        <v>99</v>
      </c>
      <c r="BK121" s="118">
        <f>BK122+BK129+BK139</f>
        <v>191000</v>
      </c>
    </row>
    <row r="122" spans="2:63" s="11" customFormat="1" ht="25.9" customHeight="1">
      <c r="B122" s="119"/>
      <c r="D122" s="120" t="s">
        <v>78</v>
      </c>
      <c r="E122" s="121" t="s">
        <v>122</v>
      </c>
      <c r="F122" s="121" t="s">
        <v>123</v>
      </c>
      <c r="I122" s="122"/>
      <c r="J122" s="123">
        <f>BK122</f>
        <v>24000</v>
      </c>
      <c r="L122" s="119"/>
      <c r="M122" s="124"/>
      <c r="P122" s="125">
        <f>P123</f>
        <v>0</v>
      </c>
      <c r="R122" s="125">
        <f>R123</f>
        <v>0.69</v>
      </c>
      <c r="T122" s="126">
        <f>T123</f>
        <v>0</v>
      </c>
      <c r="AR122" s="120" t="s">
        <v>35</v>
      </c>
      <c r="AT122" s="127" t="s">
        <v>78</v>
      </c>
      <c r="AU122" s="127" t="s">
        <v>79</v>
      </c>
      <c r="AY122" s="120" t="s">
        <v>124</v>
      </c>
      <c r="BK122" s="128">
        <f>BK123</f>
        <v>24000</v>
      </c>
    </row>
    <row r="123" spans="2:63" s="11" customFormat="1" ht="22.9" customHeight="1">
      <c r="B123" s="119"/>
      <c r="D123" s="120" t="s">
        <v>78</v>
      </c>
      <c r="E123" s="129" t="s">
        <v>35</v>
      </c>
      <c r="F123" s="129" t="s">
        <v>125</v>
      </c>
      <c r="I123" s="122"/>
      <c r="J123" s="130">
        <f>BK123</f>
        <v>24000</v>
      </c>
      <c r="L123" s="119"/>
      <c r="M123" s="124"/>
      <c r="P123" s="125">
        <f>SUM(P124:P128)</f>
        <v>0</v>
      </c>
      <c r="R123" s="125">
        <f>SUM(R124:R128)</f>
        <v>0.69</v>
      </c>
      <c r="T123" s="126">
        <f>SUM(T124:T128)</f>
        <v>0</v>
      </c>
      <c r="AR123" s="120" t="s">
        <v>35</v>
      </c>
      <c r="AT123" s="127" t="s">
        <v>78</v>
      </c>
      <c r="AU123" s="127" t="s">
        <v>35</v>
      </c>
      <c r="AY123" s="120" t="s">
        <v>124</v>
      </c>
      <c r="BK123" s="128">
        <f>SUM(BK124:BK128)</f>
        <v>24000</v>
      </c>
    </row>
    <row r="124" spans="2:65" s="1" customFormat="1" ht="24.2" customHeight="1">
      <c r="B124" s="31"/>
      <c r="C124" s="131" t="s">
        <v>35</v>
      </c>
      <c r="D124" s="131" t="s">
        <v>126</v>
      </c>
      <c r="E124" s="132" t="s">
        <v>403</v>
      </c>
      <c r="F124" s="133" t="s">
        <v>404</v>
      </c>
      <c r="G124" s="134" t="s">
        <v>204</v>
      </c>
      <c r="H124" s="135">
        <v>30</v>
      </c>
      <c r="I124" s="136">
        <v>350</v>
      </c>
      <c r="J124" s="135">
        <f>ROUND(I124*H124,1)</f>
        <v>10500</v>
      </c>
      <c r="K124" s="133" t="s">
        <v>140</v>
      </c>
      <c r="L124" s="31"/>
      <c r="M124" s="137" t="s">
        <v>1</v>
      </c>
      <c r="N124" s="138" t="s">
        <v>44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130</v>
      </c>
      <c r="AT124" s="141" t="s">
        <v>126</v>
      </c>
      <c r="AU124" s="141" t="s">
        <v>88</v>
      </c>
      <c r="AY124" s="16" t="s">
        <v>124</v>
      </c>
      <c r="BE124" s="142">
        <f>IF(N124="základní",J124,0)</f>
        <v>10500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35</v>
      </c>
      <c r="BK124" s="142">
        <f>ROUND(I124*H124,1)</f>
        <v>10500</v>
      </c>
      <c r="BL124" s="16" t="s">
        <v>130</v>
      </c>
      <c r="BM124" s="141" t="s">
        <v>405</v>
      </c>
    </row>
    <row r="125" spans="2:47" s="1" customFormat="1" ht="19.5">
      <c r="B125" s="31"/>
      <c r="D125" s="143" t="s">
        <v>132</v>
      </c>
      <c r="F125" s="144" t="s">
        <v>404</v>
      </c>
      <c r="I125" s="145"/>
      <c r="L125" s="31"/>
      <c r="M125" s="146"/>
      <c r="T125" s="55"/>
      <c r="AT125" s="16" t="s">
        <v>132</v>
      </c>
      <c r="AU125" s="16" t="s">
        <v>88</v>
      </c>
    </row>
    <row r="126" spans="2:51" s="12" customFormat="1" ht="12">
      <c r="B126" s="148"/>
      <c r="D126" s="143" t="s">
        <v>135</v>
      </c>
      <c r="E126" s="149" t="s">
        <v>1</v>
      </c>
      <c r="F126" s="150" t="s">
        <v>406</v>
      </c>
      <c r="H126" s="151">
        <v>30</v>
      </c>
      <c r="I126" s="152"/>
      <c r="L126" s="148"/>
      <c r="M126" s="153"/>
      <c r="T126" s="154"/>
      <c r="AT126" s="149" t="s">
        <v>135</v>
      </c>
      <c r="AU126" s="149" t="s">
        <v>88</v>
      </c>
      <c r="AV126" s="12" t="s">
        <v>88</v>
      </c>
      <c r="AW126" s="12" t="s">
        <v>34</v>
      </c>
      <c r="AX126" s="12" t="s">
        <v>35</v>
      </c>
      <c r="AY126" s="149" t="s">
        <v>124</v>
      </c>
    </row>
    <row r="127" spans="2:65" s="1" customFormat="1" ht="24.2" customHeight="1">
      <c r="B127" s="31"/>
      <c r="C127" s="168" t="s">
        <v>88</v>
      </c>
      <c r="D127" s="168" t="s">
        <v>201</v>
      </c>
      <c r="E127" s="169" t="s">
        <v>407</v>
      </c>
      <c r="F127" s="170" t="s">
        <v>408</v>
      </c>
      <c r="G127" s="171" t="s">
        <v>204</v>
      </c>
      <c r="H127" s="172">
        <v>30</v>
      </c>
      <c r="I127" s="173">
        <v>450</v>
      </c>
      <c r="J127" s="172">
        <f>ROUND(I127*H127,1)</f>
        <v>13500</v>
      </c>
      <c r="K127" s="170" t="s">
        <v>140</v>
      </c>
      <c r="L127" s="174"/>
      <c r="M127" s="175" t="s">
        <v>1</v>
      </c>
      <c r="N127" s="176" t="s">
        <v>44</v>
      </c>
      <c r="P127" s="139">
        <f>O127*H127</f>
        <v>0</v>
      </c>
      <c r="Q127" s="139">
        <v>0.023</v>
      </c>
      <c r="R127" s="139">
        <f>Q127*H127</f>
        <v>0.69</v>
      </c>
      <c r="S127" s="139">
        <v>0</v>
      </c>
      <c r="T127" s="140">
        <f>S127*H127</f>
        <v>0</v>
      </c>
      <c r="AR127" s="141" t="s">
        <v>188</v>
      </c>
      <c r="AT127" s="141" t="s">
        <v>201</v>
      </c>
      <c r="AU127" s="141" t="s">
        <v>88</v>
      </c>
      <c r="AY127" s="16" t="s">
        <v>124</v>
      </c>
      <c r="BE127" s="142">
        <f>IF(N127="základní",J127,0)</f>
        <v>13500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35</v>
      </c>
      <c r="BK127" s="142">
        <f>ROUND(I127*H127,1)</f>
        <v>13500</v>
      </c>
      <c r="BL127" s="16" t="s">
        <v>130</v>
      </c>
      <c r="BM127" s="141" t="s">
        <v>409</v>
      </c>
    </row>
    <row r="128" spans="2:47" s="1" customFormat="1" ht="19.5">
      <c r="B128" s="31"/>
      <c r="D128" s="143" t="s">
        <v>132</v>
      </c>
      <c r="F128" s="144" t="s">
        <v>408</v>
      </c>
      <c r="I128" s="145"/>
      <c r="L128" s="31"/>
      <c r="M128" s="146"/>
      <c r="T128" s="55"/>
      <c r="AT128" s="16" t="s">
        <v>132</v>
      </c>
      <c r="AU128" s="16" t="s">
        <v>88</v>
      </c>
    </row>
    <row r="129" spans="2:63" s="11" customFormat="1" ht="25.9" customHeight="1">
      <c r="B129" s="119"/>
      <c r="D129" s="120" t="s">
        <v>78</v>
      </c>
      <c r="E129" s="121" t="s">
        <v>410</v>
      </c>
      <c r="F129" s="121" t="s">
        <v>411</v>
      </c>
      <c r="I129" s="122"/>
      <c r="J129" s="123">
        <f>BK129</f>
        <v>63000</v>
      </c>
      <c r="L129" s="119"/>
      <c r="M129" s="124"/>
      <c r="P129" s="125">
        <f>SUM(P130:P138)</f>
        <v>0</v>
      </c>
      <c r="R129" s="125">
        <f>SUM(R130:R138)</f>
        <v>0</v>
      </c>
      <c r="T129" s="126">
        <f>SUM(T130:T138)</f>
        <v>0</v>
      </c>
      <c r="AR129" s="120" t="s">
        <v>130</v>
      </c>
      <c r="AT129" s="127" t="s">
        <v>78</v>
      </c>
      <c r="AU129" s="127" t="s">
        <v>79</v>
      </c>
      <c r="AY129" s="120" t="s">
        <v>124</v>
      </c>
      <c r="BK129" s="128">
        <f>SUM(BK130:BK138)</f>
        <v>63000</v>
      </c>
    </row>
    <row r="130" spans="2:65" s="1" customFormat="1" ht="16.5" customHeight="1">
      <c r="B130" s="31"/>
      <c r="C130" s="131" t="s">
        <v>144</v>
      </c>
      <c r="D130" s="131" t="s">
        <v>126</v>
      </c>
      <c r="E130" s="132" t="s">
        <v>412</v>
      </c>
      <c r="F130" s="133" t="s">
        <v>413</v>
      </c>
      <c r="G130" s="134" t="s">
        <v>414</v>
      </c>
      <c r="H130" s="135">
        <v>1</v>
      </c>
      <c r="I130" s="136">
        <v>28000</v>
      </c>
      <c r="J130" s="135">
        <f>ROUND(I130*H130,1)</f>
        <v>28000</v>
      </c>
      <c r="K130" s="133" t="s">
        <v>1</v>
      </c>
      <c r="L130" s="31"/>
      <c r="M130" s="137" t="s">
        <v>1</v>
      </c>
      <c r="N130" s="138" t="s">
        <v>44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415</v>
      </c>
      <c r="AT130" s="141" t="s">
        <v>126</v>
      </c>
      <c r="AU130" s="141" t="s">
        <v>35</v>
      </c>
      <c r="AY130" s="16" t="s">
        <v>124</v>
      </c>
      <c r="BE130" s="142">
        <f>IF(N130="základní",J130,0)</f>
        <v>28000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35</v>
      </c>
      <c r="BK130" s="142">
        <f>ROUND(I130*H130,1)</f>
        <v>28000</v>
      </c>
      <c r="BL130" s="16" t="s">
        <v>415</v>
      </c>
      <c r="BM130" s="141" t="s">
        <v>416</v>
      </c>
    </row>
    <row r="131" spans="2:47" s="1" customFormat="1" ht="12">
      <c r="B131" s="31"/>
      <c r="D131" s="143" t="s">
        <v>132</v>
      </c>
      <c r="F131" s="144" t="s">
        <v>413</v>
      </c>
      <c r="I131" s="145"/>
      <c r="L131" s="31"/>
      <c r="M131" s="146"/>
      <c r="T131" s="55"/>
      <c r="AT131" s="16" t="s">
        <v>132</v>
      </c>
      <c r="AU131" s="16" t="s">
        <v>35</v>
      </c>
    </row>
    <row r="132" spans="2:47" s="1" customFormat="1" ht="19.5">
      <c r="B132" s="31"/>
      <c r="D132" s="143" t="s">
        <v>133</v>
      </c>
      <c r="F132" s="147" t="s">
        <v>417</v>
      </c>
      <c r="I132" s="145"/>
      <c r="L132" s="31"/>
      <c r="M132" s="146"/>
      <c r="T132" s="55"/>
      <c r="AT132" s="16" t="s">
        <v>133</v>
      </c>
      <c r="AU132" s="16" t="s">
        <v>35</v>
      </c>
    </row>
    <row r="133" spans="2:65" s="1" customFormat="1" ht="55.5" customHeight="1">
      <c r="B133" s="31"/>
      <c r="C133" s="131" t="s">
        <v>130</v>
      </c>
      <c r="D133" s="131" t="s">
        <v>126</v>
      </c>
      <c r="E133" s="132" t="s">
        <v>418</v>
      </c>
      <c r="F133" s="133" t="s">
        <v>419</v>
      </c>
      <c r="G133" s="134" t="s">
        <v>414</v>
      </c>
      <c r="H133" s="135">
        <v>1</v>
      </c>
      <c r="I133" s="136">
        <v>7000</v>
      </c>
      <c r="J133" s="135">
        <f>ROUND(I133*H133,1)</f>
        <v>7000</v>
      </c>
      <c r="K133" s="133" t="s">
        <v>1</v>
      </c>
      <c r="L133" s="31"/>
      <c r="M133" s="137" t="s">
        <v>1</v>
      </c>
      <c r="N133" s="138" t="s">
        <v>44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415</v>
      </c>
      <c r="AT133" s="141" t="s">
        <v>126</v>
      </c>
      <c r="AU133" s="141" t="s">
        <v>35</v>
      </c>
      <c r="AY133" s="16" t="s">
        <v>124</v>
      </c>
      <c r="BE133" s="142">
        <f>IF(N133="základní",J133,0)</f>
        <v>7000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35</v>
      </c>
      <c r="BK133" s="142">
        <f>ROUND(I133*H133,1)</f>
        <v>7000</v>
      </c>
      <c r="BL133" s="16" t="s">
        <v>415</v>
      </c>
      <c r="BM133" s="141" t="s">
        <v>420</v>
      </c>
    </row>
    <row r="134" spans="2:47" s="1" customFormat="1" ht="29.25">
      <c r="B134" s="31"/>
      <c r="D134" s="143" t="s">
        <v>132</v>
      </c>
      <c r="F134" s="144" t="s">
        <v>421</v>
      </c>
      <c r="I134" s="145"/>
      <c r="L134" s="31"/>
      <c r="M134" s="146"/>
      <c r="T134" s="55"/>
      <c r="AT134" s="16" t="s">
        <v>132</v>
      </c>
      <c r="AU134" s="16" t="s">
        <v>35</v>
      </c>
    </row>
    <row r="135" spans="2:65" s="1" customFormat="1" ht="33" customHeight="1">
      <c r="B135" s="31"/>
      <c r="C135" s="131" t="s">
        <v>160</v>
      </c>
      <c r="D135" s="131" t="s">
        <v>126</v>
      </c>
      <c r="E135" s="132" t="s">
        <v>422</v>
      </c>
      <c r="F135" s="133" t="s">
        <v>423</v>
      </c>
      <c r="G135" s="134" t="s">
        <v>414</v>
      </c>
      <c r="H135" s="135">
        <v>1</v>
      </c>
      <c r="I135" s="136">
        <v>7000</v>
      </c>
      <c r="J135" s="135">
        <f>ROUND(I135*H135,1)</f>
        <v>7000</v>
      </c>
      <c r="K135" s="133" t="s">
        <v>1</v>
      </c>
      <c r="L135" s="31"/>
      <c r="M135" s="137" t="s">
        <v>1</v>
      </c>
      <c r="N135" s="138" t="s">
        <v>44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415</v>
      </c>
      <c r="AT135" s="141" t="s">
        <v>126</v>
      </c>
      <c r="AU135" s="141" t="s">
        <v>35</v>
      </c>
      <c r="AY135" s="16" t="s">
        <v>124</v>
      </c>
      <c r="BE135" s="142">
        <f>IF(N135="základní",J135,0)</f>
        <v>7000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35</v>
      </c>
      <c r="BK135" s="142">
        <f>ROUND(I135*H135,1)</f>
        <v>7000</v>
      </c>
      <c r="BL135" s="16" t="s">
        <v>415</v>
      </c>
      <c r="BM135" s="141" t="s">
        <v>424</v>
      </c>
    </row>
    <row r="136" spans="2:47" s="1" customFormat="1" ht="19.5">
      <c r="B136" s="31"/>
      <c r="D136" s="143" t="s">
        <v>132</v>
      </c>
      <c r="F136" s="144" t="s">
        <v>423</v>
      </c>
      <c r="I136" s="145"/>
      <c r="L136" s="31"/>
      <c r="M136" s="146"/>
      <c r="T136" s="55"/>
      <c r="AT136" s="16" t="s">
        <v>132</v>
      </c>
      <c r="AU136" s="16" t="s">
        <v>35</v>
      </c>
    </row>
    <row r="137" spans="2:65" s="1" customFormat="1" ht="49.15" customHeight="1">
      <c r="B137" s="31"/>
      <c r="C137" s="131" t="s">
        <v>175</v>
      </c>
      <c r="D137" s="131" t="s">
        <v>126</v>
      </c>
      <c r="E137" s="132" t="s">
        <v>425</v>
      </c>
      <c r="F137" s="133" t="s">
        <v>426</v>
      </c>
      <c r="G137" s="134" t="s">
        <v>414</v>
      </c>
      <c r="H137" s="135">
        <v>1</v>
      </c>
      <c r="I137" s="136">
        <v>21000</v>
      </c>
      <c r="J137" s="135">
        <f>ROUND(I137*H137,1)</f>
        <v>21000</v>
      </c>
      <c r="K137" s="133" t="s">
        <v>1</v>
      </c>
      <c r="L137" s="31"/>
      <c r="M137" s="137" t="s">
        <v>1</v>
      </c>
      <c r="N137" s="138" t="s">
        <v>44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415</v>
      </c>
      <c r="AT137" s="141" t="s">
        <v>126</v>
      </c>
      <c r="AU137" s="141" t="s">
        <v>35</v>
      </c>
      <c r="AY137" s="16" t="s">
        <v>124</v>
      </c>
      <c r="BE137" s="142">
        <f>IF(N137="základní",J137,0)</f>
        <v>21000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35</v>
      </c>
      <c r="BK137" s="142">
        <f>ROUND(I137*H137,1)</f>
        <v>21000</v>
      </c>
      <c r="BL137" s="16" t="s">
        <v>415</v>
      </c>
      <c r="BM137" s="141" t="s">
        <v>427</v>
      </c>
    </row>
    <row r="138" spans="2:47" s="1" customFormat="1" ht="29.25">
      <c r="B138" s="31"/>
      <c r="D138" s="143" t="s">
        <v>132</v>
      </c>
      <c r="F138" s="144" t="s">
        <v>428</v>
      </c>
      <c r="I138" s="145"/>
      <c r="L138" s="31"/>
      <c r="M138" s="146"/>
      <c r="T138" s="55"/>
      <c r="AT138" s="16" t="s">
        <v>132</v>
      </c>
      <c r="AU138" s="16" t="s">
        <v>35</v>
      </c>
    </row>
    <row r="139" spans="2:63" s="11" customFormat="1" ht="25.9" customHeight="1">
      <c r="B139" s="119"/>
      <c r="D139" s="120" t="s">
        <v>78</v>
      </c>
      <c r="E139" s="121" t="s">
        <v>429</v>
      </c>
      <c r="F139" s="121" t="s">
        <v>430</v>
      </c>
      <c r="I139" s="122"/>
      <c r="J139" s="123">
        <f>BK139</f>
        <v>104000</v>
      </c>
      <c r="L139" s="119"/>
      <c r="M139" s="124"/>
      <c r="P139" s="125">
        <f>P140+SUM(P141:P163)</f>
        <v>0</v>
      </c>
      <c r="R139" s="125">
        <f>R140+SUM(R141:R163)</f>
        <v>0</v>
      </c>
      <c r="T139" s="126">
        <f>T140+SUM(T141:T163)</f>
        <v>0</v>
      </c>
      <c r="AR139" s="120" t="s">
        <v>160</v>
      </c>
      <c r="AT139" s="127" t="s">
        <v>78</v>
      </c>
      <c r="AU139" s="127" t="s">
        <v>79</v>
      </c>
      <c r="AY139" s="120" t="s">
        <v>124</v>
      </c>
      <c r="BK139" s="128">
        <f>BK140+SUM(BK141:BK163)</f>
        <v>104000</v>
      </c>
    </row>
    <row r="140" spans="2:65" s="1" customFormat="1" ht="49.15" customHeight="1">
      <c r="B140" s="31"/>
      <c r="C140" s="131" t="s">
        <v>181</v>
      </c>
      <c r="D140" s="131" t="s">
        <v>126</v>
      </c>
      <c r="E140" s="132" t="s">
        <v>431</v>
      </c>
      <c r="F140" s="133" t="s">
        <v>432</v>
      </c>
      <c r="G140" s="134" t="s">
        <v>414</v>
      </c>
      <c r="H140" s="135">
        <v>1</v>
      </c>
      <c r="I140" s="136">
        <v>14000</v>
      </c>
      <c r="J140" s="135">
        <f>ROUND(I140*H140,1)</f>
        <v>14000</v>
      </c>
      <c r="K140" s="133" t="s">
        <v>1</v>
      </c>
      <c r="L140" s="31"/>
      <c r="M140" s="137" t="s">
        <v>1</v>
      </c>
      <c r="N140" s="138" t="s">
        <v>44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130</v>
      </c>
      <c r="AT140" s="141" t="s">
        <v>126</v>
      </c>
      <c r="AU140" s="141" t="s">
        <v>35</v>
      </c>
      <c r="AY140" s="16" t="s">
        <v>124</v>
      </c>
      <c r="BE140" s="142">
        <f>IF(N140="základní",J140,0)</f>
        <v>14000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35</v>
      </c>
      <c r="BK140" s="142">
        <f>ROUND(I140*H140,1)</f>
        <v>14000</v>
      </c>
      <c r="BL140" s="16" t="s">
        <v>130</v>
      </c>
      <c r="BM140" s="141" t="s">
        <v>433</v>
      </c>
    </row>
    <row r="141" spans="2:47" s="1" customFormat="1" ht="29.25">
      <c r="B141" s="31"/>
      <c r="D141" s="143" t="s">
        <v>132</v>
      </c>
      <c r="F141" s="144" t="s">
        <v>432</v>
      </c>
      <c r="I141" s="145"/>
      <c r="L141" s="31"/>
      <c r="M141" s="146"/>
      <c r="T141" s="55"/>
      <c r="AT141" s="16" t="s">
        <v>132</v>
      </c>
      <c r="AU141" s="16" t="s">
        <v>35</v>
      </c>
    </row>
    <row r="142" spans="2:47" s="1" customFormat="1" ht="146.25">
      <c r="B142" s="31"/>
      <c r="D142" s="143" t="s">
        <v>133</v>
      </c>
      <c r="F142" s="147" t="s">
        <v>434</v>
      </c>
      <c r="I142" s="145"/>
      <c r="L142" s="31"/>
      <c r="M142" s="146"/>
      <c r="T142" s="55"/>
      <c r="AT142" s="16" t="s">
        <v>133</v>
      </c>
      <c r="AU142" s="16" t="s">
        <v>35</v>
      </c>
    </row>
    <row r="143" spans="2:65" s="1" customFormat="1" ht="37.9" customHeight="1">
      <c r="B143" s="31"/>
      <c r="C143" s="131" t="s">
        <v>188</v>
      </c>
      <c r="D143" s="131" t="s">
        <v>126</v>
      </c>
      <c r="E143" s="132" t="s">
        <v>435</v>
      </c>
      <c r="F143" s="133" t="s">
        <v>436</v>
      </c>
      <c r="G143" s="134" t="s">
        <v>414</v>
      </c>
      <c r="H143" s="135">
        <v>1</v>
      </c>
      <c r="I143" s="136">
        <v>21000</v>
      </c>
      <c r="J143" s="135">
        <f>ROUND(I143*H143,1)</f>
        <v>21000</v>
      </c>
      <c r="K143" s="133" t="s">
        <v>1</v>
      </c>
      <c r="L143" s="31"/>
      <c r="M143" s="137" t="s">
        <v>1</v>
      </c>
      <c r="N143" s="138" t="s">
        <v>44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130</v>
      </c>
      <c r="AT143" s="141" t="s">
        <v>126</v>
      </c>
      <c r="AU143" s="141" t="s">
        <v>35</v>
      </c>
      <c r="AY143" s="16" t="s">
        <v>124</v>
      </c>
      <c r="BE143" s="142">
        <f>IF(N143="základní",J143,0)</f>
        <v>21000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35</v>
      </c>
      <c r="BK143" s="142">
        <f>ROUND(I143*H143,1)</f>
        <v>21000</v>
      </c>
      <c r="BL143" s="16" t="s">
        <v>130</v>
      </c>
      <c r="BM143" s="141" t="s">
        <v>437</v>
      </c>
    </row>
    <row r="144" spans="2:47" s="1" customFormat="1" ht="29.25">
      <c r="B144" s="31"/>
      <c r="D144" s="143" t="s">
        <v>132</v>
      </c>
      <c r="F144" s="144" t="s">
        <v>436</v>
      </c>
      <c r="I144" s="145"/>
      <c r="L144" s="31"/>
      <c r="M144" s="146"/>
      <c r="T144" s="55"/>
      <c r="AT144" s="16" t="s">
        <v>132</v>
      </c>
      <c r="AU144" s="16" t="s">
        <v>35</v>
      </c>
    </row>
    <row r="145" spans="2:65" s="1" customFormat="1" ht="44.25" customHeight="1">
      <c r="B145" s="31"/>
      <c r="C145" s="131" t="s">
        <v>195</v>
      </c>
      <c r="D145" s="131" t="s">
        <v>126</v>
      </c>
      <c r="E145" s="132" t="s">
        <v>438</v>
      </c>
      <c r="F145" s="133" t="s">
        <v>439</v>
      </c>
      <c r="G145" s="134" t="s">
        <v>414</v>
      </c>
      <c r="H145" s="135">
        <v>1</v>
      </c>
      <c r="I145" s="136">
        <v>2000</v>
      </c>
      <c r="J145" s="135">
        <f>ROUND(I145*H145,1)</f>
        <v>2000</v>
      </c>
      <c r="K145" s="133" t="s">
        <v>1</v>
      </c>
      <c r="L145" s="31"/>
      <c r="M145" s="137" t="s">
        <v>1</v>
      </c>
      <c r="N145" s="138" t="s">
        <v>44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130</v>
      </c>
      <c r="AT145" s="141" t="s">
        <v>126</v>
      </c>
      <c r="AU145" s="141" t="s">
        <v>35</v>
      </c>
      <c r="AY145" s="16" t="s">
        <v>124</v>
      </c>
      <c r="BE145" s="142">
        <f>IF(N145="základní",J145,0)</f>
        <v>2000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35</v>
      </c>
      <c r="BK145" s="142">
        <f>ROUND(I145*H145,1)</f>
        <v>2000</v>
      </c>
      <c r="BL145" s="16" t="s">
        <v>130</v>
      </c>
      <c r="BM145" s="141" t="s">
        <v>440</v>
      </c>
    </row>
    <row r="146" spans="2:47" s="1" customFormat="1" ht="29.25">
      <c r="B146" s="31"/>
      <c r="D146" s="143" t="s">
        <v>132</v>
      </c>
      <c r="F146" s="144" t="s">
        <v>439</v>
      </c>
      <c r="I146" s="145"/>
      <c r="L146" s="31"/>
      <c r="M146" s="146"/>
      <c r="T146" s="55"/>
      <c r="AT146" s="16" t="s">
        <v>132</v>
      </c>
      <c r="AU146" s="16" t="s">
        <v>35</v>
      </c>
    </row>
    <row r="147" spans="2:65" s="1" customFormat="1" ht="55.5" customHeight="1">
      <c r="B147" s="31"/>
      <c r="C147" s="131" t="s">
        <v>200</v>
      </c>
      <c r="D147" s="131" t="s">
        <v>126</v>
      </c>
      <c r="E147" s="132" t="s">
        <v>441</v>
      </c>
      <c r="F147" s="133" t="s">
        <v>442</v>
      </c>
      <c r="G147" s="134" t="s">
        <v>414</v>
      </c>
      <c r="H147" s="135">
        <v>1</v>
      </c>
      <c r="I147" s="136">
        <v>17000</v>
      </c>
      <c r="J147" s="135">
        <f>ROUND(I147*H147,1)</f>
        <v>17000</v>
      </c>
      <c r="K147" s="133" t="s">
        <v>1</v>
      </c>
      <c r="L147" s="31"/>
      <c r="M147" s="137" t="s">
        <v>1</v>
      </c>
      <c r="N147" s="138" t="s">
        <v>44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130</v>
      </c>
      <c r="AT147" s="141" t="s">
        <v>126</v>
      </c>
      <c r="AU147" s="141" t="s">
        <v>35</v>
      </c>
      <c r="AY147" s="16" t="s">
        <v>124</v>
      </c>
      <c r="BE147" s="142">
        <f>IF(N147="základní",J147,0)</f>
        <v>17000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35</v>
      </c>
      <c r="BK147" s="142">
        <f>ROUND(I147*H147,1)</f>
        <v>17000</v>
      </c>
      <c r="BL147" s="16" t="s">
        <v>130</v>
      </c>
      <c r="BM147" s="141" t="s">
        <v>443</v>
      </c>
    </row>
    <row r="148" spans="2:47" s="1" customFormat="1" ht="39">
      <c r="B148" s="31"/>
      <c r="D148" s="143" t="s">
        <v>132</v>
      </c>
      <c r="F148" s="144" t="s">
        <v>442</v>
      </c>
      <c r="I148" s="145"/>
      <c r="L148" s="31"/>
      <c r="M148" s="146"/>
      <c r="T148" s="55"/>
      <c r="AT148" s="16" t="s">
        <v>132</v>
      </c>
      <c r="AU148" s="16" t="s">
        <v>35</v>
      </c>
    </row>
    <row r="149" spans="2:47" s="1" customFormat="1" ht="48.75">
      <c r="B149" s="31"/>
      <c r="D149" s="143" t="s">
        <v>133</v>
      </c>
      <c r="F149" s="147" t="s">
        <v>444</v>
      </c>
      <c r="I149" s="145"/>
      <c r="L149" s="31"/>
      <c r="M149" s="146"/>
      <c r="T149" s="55"/>
      <c r="AT149" s="16" t="s">
        <v>133</v>
      </c>
      <c r="AU149" s="16" t="s">
        <v>35</v>
      </c>
    </row>
    <row r="150" spans="2:65" s="1" customFormat="1" ht="66.75" customHeight="1">
      <c r="B150" s="31"/>
      <c r="C150" s="131" t="s">
        <v>207</v>
      </c>
      <c r="D150" s="131" t="s">
        <v>126</v>
      </c>
      <c r="E150" s="132" t="s">
        <v>445</v>
      </c>
      <c r="F150" s="133" t="s">
        <v>446</v>
      </c>
      <c r="G150" s="134" t="s">
        <v>414</v>
      </c>
      <c r="H150" s="135">
        <v>1</v>
      </c>
      <c r="I150" s="136">
        <v>11000</v>
      </c>
      <c r="J150" s="135">
        <f>ROUND(I150*H150,1)</f>
        <v>11000</v>
      </c>
      <c r="K150" s="133" t="s">
        <v>1</v>
      </c>
      <c r="L150" s="31"/>
      <c r="M150" s="137" t="s">
        <v>1</v>
      </c>
      <c r="N150" s="138" t="s">
        <v>44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130</v>
      </c>
      <c r="AT150" s="141" t="s">
        <v>126</v>
      </c>
      <c r="AU150" s="141" t="s">
        <v>35</v>
      </c>
      <c r="AY150" s="16" t="s">
        <v>124</v>
      </c>
      <c r="BE150" s="142">
        <f>IF(N150="základní",J150,0)</f>
        <v>11000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35</v>
      </c>
      <c r="BK150" s="142">
        <f>ROUND(I150*H150,1)</f>
        <v>11000</v>
      </c>
      <c r="BL150" s="16" t="s">
        <v>130</v>
      </c>
      <c r="BM150" s="141" t="s">
        <v>447</v>
      </c>
    </row>
    <row r="151" spans="2:47" s="1" customFormat="1" ht="39">
      <c r="B151" s="31"/>
      <c r="D151" s="143" t="s">
        <v>132</v>
      </c>
      <c r="F151" s="144" t="s">
        <v>446</v>
      </c>
      <c r="I151" s="145"/>
      <c r="L151" s="31"/>
      <c r="M151" s="146"/>
      <c r="T151" s="55"/>
      <c r="AT151" s="16" t="s">
        <v>132</v>
      </c>
      <c r="AU151" s="16" t="s">
        <v>35</v>
      </c>
    </row>
    <row r="152" spans="2:47" s="1" customFormat="1" ht="87.75">
      <c r="B152" s="31"/>
      <c r="D152" s="143" t="s">
        <v>133</v>
      </c>
      <c r="F152" s="147" t="s">
        <v>448</v>
      </c>
      <c r="I152" s="145"/>
      <c r="L152" s="31"/>
      <c r="M152" s="146"/>
      <c r="T152" s="55"/>
      <c r="AT152" s="16" t="s">
        <v>133</v>
      </c>
      <c r="AU152" s="16" t="s">
        <v>35</v>
      </c>
    </row>
    <row r="153" spans="2:65" s="1" customFormat="1" ht="24.2" customHeight="1">
      <c r="B153" s="31"/>
      <c r="C153" s="131" t="s">
        <v>212</v>
      </c>
      <c r="D153" s="131" t="s">
        <v>126</v>
      </c>
      <c r="E153" s="132" t="s">
        <v>449</v>
      </c>
      <c r="F153" s="133" t="s">
        <v>450</v>
      </c>
      <c r="G153" s="134" t="s">
        <v>414</v>
      </c>
      <c r="H153" s="135">
        <v>1</v>
      </c>
      <c r="I153" s="136">
        <v>4000</v>
      </c>
      <c r="J153" s="135">
        <f>ROUND(I153*H153,1)</f>
        <v>4000</v>
      </c>
      <c r="K153" s="133" t="s">
        <v>1</v>
      </c>
      <c r="L153" s="31"/>
      <c r="M153" s="137" t="s">
        <v>1</v>
      </c>
      <c r="N153" s="138" t="s">
        <v>44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130</v>
      </c>
      <c r="AT153" s="141" t="s">
        <v>126</v>
      </c>
      <c r="AU153" s="141" t="s">
        <v>35</v>
      </c>
      <c r="AY153" s="16" t="s">
        <v>124</v>
      </c>
      <c r="BE153" s="142">
        <f>IF(N153="základní",J153,0)</f>
        <v>4000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35</v>
      </c>
      <c r="BK153" s="142">
        <f>ROUND(I153*H153,1)</f>
        <v>4000</v>
      </c>
      <c r="BL153" s="16" t="s">
        <v>130</v>
      </c>
      <c r="BM153" s="141" t="s">
        <v>451</v>
      </c>
    </row>
    <row r="154" spans="2:47" s="1" customFormat="1" ht="19.5">
      <c r="B154" s="31"/>
      <c r="D154" s="143" t="s">
        <v>132</v>
      </c>
      <c r="F154" s="144" t="s">
        <v>450</v>
      </c>
      <c r="I154" s="145"/>
      <c r="L154" s="31"/>
      <c r="M154" s="146"/>
      <c r="T154" s="55"/>
      <c r="AT154" s="16" t="s">
        <v>132</v>
      </c>
      <c r="AU154" s="16" t="s">
        <v>35</v>
      </c>
    </row>
    <row r="155" spans="2:47" s="1" customFormat="1" ht="58.5">
      <c r="B155" s="31"/>
      <c r="D155" s="143" t="s">
        <v>133</v>
      </c>
      <c r="F155" s="147" t="s">
        <v>452</v>
      </c>
      <c r="I155" s="145"/>
      <c r="L155" s="31"/>
      <c r="M155" s="146"/>
      <c r="T155" s="55"/>
      <c r="AT155" s="16" t="s">
        <v>133</v>
      </c>
      <c r="AU155" s="16" t="s">
        <v>35</v>
      </c>
    </row>
    <row r="156" spans="2:65" s="1" customFormat="1" ht="24.2" customHeight="1">
      <c r="B156" s="31"/>
      <c r="C156" s="131" t="s">
        <v>217</v>
      </c>
      <c r="D156" s="131" t="s">
        <v>126</v>
      </c>
      <c r="E156" s="132" t="s">
        <v>453</v>
      </c>
      <c r="F156" s="133" t="s">
        <v>454</v>
      </c>
      <c r="G156" s="134" t="s">
        <v>204</v>
      </c>
      <c r="H156" s="135">
        <v>1</v>
      </c>
      <c r="I156" s="136">
        <v>3000</v>
      </c>
      <c r="J156" s="135">
        <f>ROUND(I156*H156,1)</f>
        <v>3000</v>
      </c>
      <c r="K156" s="133" t="s">
        <v>1</v>
      </c>
      <c r="L156" s="31"/>
      <c r="M156" s="137" t="s">
        <v>1</v>
      </c>
      <c r="N156" s="138" t="s">
        <v>44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130</v>
      </c>
      <c r="AT156" s="141" t="s">
        <v>126</v>
      </c>
      <c r="AU156" s="141" t="s">
        <v>35</v>
      </c>
      <c r="AY156" s="16" t="s">
        <v>124</v>
      </c>
      <c r="BE156" s="142">
        <f>IF(N156="základní",J156,0)</f>
        <v>3000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35</v>
      </c>
      <c r="BK156" s="142">
        <f>ROUND(I156*H156,1)</f>
        <v>3000</v>
      </c>
      <c r="BL156" s="16" t="s">
        <v>130</v>
      </c>
      <c r="BM156" s="141" t="s">
        <v>455</v>
      </c>
    </row>
    <row r="157" spans="2:47" s="1" customFormat="1" ht="19.5">
      <c r="B157" s="31"/>
      <c r="D157" s="143" t="s">
        <v>132</v>
      </c>
      <c r="F157" s="144" t="s">
        <v>454</v>
      </c>
      <c r="I157" s="145"/>
      <c r="L157" s="31"/>
      <c r="M157" s="146"/>
      <c r="T157" s="55"/>
      <c r="AT157" s="16" t="s">
        <v>132</v>
      </c>
      <c r="AU157" s="16" t="s">
        <v>35</v>
      </c>
    </row>
    <row r="158" spans="2:65" s="1" customFormat="1" ht="21.75" customHeight="1">
      <c r="B158" s="31"/>
      <c r="C158" s="131" t="s">
        <v>223</v>
      </c>
      <c r="D158" s="131" t="s">
        <v>126</v>
      </c>
      <c r="E158" s="132" t="s">
        <v>456</v>
      </c>
      <c r="F158" s="133" t="s">
        <v>457</v>
      </c>
      <c r="G158" s="134" t="s">
        <v>414</v>
      </c>
      <c r="H158" s="135">
        <v>1</v>
      </c>
      <c r="I158" s="136">
        <v>4000</v>
      </c>
      <c r="J158" s="135">
        <f>ROUND(I158*H158,1)</f>
        <v>4000</v>
      </c>
      <c r="K158" s="133" t="s">
        <v>1</v>
      </c>
      <c r="L158" s="31"/>
      <c r="M158" s="137" t="s">
        <v>1</v>
      </c>
      <c r="N158" s="138" t="s">
        <v>44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130</v>
      </c>
      <c r="AT158" s="141" t="s">
        <v>126</v>
      </c>
      <c r="AU158" s="141" t="s">
        <v>35</v>
      </c>
      <c r="AY158" s="16" t="s">
        <v>124</v>
      </c>
      <c r="BE158" s="142">
        <f>IF(N158="základní",J158,0)</f>
        <v>4000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35</v>
      </c>
      <c r="BK158" s="142">
        <f>ROUND(I158*H158,1)</f>
        <v>4000</v>
      </c>
      <c r="BL158" s="16" t="s">
        <v>130</v>
      </c>
      <c r="BM158" s="141" t="s">
        <v>458</v>
      </c>
    </row>
    <row r="159" spans="2:47" s="1" customFormat="1" ht="12">
      <c r="B159" s="31"/>
      <c r="D159" s="143" t="s">
        <v>132</v>
      </c>
      <c r="F159" s="144" t="s">
        <v>457</v>
      </c>
      <c r="I159" s="145"/>
      <c r="L159" s="31"/>
      <c r="M159" s="146"/>
      <c r="T159" s="55"/>
      <c r="AT159" s="16" t="s">
        <v>132</v>
      </c>
      <c r="AU159" s="16" t="s">
        <v>35</v>
      </c>
    </row>
    <row r="160" spans="2:65" s="1" customFormat="1" ht="37.9" customHeight="1">
      <c r="B160" s="31"/>
      <c r="C160" s="131" t="s">
        <v>8</v>
      </c>
      <c r="D160" s="131" t="s">
        <v>126</v>
      </c>
      <c r="E160" s="132" t="s">
        <v>459</v>
      </c>
      <c r="F160" s="133" t="s">
        <v>460</v>
      </c>
      <c r="G160" s="134" t="s">
        <v>414</v>
      </c>
      <c r="H160" s="135">
        <v>1</v>
      </c>
      <c r="I160" s="136">
        <v>7000</v>
      </c>
      <c r="J160" s="135">
        <f>ROUND(I160*H160,1)</f>
        <v>7000</v>
      </c>
      <c r="K160" s="133" t="s">
        <v>1</v>
      </c>
      <c r="L160" s="31"/>
      <c r="M160" s="137" t="s">
        <v>1</v>
      </c>
      <c r="N160" s="138" t="s">
        <v>44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461</v>
      </c>
      <c r="AT160" s="141" t="s">
        <v>126</v>
      </c>
      <c r="AU160" s="141" t="s">
        <v>35</v>
      </c>
      <c r="AY160" s="16" t="s">
        <v>124</v>
      </c>
      <c r="BE160" s="142">
        <f>IF(N160="základní",J160,0)</f>
        <v>7000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35</v>
      </c>
      <c r="BK160" s="142">
        <f>ROUND(I160*H160,1)</f>
        <v>7000</v>
      </c>
      <c r="BL160" s="16" t="s">
        <v>461</v>
      </c>
      <c r="BM160" s="141" t="s">
        <v>462</v>
      </c>
    </row>
    <row r="161" spans="2:47" s="1" customFormat="1" ht="12">
      <c r="B161" s="31"/>
      <c r="D161" s="143" t="s">
        <v>132</v>
      </c>
      <c r="F161" s="144" t="s">
        <v>463</v>
      </c>
      <c r="I161" s="145"/>
      <c r="L161" s="31"/>
      <c r="M161" s="146"/>
      <c r="T161" s="55"/>
      <c r="AT161" s="16" t="s">
        <v>132</v>
      </c>
      <c r="AU161" s="16" t="s">
        <v>35</v>
      </c>
    </row>
    <row r="162" spans="2:47" s="1" customFormat="1" ht="58.5">
      <c r="B162" s="31"/>
      <c r="D162" s="143" t="s">
        <v>133</v>
      </c>
      <c r="F162" s="147" t="s">
        <v>464</v>
      </c>
      <c r="I162" s="145"/>
      <c r="L162" s="31"/>
      <c r="M162" s="146"/>
      <c r="T162" s="55"/>
      <c r="AT162" s="16" t="s">
        <v>133</v>
      </c>
      <c r="AU162" s="16" t="s">
        <v>35</v>
      </c>
    </row>
    <row r="163" spans="2:63" s="11" customFormat="1" ht="22.9" customHeight="1">
      <c r="B163" s="119"/>
      <c r="D163" s="120" t="s">
        <v>78</v>
      </c>
      <c r="E163" s="129" t="s">
        <v>465</v>
      </c>
      <c r="F163" s="129" t="s">
        <v>466</v>
      </c>
      <c r="I163" s="122"/>
      <c r="J163" s="130">
        <f>BK163</f>
        <v>21000</v>
      </c>
      <c r="L163" s="119"/>
      <c r="M163" s="124"/>
      <c r="P163" s="125">
        <f>SUM(P164:P165)</f>
        <v>0</v>
      </c>
      <c r="R163" s="125">
        <f>SUM(R164:R165)</f>
        <v>0</v>
      </c>
      <c r="T163" s="126">
        <f>SUM(T164:T165)</f>
        <v>0</v>
      </c>
      <c r="AR163" s="120" t="s">
        <v>160</v>
      </c>
      <c r="AT163" s="127" t="s">
        <v>78</v>
      </c>
      <c r="AU163" s="127" t="s">
        <v>35</v>
      </c>
      <c r="AY163" s="120" t="s">
        <v>124</v>
      </c>
      <c r="BK163" s="128">
        <f>SUM(BK164:BK165)</f>
        <v>21000</v>
      </c>
    </row>
    <row r="164" spans="2:65" s="1" customFormat="1" ht="24.2" customHeight="1">
      <c r="B164" s="31"/>
      <c r="C164" s="131" t="s">
        <v>237</v>
      </c>
      <c r="D164" s="131" t="s">
        <v>126</v>
      </c>
      <c r="E164" s="132" t="s">
        <v>467</v>
      </c>
      <c r="F164" s="133" t="s">
        <v>468</v>
      </c>
      <c r="G164" s="134" t="s">
        <v>469</v>
      </c>
      <c r="H164" s="135">
        <v>1</v>
      </c>
      <c r="I164" s="136">
        <v>21000</v>
      </c>
      <c r="J164" s="135">
        <f>ROUND(I164*H164,1)</f>
        <v>21000</v>
      </c>
      <c r="K164" s="133" t="s">
        <v>1</v>
      </c>
      <c r="L164" s="31"/>
      <c r="M164" s="137" t="s">
        <v>1</v>
      </c>
      <c r="N164" s="138" t="s">
        <v>44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461</v>
      </c>
      <c r="AT164" s="141" t="s">
        <v>126</v>
      </c>
      <c r="AU164" s="141" t="s">
        <v>88</v>
      </c>
      <c r="AY164" s="16" t="s">
        <v>124</v>
      </c>
      <c r="BE164" s="142">
        <f>IF(N164="základní",J164,0)</f>
        <v>21000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35</v>
      </c>
      <c r="BK164" s="142">
        <f>ROUND(I164*H164,1)</f>
        <v>21000</v>
      </c>
      <c r="BL164" s="16" t="s">
        <v>461</v>
      </c>
      <c r="BM164" s="141" t="s">
        <v>470</v>
      </c>
    </row>
    <row r="165" spans="2:47" s="1" customFormat="1" ht="12">
      <c r="B165" s="31"/>
      <c r="D165" s="143" t="s">
        <v>132</v>
      </c>
      <c r="F165" s="144" t="s">
        <v>471</v>
      </c>
      <c r="I165" s="145"/>
      <c r="L165" s="31"/>
      <c r="M165" s="177"/>
      <c r="N165" s="178"/>
      <c r="O165" s="178"/>
      <c r="P165" s="178"/>
      <c r="Q165" s="178"/>
      <c r="R165" s="178"/>
      <c r="S165" s="178"/>
      <c r="T165" s="179"/>
      <c r="AT165" s="16" t="s">
        <v>132</v>
      </c>
      <c r="AU165" s="16" t="s">
        <v>88</v>
      </c>
    </row>
    <row r="166" spans="2:12" s="1" customFormat="1" ht="6.95" customHeight="1"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31"/>
    </row>
  </sheetData>
  <sheetProtection algorithmName="SHA-512" hashValue="yPLzPpnUVnq64+D6HK6AHJQZFNxpzeBzzkAYPnY7QJ4/qHkVidVmgFSD76OV7C6WpSLdb2E9ZKBTLFEBV4m5Bw==" saltValue="gSaqIvrUCYTuI7K3srAK8ad4wRLkAqhGwNUEDvxUdS4/7WrK1EixgOWDp/b5rsxpZqmI5jrNJWt0C4yorVKHfQ==" spinCount="100000" sheet="1" objects="1" scenarios="1" formatColumns="0" formatRows="0" autoFilter="0"/>
  <autoFilter ref="C120:K16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Ing. Tomáš VEČEŘA</cp:lastModifiedBy>
  <cp:lastPrinted>2023-06-22T08:37:29Z</cp:lastPrinted>
  <dcterms:created xsi:type="dcterms:W3CDTF">2023-05-10T14:18:20Z</dcterms:created>
  <dcterms:modified xsi:type="dcterms:W3CDTF">2023-08-15T06:08:21Z</dcterms:modified>
  <cp:category/>
  <cp:version/>
  <cp:contentType/>
  <cp:contentStatus/>
</cp:coreProperties>
</file>