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OJEKTY_rozpočty\SPORTPLEX\11448-001-000-STELLPLATZY\"/>
    </mc:Choice>
  </mc:AlternateContent>
  <bookViews>
    <workbookView xWindow="-14" yWindow="-14" windowWidth="28857" windowHeight="12789" tabRatio="917" activeTab="1"/>
  </bookViews>
  <sheets>
    <sheet name="Pokyny pro vyplnění" sheetId="11" r:id="rId1"/>
    <sheet name="Stavba" sheetId="1" r:id="rId2"/>
    <sheet name="VzorPolozky" sheetId="10" state="hidden" r:id="rId3"/>
    <sheet name="5 .0_VaON Pol" sheetId="12" r:id="rId4"/>
    <sheet name="5 .1_Stav.část Pol" sheetId="13" r:id="rId5"/>
    <sheet name="5 .2_Přípojka vody Pol" sheetId="14" r:id="rId6"/>
    <sheet name="5 .3_Přípojka kanal. Pol" sheetId="15" r:id="rId7"/>
    <sheet name="5 .4_Přípojka NN Pol" sheetId="16" r:id="rId8"/>
    <sheet name="Rekapitulace" sheetId="17" r:id="rId9"/>
    <sheet name="Rozváděče" sheetId="18" r:id="rId10"/>
    <sheet name="Specifikace" sheetId="19" r:id="rId11"/>
    <sheet name="Zemní práce" sheetId="20" r:id="rId12"/>
  </sheets>
  <externalReferences>
    <externalReference r:id="rId13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 .0_VaON Pol'!$1:$7</definedName>
    <definedName name="_xlnm.Print_Titles" localSheetId="4">'5 .1_Stav.část Pol'!$1:$7</definedName>
    <definedName name="_xlnm.Print_Titles" localSheetId="5">'5 .2_Přípojka vody Pol'!$1:$7</definedName>
    <definedName name="_xlnm.Print_Titles" localSheetId="6">'5 .3_Přípojka kanal. Pol'!$1:$7</definedName>
    <definedName name="_xlnm.Print_Titles" localSheetId="7">'5 .4_Přípojka NN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 .0_VaON Pol'!$A$1:$Y$40</definedName>
    <definedName name="_xlnm.Print_Area" localSheetId="4">'5 .1_Stav.část Pol'!$A$1:$Y$59</definedName>
    <definedName name="_xlnm.Print_Area" localSheetId="5">'5 .2_Přípojka vody Pol'!$A$1:$Y$86</definedName>
    <definedName name="_xlnm.Print_Area" localSheetId="6">'5 .3_Přípojka kanal. Pol'!$A$1:$Y$97</definedName>
    <definedName name="_xlnm.Print_Area" localSheetId="7">'5 .4_Přípojka NN Pol'!$A$1:$Y$21</definedName>
    <definedName name="_xlnm.Print_Area" localSheetId="9">Rozváděče!$A$1:$H$21</definedName>
    <definedName name="_xlnm.Print_Area" localSheetId="10">Specifikace!$A$1:$I$23</definedName>
    <definedName name="_xlnm.Print_Area" localSheetId="1">Stavba!$A$1:$J$67</definedName>
    <definedName name="_xlnm.Print_Area" localSheetId="11">'Zemní práce'!$A$1:$I$12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8" l="1"/>
  <c r="G9" i="18"/>
  <c r="G10" i="18"/>
  <c r="G11" i="18"/>
  <c r="G12" i="18"/>
  <c r="G13" i="18"/>
  <c r="G14" i="18"/>
  <c r="G15" i="18"/>
  <c r="H8" i="18"/>
  <c r="H9" i="18"/>
  <c r="H10" i="18"/>
  <c r="H11" i="18"/>
  <c r="H12" i="18"/>
  <c r="H13" i="18"/>
  <c r="H14" i="18"/>
  <c r="H15" i="18"/>
  <c r="G5" i="19"/>
  <c r="H5" i="19"/>
  <c r="G6" i="19"/>
  <c r="H6" i="19"/>
  <c r="G7" i="19"/>
  <c r="H7" i="19"/>
  <c r="G10" i="19"/>
  <c r="H10" i="19"/>
  <c r="G13" i="19"/>
  <c r="H13" i="19"/>
  <c r="G14" i="19"/>
  <c r="H14" i="19"/>
  <c r="G17" i="19"/>
  <c r="H17" i="19"/>
  <c r="G18" i="19"/>
  <c r="H18" i="19"/>
  <c r="G19" i="19"/>
  <c r="H19" i="19"/>
  <c r="G20" i="19"/>
  <c r="H20" i="19"/>
  <c r="G21" i="19"/>
  <c r="H21" i="19"/>
  <c r="G22" i="19"/>
  <c r="H22" i="19"/>
  <c r="G4" i="20"/>
  <c r="G5" i="20"/>
  <c r="G6" i="20"/>
  <c r="G7" i="20"/>
  <c r="G8" i="20"/>
  <c r="G9" i="20"/>
  <c r="H6" i="18"/>
  <c r="G6" i="18"/>
  <c r="G18" i="18" s="1"/>
  <c r="G21" i="18" s="1"/>
  <c r="H12" i="20"/>
  <c r="F57" i="17"/>
  <c r="F51" i="17"/>
  <c r="F37" i="17"/>
  <c r="F36" i="17"/>
  <c r="F38" i="17" s="1"/>
  <c r="F21" i="17"/>
  <c r="F18" i="17"/>
  <c r="F22" i="17"/>
  <c r="D13" i="17"/>
  <c r="D23" i="17"/>
  <c r="D47" i="17" s="1"/>
  <c r="G23" i="19" l="1"/>
  <c r="H18" i="18"/>
  <c r="H21" i="18" s="1"/>
  <c r="H23" i="19"/>
  <c r="G12" i="20"/>
  <c r="F42" i="17"/>
  <c r="F44" i="17" s="1"/>
  <c r="F43" i="17"/>
  <c r="F20" i="17"/>
  <c r="F23" i="17" s="1"/>
  <c r="I59" i="1"/>
  <c r="Q8" i="16"/>
  <c r="V8" i="16"/>
  <c r="G9" i="16"/>
  <c r="G8" i="16" s="1"/>
  <c r="I62" i="1" s="1"/>
  <c r="I9" i="16"/>
  <c r="I8" i="16" s="1"/>
  <c r="K9" i="16"/>
  <c r="K8" i="16" s="1"/>
  <c r="O9" i="16"/>
  <c r="O8" i="16" s="1"/>
  <c r="Q9" i="16"/>
  <c r="V9" i="16"/>
  <c r="AE11" i="16"/>
  <c r="F45" i="1" s="1"/>
  <c r="BA48" i="15"/>
  <c r="G9" i="15"/>
  <c r="M9" i="15" s="1"/>
  <c r="I9" i="15"/>
  <c r="K9" i="15"/>
  <c r="O9" i="15"/>
  <c r="O8" i="15" s="1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Q8" i="15" s="1"/>
  <c r="V13" i="15"/>
  <c r="G15" i="15"/>
  <c r="M15" i="15" s="1"/>
  <c r="I15" i="15"/>
  <c r="K15" i="15"/>
  <c r="O15" i="15"/>
  <c r="Q15" i="15"/>
  <c r="V15" i="15"/>
  <c r="V8" i="15" s="1"/>
  <c r="G18" i="15"/>
  <c r="M18" i="15" s="1"/>
  <c r="I18" i="15"/>
  <c r="K18" i="15"/>
  <c r="O18" i="15"/>
  <c r="Q18" i="15"/>
  <c r="V18" i="15"/>
  <c r="G20" i="15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1" i="15"/>
  <c r="O41" i="15"/>
  <c r="Q41" i="15"/>
  <c r="V41" i="15"/>
  <c r="G42" i="15"/>
  <c r="M42" i="15" s="1"/>
  <c r="M41" i="15" s="1"/>
  <c r="I42" i="15"/>
  <c r="I41" i="15" s="1"/>
  <c r="K42" i="15"/>
  <c r="K41" i="15" s="1"/>
  <c r="O42" i="15"/>
  <c r="Q42" i="15"/>
  <c r="V42" i="15"/>
  <c r="O44" i="15"/>
  <c r="G45" i="15"/>
  <c r="M45" i="15" s="1"/>
  <c r="I45" i="15"/>
  <c r="I44" i="15" s="1"/>
  <c r="K45" i="15"/>
  <c r="O45" i="15"/>
  <c r="Q45" i="15"/>
  <c r="Q44" i="15" s="1"/>
  <c r="V45" i="15"/>
  <c r="G46" i="15"/>
  <c r="M46" i="15" s="1"/>
  <c r="I46" i="15"/>
  <c r="K46" i="15"/>
  <c r="O46" i="15"/>
  <c r="Q46" i="15"/>
  <c r="V46" i="15"/>
  <c r="V44" i="15" s="1"/>
  <c r="G47" i="15"/>
  <c r="I47" i="15"/>
  <c r="K47" i="15"/>
  <c r="M47" i="15"/>
  <c r="O47" i="15"/>
  <c r="Q47" i="15"/>
  <c r="V47" i="15"/>
  <c r="G57" i="15"/>
  <c r="M57" i="15" s="1"/>
  <c r="I57" i="15"/>
  <c r="K57" i="15"/>
  <c r="O57" i="15"/>
  <c r="Q57" i="15"/>
  <c r="Q56" i="15" s="1"/>
  <c r="V57" i="15"/>
  <c r="G60" i="15"/>
  <c r="M60" i="15" s="1"/>
  <c r="I60" i="15"/>
  <c r="K60" i="15"/>
  <c r="O60" i="15"/>
  <c r="Q60" i="15"/>
  <c r="V60" i="15"/>
  <c r="V56" i="15" s="1"/>
  <c r="G62" i="15"/>
  <c r="M62" i="15" s="1"/>
  <c r="I62" i="15"/>
  <c r="K62" i="15"/>
  <c r="O62" i="15"/>
  <c r="Q62" i="15"/>
  <c r="V62" i="15"/>
  <c r="G66" i="15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O56" i="15" s="1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Q74" i="15"/>
  <c r="V74" i="15"/>
  <c r="G75" i="15"/>
  <c r="G74" i="15" s="1"/>
  <c r="I75" i="15"/>
  <c r="I74" i="15" s="1"/>
  <c r="K75" i="15"/>
  <c r="K74" i="15" s="1"/>
  <c r="O75" i="15"/>
  <c r="O74" i="15" s="1"/>
  <c r="Q75" i="15"/>
  <c r="V75" i="15"/>
  <c r="O77" i="15"/>
  <c r="Q77" i="15"/>
  <c r="G78" i="15"/>
  <c r="M78" i="15" s="1"/>
  <c r="M77" i="15" s="1"/>
  <c r="I78" i="15"/>
  <c r="I77" i="15" s="1"/>
  <c r="K78" i="15"/>
  <c r="K77" i="15" s="1"/>
  <c r="O78" i="15"/>
  <c r="Q78" i="15"/>
  <c r="V78" i="15"/>
  <c r="V77" i="15" s="1"/>
  <c r="G80" i="15"/>
  <c r="I80" i="15"/>
  <c r="K80" i="15"/>
  <c r="O80" i="15"/>
  <c r="O79" i="15" s="1"/>
  <c r="Q80" i="15"/>
  <c r="Q79" i="15" s="1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V79" i="15" s="1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AE87" i="15"/>
  <c r="F44" i="1" s="1"/>
  <c r="G9" i="14"/>
  <c r="I9" i="14"/>
  <c r="K9" i="14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7" i="14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O38" i="14"/>
  <c r="Q38" i="14"/>
  <c r="G39" i="14"/>
  <c r="M39" i="14" s="1"/>
  <c r="M38" i="14" s="1"/>
  <c r="I39" i="14"/>
  <c r="I38" i="14" s="1"/>
  <c r="K39" i="14"/>
  <c r="K38" i="14" s="1"/>
  <c r="O39" i="14"/>
  <c r="Q39" i="14"/>
  <c r="V39" i="14"/>
  <c r="V38" i="14" s="1"/>
  <c r="G42" i="14"/>
  <c r="I42" i="14"/>
  <c r="K42" i="14"/>
  <c r="O42" i="14"/>
  <c r="O41" i="14" s="1"/>
  <c r="Q42" i="14"/>
  <c r="Q41" i="14" s="1"/>
  <c r="V42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V41" i="14" s="1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I63" i="14"/>
  <c r="Q63" i="14"/>
  <c r="V63" i="14"/>
  <c r="G64" i="14"/>
  <c r="G63" i="14" s="1"/>
  <c r="I64" i="14"/>
  <c r="K64" i="14"/>
  <c r="K63" i="14" s="1"/>
  <c r="O64" i="14"/>
  <c r="O63" i="14" s="1"/>
  <c r="Q64" i="14"/>
  <c r="V64" i="14"/>
  <c r="O65" i="14"/>
  <c r="G66" i="14"/>
  <c r="M66" i="14" s="1"/>
  <c r="I66" i="14"/>
  <c r="I65" i="14" s="1"/>
  <c r="K66" i="14"/>
  <c r="O66" i="14"/>
  <c r="Q66" i="14"/>
  <c r="Q65" i="14" s="1"/>
  <c r="V66" i="14"/>
  <c r="V65" i="14" s="1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I71" i="14"/>
  <c r="Q71" i="14"/>
  <c r="V71" i="14"/>
  <c r="G72" i="14"/>
  <c r="I72" i="14"/>
  <c r="K72" i="14"/>
  <c r="K71" i="14" s="1"/>
  <c r="M72" i="14"/>
  <c r="O72" i="14"/>
  <c r="O71" i="14" s="1"/>
  <c r="Q72" i="14"/>
  <c r="V72" i="14"/>
  <c r="G74" i="14"/>
  <c r="I74" i="14"/>
  <c r="K74" i="14"/>
  <c r="O74" i="14"/>
  <c r="Q74" i="14"/>
  <c r="V74" i="14"/>
  <c r="AE76" i="14"/>
  <c r="F43" i="1" s="1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O8" i="13" s="1"/>
  <c r="Q15" i="13"/>
  <c r="V15" i="13"/>
  <c r="G16" i="13"/>
  <c r="I16" i="13"/>
  <c r="K16" i="13"/>
  <c r="M16" i="13"/>
  <c r="O16" i="13"/>
  <c r="Q16" i="13"/>
  <c r="Q8" i="13" s="1"/>
  <c r="V16" i="13"/>
  <c r="G17" i="13"/>
  <c r="I17" i="13"/>
  <c r="K17" i="13"/>
  <c r="M17" i="13"/>
  <c r="O17" i="13"/>
  <c r="Q17" i="13"/>
  <c r="V17" i="13"/>
  <c r="V8" i="13" s="1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I21" i="13"/>
  <c r="V21" i="13"/>
  <c r="G22" i="13"/>
  <c r="M22" i="13" s="1"/>
  <c r="I22" i="13"/>
  <c r="K22" i="13"/>
  <c r="O22" i="13"/>
  <c r="O21" i="13" s="1"/>
  <c r="Q22" i="13"/>
  <c r="Q21" i="13" s="1"/>
  <c r="V22" i="13"/>
  <c r="G23" i="13"/>
  <c r="M23" i="13" s="1"/>
  <c r="I23" i="13"/>
  <c r="K23" i="13"/>
  <c r="O23" i="13"/>
  <c r="Q23" i="13"/>
  <c r="V23" i="13"/>
  <c r="O24" i="13"/>
  <c r="G25" i="13"/>
  <c r="M25" i="13" s="1"/>
  <c r="I25" i="13"/>
  <c r="I24" i="13" s="1"/>
  <c r="K25" i="13"/>
  <c r="K24" i="13" s="1"/>
  <c r="O25" i="13"/>
  <c r="Q25" i="13"/>
  <c r="Q24" i="13" s="1"/>
  <c r="V25" i="13"/>
  <c r="V24" i="13" s="1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Q31" i="13"/>
  <c r="V31" i="13"/>
  <c r="G32" i="13"/>
  <c r="M32" i="13" s="1"/>
  <c r="I32" i="13"/>
  <c r="I31" i="13" s="1"/>
  <c r="K32" i="13"/>
  <c r="O32" i="13"/>
  <c r="O31" i="13" s="1"/>
  <c r="Q32" i="13"/>
  <c r="V32" i="13"/>
  <c r="G33" i="13"/>
  <c r="I33" i="13"/>
  <c r="K33" i="13"/>
  <c r="M33" i="13"/>
  <c r="O33" i="13"/>
  <c r="Q33" i="13"/>
  <c r="V33" i="13"/>
  <c r="G46" i="13"/>
  <c r="I46" i="13"/>
  <c r="K46" i="13"/>
  <c r="O46" i="13"/>
  <c r="G47" i="13"/>
  <c r="I47" i="13"/>
  <c r="K47" i="13"/>
  <c r="M47" i="13"/>
  <c r="M46" i="13" s="1"/>
  <c r="O47" i="13"/>
  <c r="Q47" i="13"/>
  <c r="Q46" i="13" s="1"/>
  <c r="V47" i="13"/>
  <c r="V46" i="13" s="1"/>
  <c r="AE49" i="13"/>
  <c r="F42" i="1" s="1"/>
  <c r="BA28" i="12"/>
  <c r="BA26" i="12"/>
  <c r="BA24" i="12"/>
  <c r="BA22" i="12"/>
  <c r="BA20" i="12"/>
  <c r="BA18" i="12"/>
  <c r="BA12" i="12"/>
  <c r="BA10" i="12"/>
  <c r="Q8" i="12"/>
  <c r="V8" i="12"/>
  <c r="G9" i="12"/>
  <c r="I9" i="12"/>
  <c r="I8" i="12" s="1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M16" i="12"/>
  <c r="O16" i="12"/>
  <c r="O15" i="12" s="1"/>
  <c r="Q16" i="12"/>
  <c r="Q15" i="12" s="1"/>
  <c r="V16" i="12"/>
  <c r="V15" i="12" s="1"/>
  <c r="G19" i="12"/>
  <c r="I19" i="12"/>
  <c r="K19" i="12"/>
  <c r="K15" i="12" s="1"/>
  <c r="M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AE30" i="12"/>
  <c r="H46" i="1"/>
  <c r="J28" i="1"/>
  <c r="J26" i="1"/>
  <c r="G38" i="1"/>
  <c r="F38" i="1"/>
  <c r="J23" i="1"/>
  <c r="J24" i="1"/>
  <c r="J25" i="1"/>
  <c r="J27" i="1"/>
  <c r="E24" i="1"/>
  <c r="E26" i="1"/>
  <c r="K8" i="12" l="1"/>
  <c r="I15" i="12"/>
  <c r="K8" i="13"/>
  <c r="K31" i="13"/>
  <c r="K21" i="13"/>
  <c r="I8" i="13"/>
  <c r="K41" i="14"/>
  <c r="K65" i="14"/>
  <c r="K8" i="14"/>
  <c r="I8" i="14"/>
  <c r="I41" i="14"/>
  <c r="K44" i="15"/>
  <c r="K79" i="15"/>
  <c r="K56" i="15"/>
  <c r="K8" i="15"/>
  <c r="I56" i="15"/>
  <c r="I79" i="15"/>
  <c r="I8" i="15"/>
  <c r="G11" i="16"/>
  <c r="G56" i="15"/>
  <c r="AF87" i="15"/>
  <c r="G44" i="1" s="1"/>
  <c r="I44" i="1" s="1"/>
  <c r="G79" i="15"/>
  <c r="I64" i="1" s="1"/>
  <c r="G77" i="15"/>
  <c r="G44" i="15"/>
  <c r="I55" i="1"/>
  <c r="G41" i="14"/>
  <c r="I57" i="1" s="1"/>
  <c r="I60" i="1"/>
  <c r="M65" i="14"/>
  <c r="G71" i="14"/>
  <c r="I63" i="1" s="1"/>
  <c r="I18" i="1" s="1"/>
  <c r="M64" i="14"/>
  <c r="M63" i="14" s="1"/>
  <c r="AF76" i="14"/>
  <c r="G43" i="1" s="1"/>
  <c r="I43" i="1" s="1"/>
  <c r="G8" i="14"/>
  <c r="G76" i="14" s="1"/>
  <c r="G21" i="13"/>
  <c r="I54" i="1" s="1"/>
  <c r="G8" i="13"/>
  <c r="F40" i="1"/>
  <c r="M21" i="13"/>
  <c r="M31" i="13"/>
  <c r="M24" i="13"/>
  <c r="G31" i="13"/>
  <c r="I58" i="1" s="1"/>
  <c r="G8" i="12"/>
  <c r="F41" i="1"/>
  <c r="F39" i="1"/>
  <c r="F46" i="1" s="1"/>
  <c r="G23" i="1" s="1"/>
  <c r="F27" i="17"/>
  <c r="F28" i="17"/>
  <c r="F47" i="17"/>
  <c r="M9" i="16"/>
  <c r="M8" i="16" s="1"/>
  <c r="AF11" i="16"/>
  <c r="G45" i="1" s="1"/>
  <c r="I45" i="1" s="1"/>
  <c r="M44" i="15"/>
  <c r="M75" i="15"/>
  <c r="M74" i="15" s="1"/>
  <c r="M66" i="15"/>
  <c r="M56" i="15" s="1"/>
  <c r="M20" i="15"/>
  <c r="M8" i="15" s="1"/>
  <c r="G8" i="15"/>
  <c r="M80" i="15"/>
  <c r="M79" i="15" s="1"/>
  <c r="M42" i="14"/>
  <c r="M41" i="14" s="1"/>
  <c r="M17" i="14"/>
  <c r="G65" i="14"/>
  <c r="I61" i="1" s="1"/>
  <c r="I17" i="1" s="1"/>
  <c r="M74" i="14"/>
  <c r="M71" i="14" s="1"/>
  <c r="M9" i="14"/>
  <c r="M8" i="14" s="1"/>
  <c r="G24" i="13"/>
  <c r="I56" i="1" s="1"/>
  <c r="AF49" i="13"/>
  <c r="G42" i="1" s="1"/>
  <c r="I42" i="1" s="1"/>
  <c r="M9" i="13"/>
  <c r="M8" i="13" s="1"/>
  <c r="M15" i="12"/>
  <c r="G15" i="12"/>
  <c r="I66" i="1" s="1"/>
  <c r="I20" i="1" s="1"/>
  <c r="M9" i="12"/>
  <c r="M8" i="12" s="1"/>
  <c r="AF30" i="12"/>
  <c r="F29" i="17" l="1"/>
  <c r="F49" i="17" s="1"/>
  <c r="F53" i="17" s="1"/>
  <c r="G87" i="15"/>
  <c r="I53" i="1"/>
  <c r="I16" i="1" s="1"/>
  <c r="G49" i="13"/>
  <c r="G30" i="12"/>
  <c r="I65" i="1"/>
  <c r="G41" i="1"/>
  <c r="I41" i="1" s="1"/>
  <c r="G40" i="1"/>
  <c r="I40" i="1" s="1"/>
  <c r="G39" i="1"/>
  <c r="I19" i="1"/>
  <c r="I67" i="1" l="1"/>
  <c r="J57" i="1" s="1"/>
  <c r="I21" i="1"/>
  <c r="G46" i="1"/>
  <c r="G25" i="1" s="1"/>
  <c r="A27" i="1" s="1"/>
  <c r="G28" i="1" s="1"/>
  <c r="G27" i="1" s="1"/>
  <c r="G29" i="1" s="1"/>
  <c r="I39" i="1"/>
  <c r="I46" i="1" s="1"/>
  <c r="J59" i="1"/>
  <c r="J65" i="1"/>
  <c r="J56" i="1"/>
  <c r="J61" i="1" l="1"/>
  <c r="J53" i="1"/>
  <c r="J64" i="1"/>
  <c r="J58" i="1"/>
  <c r="J54" i="1"/>
  <c r="A28" i="1"/>
  <c r="J66" i="1"/>
  <c r="J60" i="1"/>
  <c r="J55" i="1"/>
  <c r="J62" i="1"/>
  <c r="J63" i="1"/>
  <c r="J40" i="1"/>
  <c r="J41" i="1"/>
  <c r="J44" i="1"/>
  <c r="J43" i="1"/>
  <c r="J42" i="1"/>
  <c r="J45" i="1"/>
  <c r="J39" i="1"/>
  <c r="J46" i="1" s="1"/>
  <c r="J6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<sst xmlns="http://schemas.openxmlformats.org/spreadsheetml/2006/main" count="1689" uniqueCount="497">
  <si>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</si>
  <si>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</si>
  <si>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</si>
  <si>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</si>
  <si>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</si>
  <si>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</si>
  <si>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</si>
  <si>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</si>
  <si>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</si>
  <si>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</si>
  <si>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</si>
  <si>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</si>
  <si>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</si>
  <si>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</si>
  <si>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</si>
  <si>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</si>
  <si>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</si>
  <si>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</si>
  <si>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</si>
  <si>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</si>
  <si>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</si>
  <si>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</si>
  <si>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</si>
  <si>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</si>
  <si>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</si>
  <si>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</si>
  <si>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</si>
  <si>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</si>
  <si>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</si>
  <si>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</si>
  <si>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</si>
  <si>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</si>
  <si>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</si>
  <si>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</si>
  <si>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</si>
  <si>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</si>
  <si>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</si>
  <si>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</si>
  <si>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</si>
  <si>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</si>
  <si>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</si>
  <si>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</si>
  <si>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</si>
  <si>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11448-001-000</t>
  </si>
  <si>
    <t>STELLPLATZY</t>
  </si>
  <si>
    <t>HUTNÍ PROJEKT Frýdek-Místek a.s.</t>
  </si>
  <si>
    <t>28. října 1495</t>
  </si>
  <si>
    <t>Frýdek-Místek-Místek</t>
  </si>
  <si>
    <t>73801</t>
  </si>
  <si>
    <t>45193584</t>
  </si>
  <si>
    <t>CZ45193584</t>
  </si>
  <si>
    <t>Stavba</t>
  </si>
  <si>
    <t>5</t>
  </si>
  <si>
    <t>.0_VaON</t>
  </si>
  <si>
    <t>Vedlejší a ostatní náklady</t>
  </si>
  <si>
    <t>.1_Stav.část</t>
  </si>
  <si>
    <t>Karavanová stání - stavební část</t>
  </si>
  <si>
    <t>.2_Přípojka vody</t>
  </si>
  <si>
    <t>Areálová přípojka pitné vody</t>
  </si>
  <si>
    <t>.3_Přípojka kanal.</t>
  </si>
  <si>
    <t>Areálová přípojka kanalizace</t>
  </si>
  <si>
    <t>.4_Přípojka NN</t>
  </si>
  <si>
    <t>Areálová přípojka NN</t>
  </si>
  <si>
    <t>Celkem za stavbu</t>
  </si>
  <si>
    <t>CZK</t>
  </si>
  <si>
    <t>Rekapitulace dílů</t>
  </si>
  <si>
    <t>Typ dílu</t>
  </si>
  <si>
    <t>1</t>
  </si>
  <si>
    <t>Zemní práce</t>
  </si>
  <si>
    <t>21</t>
  </si>
  <si>
    <t>Úprava podloží a základ.spáry</t>
  </si>
  <si>
    <t>45</t>
  </si>
  <si>
    <t>Podkladní a vedlejší konstrukce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</si>
  <si>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</si>
  <si>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</si>
  <si>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</si>
  <si>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</si>
  <si>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</si>
  <si>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</si>
  <si>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</si>
  <si>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</si>
  <si>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</si>
  <si>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722</t>
  </si>
  <si>
    <t>Vnitřní vodovod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</si>
  <si>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</si>
  <si>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</si>
  <si>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</si>
  <si>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</si>
  <si>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</si>
  <si>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</si>
  <si>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</si>
  <si>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</si>
  <si>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</si>
  <si>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</si>
  <si>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</si>
  <si>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</si>
  <si>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</si>
  <si>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</si>
  <si>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</si>
  <si>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</si>
  <si>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</si>
  <si>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</si>
  <si>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</si>
  <si>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</si>
  <si>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</si>
  <si>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</si>
  <si>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</si>
  <si>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</si>
  <si>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</si>
  <si>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</si>
  <si>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</si>
  <si>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</si>
  <si>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</si>
  <si>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</si>
  <si>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</si>
  <si>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</si>
  <si>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</si>
  <si>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</si>
  <si>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</si>
  <si>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</si>
  <si>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</si>
  <si>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</si>
  <si>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</si>
  <si>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</si>
  <si>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23/ I</t>
  </si>
  <si>
    <t>Indiv</t>
  </si>
  <si>
    <t>VRN</t>
  </si>
  <si>
    <t>Běžná</t>
  </si>
  <si>
    <t>POL99_8</t>
  </si>
  <si>
    <t>Veškeré náklady spojené s vybudováním, provozem a odstraněním zařízení staveniště včetně zabezpečení prostoru výstavby a uvedení veškerých ploch dotčených výstavbou do původního nebo dohodnutého stavu.</t>
  </si>
  <si>
    <t>POP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</si>
  <si>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</si>
  <si>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</si>
  <si>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</si>
  <si>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</si>
  <si>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</si>
  <si>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 včetně kompletační činnosti.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</si>
  <si>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</si>
  <si>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</si>
  <si>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</si>
  <si>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</si>
  <si>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</si>
  <si>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</si>
  <si>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</si>
  <si>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</si>
  <si>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</si>
  <si>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</si>
  <si>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</si>
  <si>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případné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</si>
  <si>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</si>
  <si>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</si>
  <si>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</si>
  <si>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</si>
  <si>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</si>
  <si>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</si>
  <si>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</si>
  <si>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</si>
  <si>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</si>
  <si>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</si>
  <si>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</si>
  <si>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122201101R00</t>
  </si>
  <si>
    <t>Odkopávky nezapažené v hor. 3 do 100 m3</t>
  </si>
  <si>
    <t>m3</t>
  </si>
  <si>
    <t>Práce</t>
  </si>
  <si>
    <t>POL1_</t>
  </si>
  <si>
    <t>122201109R00</t>
  </si>
  <si>
    <t>Příplatek za lepivost - odkopávky v hor. 3</t>
  </si>
  <si>
    <t>55/2</t>
  </si>
  <si>
    <t>VV</t>
  </si>
  <si>
    <t>162701103R00</t>
  </si>
  <si>
    <t>Vodorovné přemístění výkopku z hor.1-4 do 8000 m</t>
  </si>
  <si>
    <t>přebytek zeminy, odvoz na skládku : 55,00</t>
  </si>
  <si>
    <t>171201201R00</t>
  </si>
  <si>
    <t>Uložení sypaniny na skládku</t>
  </si>
  <si>
    <t>181101111R00</t>
  </si>
  <si>
    <t>Úprava pláně v zářezech se zhutněním - ručně</t>
  </si>
  <si>
    <t>m2</t>
  </si>
  <si>
    <t>182313101R00</t>
  </si>
  <si>
    <t>Vyplnění otvorů v tvárnicích ornicí</t>
  </si>
  <si>
    <t>199000002R00</t>
  </si>
  <si>
    <t>Poplatek za skládku horniny 1- 4, č. dle katal. odpadů 17 05 04</t>
  </si>
  <si>
    <t>180400020RA0</t>
  </si>
  <si>
    <t>Založení trávníku parkového, rovina, dodání osiva</t>
  </si>
  <si>
    <t>Agregovaná položka</t>
  </si>
  <si>
    <t>POL2_</t>
  </si>
  <si>
    <t>10371500R</t>
  </si>
  <si>
    <t>Substrát zahradnický</t>
  </si>
  <si>
    <t>SPCM</t>
  </si>
  <si>
    <t>Specifikace</t>
  </si>
  <si>
    <t>POL3_</t>
  </si>
  <si>
    <t>120,00*0,1</t>
  </si>
  <si>
    <t>215901101RT5</t>
  </si>
  <si>
    <t>Zhutnění podloží z hornin nesoudržných do 92% PS vibrační deskou</t>
  </si>
  <si>
    <t>289970111R00</t>
  </si>
  <si>
    <t>Vrstva geotextilie 300g/m2</t>
  </si>
  <si>
    <t>564281111R00</t>
  </si>
  <si>
    <t>Podklad ze štěrkopísku po zhutnění tloušťky 30 cm</t>
  </si>
  <si>
    <t>596921112R00</t>
  </si>
  <si>
    <t>Kladení bet.veget. dlaždic, lože tl. 40 mm směs štěrkopísku a kompostu, pl.do 100 m2</t>
  </si>
  <si>
    <t>631571008R00</t>
  </si>
  <si>
    <t>Násyp z písku prosátého tl. do 20 mm</t>
  </si>
  <si>
    <t>(po zatravnění tvárnic) dle popisu v TZ : 120,00</t>
  </si>
  <si>
    <t>59248301R</t>
  </si>
  <si>
    <t>Dlažba betonová zatravňovací 600 x 400 x 100 mm šedá</t>
  </si>
  <si>
    <t>kus</t>
  </si>
  <si>
    <t>spotřeba 4,17 ks/m2 : 4,17*120,00</t>
  </si>
  <si>
    <t>916661111RT5</t>
  </si>
  <si>
    <t>Osazení park. obrubníků do lože z betonu s opěrou včetně obrubníku 80x250x1000 mm a dodávky betonu</t>
  </si>
  <si>
    <t>m</t>
  </si>
  <si>
    <t>912111100RTT</t>
  </si>
  <si>
    <t>Výdejní sloupek pro placený odběr elektřiny a pitné vody, materiál nerez - komplet, zapojení, vyzkoušení, uvedení do provozu, včetně příslušenství (Montáž+dodávka vč.dopravy-kompletní provedení)</t>
  </si>
  <si>
    <t>Vlastní</t>
  </si>
  <si>
    <t>Položka/Sloupek obsahuje 2x jištěné el.zásuvky + 2x vody:</t>
  </si>
  <si>
    <t>- nerezový sloup</t>
  </si>
  <si>
    <t>- mincovní automat</t>
  </si>
  <si>
    <t>- uzamykatelná kasička (dle typu)</t>
  </si>
  <si>
    <t>- snímač čipových karet (dle typu)</t>
  </si>
  <si>
    <t>- ovládací elektronika</t>
  </si>
  <si>
    <t>- elektroměry a jističe (dle typu)</t>
  </si>
  <si>
    <t>- vodoměry (dle typu)</t>
  </si>
  <si>
    <t>- el. zásuvky a napojení</t>
  </si>
  <si>
    <t>- výstupy vody</t>
  </si>
  <si>
    <t>- zámek</t>
  </si>
  <si>
    <t>- kotevní konstrukce</t>
  </si>
  <si>
    <t>998223011R00</t>
  </si>
  <si>
    <t>Přesun hmot, pozemní komunikace, kryt dlážděný</t>
  </si>
  <si>
    <t>t</t>
  </si>
  <si>
    <t>Přesun hmot</t>
  </si>
  <si>
    <t>POL7_</t>
  </si>
  <si>
    <t>121101101R00</t>
  </si>
  <si>
    <t>Sejmutí ornice s přemístěním do 50 m</t>
  </si>
  <si>
    <t>tl.0,1m pro š.rýhy 0,6m : 1,20*78,20*0,10</t>
  </si>
  <si>
    <t>132201111R00</t>
  </si>
  <si>
    <t>Hloubení rýh š.do 60 cm v hor.3 do 100 m3, STROJNĚ</t>
  </si>
  <si>
    <t>š.rýhy 0,6m : 0,60*78,20*1,40</t>
  </si>
  <si>
    <t>-ruční výkop : -2,00</t>
  </si>
  <si>
    <t>132201119R00</t>
  </si>
  <si>
    <t>Přípl.za lepivost,hloubení rýh 60 cm,hor.3,STROJNĚ</t>
  </si>
  <si>
    <t>63,688/2</t>
  </si>
  <si>
    <t>139601102R00</t>
  </si>
  <si>
    <t>Ruční výkop jam, rýh a šachet v hornině tř. 3</t>
  </si>
  <si>
    <t>151101101R00</t>
  </si>
  <si>
    <t>Pažení a rozepření stěn rýh - příložné - hl. do 2m</t>
  </si>
  <si>
    <t>POL1_1</t>
  </si>
  <si>
    <t>š.rýhy 0,6m : 2*78,20*1,40</t>
  </si>
  <si>
    <t>151101111R00</t>
  </si>
  <si>
    <t>Odstranění pažení stěn rýh - příložné - hl. do 2 m</t>
  </si>
  <si>
    <t>161101101R00</t>
  </si>
  <si>
    <t>Svislé přemístění výkopku z hor.1-4 do 2,5 m</t>
  </si>
  <si>
    <t>63,688+2,00</t>
  </si>
  <si>
    <t>přebytek zeminy, odvoz na skládku : (65,688-44,574)+13,3722</t>
  </si>
  <si>
    <t>167101101R00</t>
  </si>
  <si>
    <t>Nakládání výkopku z hor.1-4 v množství do 100 m3</t>
  </si>
  <si>
    <t>174101101R00</t>
  </si>
  <si>
    <t>Zásyp jam, rýh, šachet se zhutněním</t>
  </si>
  <si>
    <t>zpětný zásyp zeminou 70%, výkop-lože-obsyp : (65,688-4,692-16,422)*0,7</t>
  </si>
  <si>
    <t>zpětný zásyp štěrkodrtí 30%, výkop-lože-obsyp : (65,688-4,692-16,422)*0,3</t>
  </si>
  <si>
    <t>175101101RT2</t>
  </si>
  <si>
    <t>Obsyp potrubí bez prohození sypaniny s dodáním štěrkopísku frakce 0 - 22 mm</t>
  </si>
  <si>
    <t>š.rýhy 0,6m : 0,60*78,20*0,35</t>
  </si>
  <si>
    <t>181301101R00</t>
  </si>
  <si>
    <t>Rozprostření ornice, rovina, tl. do 10 cm do 500m2</t>
  </si>
  <si>
    <t>zpětné rozprostření ornice : 9,384/0,1</t>
  </si>
  <si>
    <t>182001111R00</t>
  </si>
  <si>
    <t>Plošná úprava terénu, nerovnosti do 10 cm v rovině</t>
  </si>
  <si>
    <t>58344169R</t>
  </si>
  <si>
    <t>Štěrkodrtě frakce 0-32 A</t>
  </si>
  <si>
    <t>zpětný zásyp štěrkodrtí, výkop-lože-obsyp : 13,3722*2</t>
  </si>
  <si>
    <t>451572111R00</t>
  </si>
  <si>
    <t>Lože pod potrubí z kameniva těženého 0 - 4 mm</t>
  </si>
  <si>
    <t>š.rýhy 0,6m : 0,60*78,20*0,10</t>
  </si>
  <si>
    <t>871161121R00</t>
  </si>
  <si>
    <t>Montáž trubek polyetylenových ve výkopu d 32 mm</t>
  </si>
  <si>
    <t>ležatá část ve výkopu : 78,20</t>
  </si>
  <si>
    <t>877162121R00</t>
  </si>
  <si>
    <t>Přirážka za 1 spoj elektrotvarovky d 32 mm</t>
  </si>
  <si>
    <t>891163111R00</t>
  </si>
  <si>
    <t>Montáž ventilů hlavních pro přípojky DN 25</t>
  </si>
  <si>
    <t>Položka je určena pro montáž ventilů hlavních pro přípojky.</t>
  </si>
  <si>
    <t>V položce jsou zakalkulovány i náklady na osazení zemních souprav.</t>
  </si>
  <si>
    <t>891249111R00</t>
  </si>
  <si>
    <t>Montáž navrtávacích pasů DN 80</t>
  </si>
  <si>
    <t>892241111R00</t>
  </si>
  <si>
    <t>Tlaková zkouška potrubí DN 80</t>
  </si>
  <si>
    <t>892372111R00</t>
  </si>
  <si>
    <t>Zabezpečení konců vodovod. potrubí DN 300</t>
  </si>
  <si>
    <t>úsek</t>
  </si>
  <si>
    <t>892233111R00</t>
  </si>
  <si>
    <t>Desinfekce vodovodního potrubí DN 70</t>
  </si>
  <si>
    <t>899401111R00</t>
  </si>
  <si>
    <t>Osazení poklopů litinových ventilových včetně osazení podkl.desky</t>
  </si>
  <si>
    <t>899721112R00</t>
  </si>
  <si>
    <t>Fólie výstražná z PVC, šířka 30 cm</t>
  </si>
  <si>
    <t>899731113R00</t>
  </si>
  <si>
    <t>Vodič signalizační CYY 4 mm2</t>
  </si>
  <si>
    <t>899991001RTT</t>
  </si>
  <si>
    <t>Hygienický a bakteriologický rozbor vody</t>
  </si>
  <si>
    <t>kpl</t>
  </si>
  <si>
    <t>28613102.MR</t>
  </si>
  <si>
    <t>Elektrospojka d  32 mm SDR 11 PE 100</t>
  </si>
  <si>
    <t>286136743R</t>
  </si>
  <si>
    <t>Trubka voda SDR11  32x3,0 mm L=100 m PE100 třívrstvé potrubí, barva modrá</t>
  </si>
  <si>
    <t>42200741R</t>
  </si>
  <si>
    <t>Poklop uliční těžký, samonivelační  - voda pro přípojku</t>
  </si>
  <si>
    <t>42228299R</t>
  </si>
  <si>
    <t>Ventil rohový ZAK34 ISO / D 32</t>
  </si>
  <si>
    <t>42273377R</t>
  </si>
  <si>
    <t>Navrtávací pás DN 90/ ZAK34</t>
  </si>
  <si>
    <t>42291519R</t>
  </si>
  <si>
    <t>Deska podkladová univerzální</t>
  </si>
  <si>
    <t>42293139R</t>
  </si>
  <si>
    <t>Souprava zemní teleskopická-voda, L=1,0-1,6 m pro ventil</t>
  </si>
  <si>
    <t>998276101R00</t>
  </si>
  <si>
    <t>Přesun hmot, trubní vedení plastová, otevř. výkop</t>
  </si>
  <si>
    <t>POL7_1</t>
  </si>
  <si>
    <t>722172313R00</t>
  </si>
  <si>
    <t>Potrubí plastové PP-R, včetně zednických výpomocí, D 32 x 4,4 mm, PN 16 včetně tvarovek</t>
  </si>
  <si>
    <t>722236311R00</t>
  </si>
  <si>
    <t>Ventil uzavírací, DN 15 mm, mosaz, PN 16</t>
  </si>
  <si>
    <t>722236313R00</t>
  </si>
  <si>
    <t>Ventil uzavírací, DN 25 mm, mosaz, PN 16</t>
  </si>
  <si>
    <t>722264111R00</t>
  </si>
  <si>
    <t>Vodoměr bytový DN 15 x 80 mm, Qn 1,5</t>
  </si>
  <si>
    <t>722225304RTT</t>
  </si>
  <si>
    <t>Přechodový kus se šroubením PE 100 D32-1" PN10/16</t>
  </si>
  <si>
    <t>230180010R00</t>
  </si>
  <si>
    <t>Montáž trub z plastických hmot PE, PP, 32 x 3,0</t>
  </si>
  <si>
    <t>svislá část : 1,25</t>
  </si>
  <si>
    <t>113107530R00</t>
  </si>
  <si>
    <t>Odstranění podkladu pl. 50 m2,kam.drcené tl.30 cm</t>
  </si>
  <si>
    <t>překop stáv.komunikace : 7,00</t>
  </si>
  <si>
    <t>113108315R00</t>
  </si>
  <si>
    <t>Odstranění asfaltové vrstvy pl. do 50 m2, tl.15 cm</t>
  </si>
  <si>
    <t>tl.0,1m pro š.rýhy 0,6m : 1,20*(66,81-7,11)*0,10</t>
  </si>
  <si>
    <t>š.rýhy 0,6m : 0,60*66,81*1,50</t>
  </si>
  <si>
    <t>58,129/2</t>
  </si>
  <si>
    <t>š.rýhy 0,6m : 2*66,81*1,50</t>
  </si>
  <si>
    <t>58,129+2,00</t>
  </si>
  <si>
    <t>přebytek zeminy, odvoz na skládku : 60,129</t>
  </si>
  <si>
    <t>zásyp štěrkodrtí : 60,129-4,0086-16,0344</t>
  </si>
  <si>
    <t>š.rýhy 0,6m : 0,60*66,81*0,40</t>
  </si>
  <si>
    <t>zpětné rozprostření ornice : 7,164/0,1</t>
  </si>
  <si>
    <t>40,086*2</t>
  </si>
  <si>
    <t>š.rýhy 0,6m : 0,60*66,81*0,10</t>
  </si>
  <si>
    <t>597103110RTT</t>
  </si>
  <si>
    <t>Odpadní vpusť pojezdová osazená na jímku pro celoroční provoz včetně příslušenství (Montáž+dodávka vč.dopravy - kompletní provedení)</t>
  </si>
  <si>
    <t>597104100RTT</t>
  </si>
  <si>
    <t>Jímka s rámem se zápachovou uzávěrkou pro celoroční provoz včetně příslušenství (Montáž+dodávka vč.dopravy - kompletní provedení</t>
  </si>
  <si>
    <t>577000014RA0</t>
  </si>
  <si>
    <t>Komunikace s asfaltobeton. krytem D1-N-2-IV-PIII</t>
  </si>
  <si>
    <t>Skladba dle publikace vydané Ministerstvem dopravy České republiky pod č. TP 170  "Navrhování vozovek pozemních komunikací":</t>
  </si>
  <si>
    <t>ACO 11             40 mm</t>
  </si>
  <si>
    <t>ACL 16+            60 mm</t>
  </si>
  <si>
    <t>ACP 16+            50 mm</t>
  </si>
  <si>
    <t>ŠDA                 150 mm</t>
  </si>
  <si>
    <t>Celkem             450 mm</t>
  </si>
  <si>
    <t>zpětné vyspravení komuikace, předpokládaná skladba tl.450 mm : 7,00</t>
  </si>
  <si>
    <t>871313121RU1</t>
  </si>
  <si>
    <t>Montáž trub z plastu, gumový kroužek, DN 150 včetně dodávky trub KG SN4 110x3,2x5000</t>
  </si>
  <si>
    <t>ležatá část : 66,81</t>
  </si>
  <si>
    <t>svislá část : 6,12</t>
  </si>
  <si>
    <t>877353121R00</t>
  </si>
  <si>
    <t>Montáž tvarovek odboč. plast. gum. kroužek DN 200</t>
  </si>
  <si>
    <t>odbočka D110/110/45° : 5</t>
  </si>
  <si>
    <t>877313123R00</t>
  </si>
  <si>
    <t>Montáž tvarovek jednoos. plast. gum.kroužek DN 150</t>
  </si>
  <si>
    <t>koleno D110/30° : 1</t>
  </si>
  <si>
    <t>koleno D110/45° : 17</t>
  </si>
  <si>
    <t>šachtová vložka D110 : 1</t>
  </si>
  <si>
    <t>877313126R00</t>
  </si>
  <si>
    <t>Montáž víčka nebo zátky plast. gum. kroužek DN 150</t>
  </si>
  <si>
    <t>víčko D110 : 4</t>
  </si>
  <si>
    <t>892561111R00</t>
  </si>
  <si>
    <t>Zkouška těsnosti kanalizace DN do 125, vodou</t>
  </si>
  <si>
    <t>28651651.AR</t>
  </si>
  <si>
    <t>Koleno kanalizační D 110/ 30° PVC</t>
  </si>
  <si>
    <t>28651652.AR</t>
  </si>
  <si>
    <t>Koleno kanalizační D 110/ 45° PVC</t>
  </si>
  <si>
    <t>28651700.AR</t>
  </si>
  <si>
    <t>Odbočka kanalizační D 110/ 110/45° PVC</t>
  </si>
  <si>
    <t>2865178911R</t>
  </si>
  <si>
    <t xml:space="preserve">Vložka šachtová (PVC) DN 110/240 mm kanalizační </t>
  </si>
  <si>
    <t>28651790R</t>
  </si>
  <si>
    <t>Čepová zátka kanalizační D 110 L 32 mm PVC</t>
  </si>
  <si>
    <t>970051130R00</t>
  </si>
  <si>
    <t>Vrtání jádrové do ŽB do D 130 mm včetně utěsnění otvoru</t>
  </si>
  <si>
    <t>pro potrubí D110, napojení do stáv.šachty : 0,20</t>
  </si>
  <si>
    <t>979990108R00</t>
  </si>
  <si>
    <t>Poplatek za uložení suti - železobeton, skupina odpadu 170101 (z jádrového vývrtu)</t>
  </si>
  <si>
    <t>979990112R00</t>
  </si>
  <si>
    <t>Poplatek za uložení suti - obal. kamenivo, asfalt, skupina odpadu 170302 (z překopu stáv.komunikace-asfalt)</t>
  </si>
  <si>
    <t>979999973R00</t>
  </si>
  <si>
    <t>Poplatek za uložení, zemina a kamení, (skup.170504) (z překopu stáv.komunikace-kamenivo)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</si>
  <si>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</si>
  <si>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</si>
  <si>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</si>
  <si>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</si>
  <si>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</si>
  <si>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 (celkem odvoz na skládku do 8km)</t>
  </si>
  <si>
    <t>979087212R00</t>
  </si>
  <si>
    <t>Nakládání suti na dopravní prostředky - komunikace</t>
  </si>
  <si>
    <t>210220000RTT</t>
  </si>
  <si>
    <t>Silnoproudá elektroinstalace - viz samostatný rozpočet</t>
  </si>
  <si>
    <t>soubor</t>
  </si>
  <si>
    <t>Popis</t>
  </si>
  <si>
    <t>ELEKTRO - SILNOPROUDÁ ELEKTROINSTALACE</t>
  </si>
  <si>
    <t>REKAPITULACE NÁKLADŮ</t>
  </si>
  <si>
    <t xml:space="preserve">ZÁKLADNÍ RN </t>
  </si>
  <si>
    <t>Součet zařízení tuzemsko - parita A</t>
  </si>
  <si>
    <t>Kč</t>
  </si>
  <si>
    <t>Součet zařízení tuzemsko - parita B</t>
  </si>
  <si>
    <t>Mimostaveništní doprava - parita A</t>
  </si>
  <si>
    <t>Mimostaveništní doprava - parita B</t>
  </si>
  <si>
    <t>Součet elektromateriálu</t>
  </si>
  <si>
    <t>Součet elektromontáže z ceníku 21M</t>
  </si>
  <si>
    <t>Přeložky a demontáže</t>
  </si>
  <si>
    <t>Lešení nebo pojízdná montážní plošina</t>
  </si>
  <si>
    <t>dnů</t>
  </si>
  <si>
    <t>Sazba:</t>
  </si>
  <si>
    <t>Kč/hod</t>
  </si>
  <si>
    <t>Náklady na přesun - parita A, B</t>
  </si>
  <si>
    <t>Náklady na přesun - ZST</t>
  </si>
  <si>
    <t>Zednická výpomoc</t>
  </si>
  <si>
    <t>Základní rozpočtové náklady</t>
  </si>
  <si>
    <t xml:space="preserve">VEDLEJŠÍ RN    </t>
  </si>
  <si>
    <t>GZS</t>
  </si>
  <si>
    <t xml:space="preserve">Vedlejší RN - celkem </t>
  </si>
  <si>
    <t xml:space="preserve">ZÁKLADNÍ RN - NÁTĚRY (HLAVA II)   </t>
  </si>
  <si>
    <t>Nátěry - práce</t>
  </si>
  <si>
    <t>Nátěry - materiál</t>
  </si>
  <si>
    <t>Mimostaveništní doprava</t>
  </si>
  <si>
    <t>Náklady na přesun</t>
  </si>
  <si>
    <t>Podíl přidružených výkonů</t>
  </si>
  <si>
    <t>Základní RN - nátěry</t>
  </si>
  <si>
    <t xml:space="preserve">VEDLEJŠÍ RN - NÁTĚRY (HLAVA VI)   </t>
  </si>
  <si>
    <t>Vedlejší RN - nátěry</t>
  </si>
  <si>
    <t>ZÁKLADNÍ RN - CELKEM</t>
  </si>
  <si>
    <t>VEDLEJŠÍ RN - CELKEM</t>
  </si>
  <si>
    <t>Náklady nespecifikované v rozpočtu - HZS
(vícepráce při montážích, nespecifikované vícepráce, apod.)</t>
  </si>
  <si>
    <t>hod.</t>
  </si>
  <si>
    <t>CELKOVÉ NÁKLADY STAVBY D+M (mimo revize)</t>
  </si>
  <si>
    <t>HLAVA XI</t>
  </si>
  <si>
    <t>Příprava a zahájení provozu včetně revizních prací</t>
  </si>
  <si>
    <t xml:space="preserve">Zemní práce </t>
  </si>
  <si>
    <t>Poř. číslo</t>
  </si>
  <si>
    <t>Měrná jednotka</t>
  </si>
  <si>
    <t>Jednotková cena - montáž</t>
  </si>
  <si>
    <t>Jednotková cena - materiál</t>
  </si>
  <si>
    <t>Montáž (Kč)</t>
  </si>
  <si>
    <t>Materiál (Kč)</t>
  </si>
  <si>
    <t>Poznámka</t>
  </si>
  <si>
    <t xml:space="preserve">VÝKOPY </t>
  </si>
  <si>
    <t>Výkop v zemině třídy 3</t>
  </si>
  <si>
    <t>Zásyp rýhy</t>
  </si>
  <si>
    <t>Hutnění</t>
  </si>
  <si>
    <t>Uvedení do původního stavu - osetí trávou</t>
  </si>
  <si>
    <t>Signalizační folie</t>
  </si>
  <si>
    <t>Ostatní</t>
  </si>
  <si>
    <t>CELKEM - ZEMNÍ PRÁCE</t>
  </si>
  <si>
    <t>Elektroinstalace - Materiál a montáž</t>
  </si>
  <si>
    <t>Uzemnění</t>
  </si>
  <si>
    <t>FeZn4x35mm</t>
  </si>
  <si>
    <t>Svorky SKp</t>
  </si>
  <si>
    <t>Ks</t>
  </si>
  <si>
    <t>Kabel</t>
  </si>
  <si>
    <t>CYKY-J 5Cx6mm2</t>
  </si>
  <si>
    <t>Lišty/žlaby</t>
  </si>
  <si>
    <t>Kabelový kanál LV 24x22</t>
  </si>
  <si>
    <t>OSTATNÍ</t>
  </si>
  <si>
    <t>Základní hodinová sazba pro nepředvídatelné práce, stavbou způsobené změny,které nemohou být v jednotkových cenách vyúčtovány. Práce budou uznány jen tehdy budou-li prokázány dokladem</t>
  </si>
  <si>
    <t>h</t>
  </si>
  <si>
    <t>Náklady související s překonáním výšky a provozu objektu</t>
  </si>
  <si>
    <t>Vrtání a sekání průrazů, kapes a otvorů v betonu</t>
  </si>
  <si>
    <t>Kompletační a koordinační činnost - cena obsahuje kompletaci zařízení a jeho odzkoušení s vazbou na ostatní profese, včetně vzájemné koordinace během výstavby, dopravu materiálu, koordinaci na stavbě, účast na KD, revize, apod.</t>
  </si>
  <si>
    <t>Ekologická likvidace odpadu</t>
  </si>
  <si>
    <t>Zabezpečení pracoviště v souladu s předpisy HPFM</t>
  </si>
  <si>
    <t xml:space="preserve">CELKEM - SILNO + SLABO </t>
  </si>
  <si>
    <t>Silnoproud - Dodávka</t>
  </si>
  <si>
    <t>Jednotková cena - dodávka</t>
  </si>
  <si>
    <t>Dodávka (Kč)</t>
  </si>
  <si>
    <t>A</t>
  </si>
  <si>
    <t>DR1</t>
  </si>
  <si>
    <t>Rozváděče</t>
  </si>
  <si>
    <t>Úprava rozváděče - Doplnění jističe 1x 25A/3/B, doplnění Elektroměru BF-U-3/72, doplnění svorek, průchodek a zakončení kabelů.</t>
  </si>
  <si>
    <t>RP 1 - 3 - Doplnění chráničů a uzemnění</t>
  </si>
  <si>
    <t>Chránič OEZ 16A/0,03/2p</t>
  </si>
  <si>
    <t>Připojovací bod uzemnění</t>
  </si>
  <si>
    <t>Svorky</t>
  </si>
  <si>
    <t>DR1 Rozváděč garáž</t>
  </si>
  <si>
    <t>Jistič 25A/3/B</t>
  </si>
  <si>
    <t>Elektroměr BF-U-3/72</t>
  </si>
  <si>
    <t>Svorkovnice</t>
  </si>
  <si>
    <t xml:space="preserve">Ostatní </t>
  </si>
  <si>
    <t>set</t>
  </si>
  <si>
    <t>ROZVÁDĚČE - celkem</t>
  </si>
  <si>
    <t>CELKEM - ROZVÁDĚČE</t>
  </si>
  <si>
    <t>Sportplex Frýdek-Místek,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</si>
</sst>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0.0"/>
  </numFmts>
  <fonts count="3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10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b/>
      <sz val="8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i/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0" fillId="0" borderId="0"/>
    <xf numFmtId="0" fontId="33" fillId="0" borderId="0"/>
  </cellStyleXfs>
  <cellXfs count="4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7" fillId="0" borderId="44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1" fillId="6" borderId="46" xfId="0" applyFont="1" applyFill="1" applyBorder="1" applyAlignment="1">
      <alignment horizontal="center" vertical="center"/>
    </xf>
    <xf numFmtId="0" fontId="22" fillId="6" borderId="47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47" xfId="0" applyNumberFormat="1" applyFont="1" applyFill="1" applyBorder="1" applyAlignment="1">
      <alignment horizontal="center" vertical="center"/>
    </xf>
    <xf numFmtId="0" fontId="22" fillId="6" borderId="48" xfId="0" applyNumberFormat="1" applyFont="1" applyFill="1" applyBorder="1" applyAlignment="1">
      <alignment horizontal="center" vertical="center"/>
    </xf>
    <xf numFmtId="0" fontId="22" fillId="6" borderId="13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3" fontId="22" fillId="0" borderId="50" xfId="0" applyNumberFormat="1" applyFont="1" applyFill="1" applyBorder="1" applyAlignment="1">
      <alignment horizontal="right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right" vertical="center"/>
    </xf>
    <xf numFmtId="0" fontId="24" fillId="0" borderId="53" xfId="0" applyFont="1" applyBorder="1" applyAlignment="1">
      <alignment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3" fontId="22" fillId="0" borderId="54" xfId="0" applyNumberFormat="1" applyFont="1" applyFill="1" applyBorder="1" applyAlignment="1">
      <alignment horizontal="right" vertical="center"/>
    </xf>
    <xf numFmtId="0" fontId="23" fillId="0" borderId="55" xfId="0" applyFont="1" applyBorder="1" applyAlignment="1">
      <alignment horizontal="center" vertical="center"/>
    </xf>
    <xf numFmtId="3" fontId="25" fillId="0" borderId="54" xfId="0" applyNumberFormat="1" applyFont="1" applyBorder="1" applyAlignment="1">
      <alignment horizontal="right" vertical="center"/>
    </xf>
    <xf numFmtId="0" fontId="23" fillId="0" borderId="56" xfId="0" applyFont="1" applyBorder="1" applyAlignment="1">
      <alignment horizontal="right" vertical="center"/>
    </xf>
    <xf numFmtId="0" fontId="24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4" fontId="25" fillId="0" borderId="55" xfId="0" applyNumberFormat="1" applyFont="1" applyBorder="1" applyAlignment="1">
      <alignment horizontal="center" vertical="center"/>
    </xf>
    <xf numFmtId="3" fontId="25" fillId="0" borderId="54" xfId="0" applyNumberFormat="1" applyFont="1" applyBorder="1" applyAlignment="1">
      <alignment vertical="center"/>
    </xf>
    <xf numFmtId="4" fontId="25" fillId="0" borderId="56" xfId="0" applyNumberFormat="1" applyFont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53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5" fillId="0" borderId="54" xfId="0" applyNumberFormat="1" applyFont="1" applyFill="1" applyBorder="1" applyAlignment="1" applyProtection="1">
      <alignment vertical="center"/>
      <protection locked="0"/>
    </xf>
    <xf numFmtId="4" fontId="25" fillId="0" borderId="55" xfId="0" applyNumberFormat="1" applyFont="1" applyFill="1" applyBorder="1" applyAlignment="1">
      <alignment horizontal="center" vertical="center"/>
    </xf>
    <xf numFmtId="3" fontId="25" fillId="0" borderId="54" xfId="0" applyNumberFormat="1" applyFont="1" applyFill="1" applyBorder="1" applyAlignment="1">
      <alignment horizontal="right" vertical="center"/>
    </xf>
    <xf numFmtId="4" fontId="25" fillId="0" borderId="56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Alignment="1">
      <alignment vertical="center"/>
    </xf>
    <xf numFmtId="3" fontId="25" fillId="0" borderId="54" xfId="0" applyNumberFormat="1" applyFont="1" applyFill="1" applyBorder="1" applyAlignment="1">
      <alignment vertical="center"/>
    </xf>
    <xf numFmtId="166" fontId="25" fillId="0" borderId="54" xfId="0" applyNumberFormat="1" applyFont="1" applyBorder="1" applyAlignment="1">
      <alignment horizontal="right" vertical="center"/>
    </xf>
    <xf numFmtId="0" fontId="25" fillId="0" borderId="55" xfId="0" applyFont="1" applyBorder="1" applyAlignment="1">
      <alignment horizontal="left" vertical="center"/>
    </xf>
    <xf numFmtId="4" fontId="25" fillId="0" borderId="56" xfId="0" applyNumberFormat="1" applyFont="1" applyFill="1" applyBorder="1" applyAlignment="1">
      <alignment horizontal="center" vertical="center"/>
    </xf>
    <xf numFmtId="1" fontId="25" fillId="0" borderId="54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3" fontId="26" fillId="0" borderId="54" xfId="0" applyNumberFormat="1" applyFont="1" applyBorder="1" applyAlignment="1">
      <alignment vertical="center"/>
    </xf>
    <xf numFmtId="4" fontId="26" fillId="0" borderId="55" xfId="0" applyNumberFormat="1" applyFont="1" applyFill="1" applyBorder="1" applyAlignment="1">
      <alignment horizontal="center" vertical="center"/>
    </xf>
    <xf numFmtId="4" fontId="28" fillId="0" borderId="56" xfId="0" applyNumberFormat="1" applyFont="1" applyFill="1" applyBorder="1" applyAlignment="1">
      <alignment horizontal="center" vertical="center"/>
    </xf>
    <xf numFmtId="4" fontId="25" fillId="0" borderId="56" xfId="0" applyNumberFormat="1" applyFont="1" applyBorder="1" applyAlignment="1">
      <alignment horizontal="center" vertical="center"/>
    </xf>
    <xf numFmtId="0" fontId="25" fillId="0" borderId="55" xfId="0" applyFont="1" applyFill="1" applyBorder="1" applyAlignment="1">
      <alignment horizontal="left" vertical="center"/>
    </xf>
    <xf numFmtId="3" fontId="26" fillId="0" borderId="54" xfId="0" applyNumberFormat="1" applyFont="1" applyFill="1" applyBorder="1" applyAlignment="1">
      <alignment vertical="center"/>
    </xf>
    <xf numFmtId="166" fontId="25" fillId="0" borderId="54" xfId="0" applyNumberFormat="1" applyFont="1" applyBorder="1" applyAlignment="1">
      <alignment horizontal="center" vertical="center"/>
    </xf>
    <xf numFmtId="0" fontId="26" fillId="0" borderId="53" xfId="0" applyFont="1" applyFill="1" applyBorder="1" applyAlignment="1">
      <alignment vertical="center"/>
    </xf>
    <xf numFmtId="166" fontId="25" fillId="0" borderId="54" xfId="0" applyNumberFormat="1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55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4" fontId="26" fillId="0" borderId="56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 wrapText="1"/>
    </xf>
    <xf numFmtId="1" fontId="25" fillId="0" borderId="54" xfId="0" applyNumberFormat="1" applyFont="1" applyFill="1" applyBorder="1" applyAlignment="1" applyProtection="1">
      <alignment horizontal="right" vertical="center"/>
      <protection locked="0"/>
    </xf>
    <xf numFmtId="3" fontId="26" fillId="0" borderId="54" xfId="0" applyNumberFormat="1" applyFont="1" applyFill="1" applyBorder="1" applyAlignment="1" applyProtection="1">
      <alignment vertical="center"/>
    </xf>
    <xf numFmtId="1" fontId="25" fillId="0" borderId="0" xfId="0" applyNumberFormat="1" applyFont="1" applyFill="1" applyAlignment="1" applyProtection="1">
      <alignment horizontal="center" vertical="center"/>
      <protection locked="0"/>
    </xf>
    <xf numFmtId="166" fontId="25" fillId="0" borderId="54" xfId="0" applyNumberFormat="1" applyFont="1" applyFill="1" applyBorder="1" applyAlignment="1">
      <alignment horizontal="right" vertical="center"/>
    </xf>
    <xf numFmtId="0" fontId="27" fillId="0" borderId="53" xfId="0" applyFont="1" applyFill="1" applyBorder="1" applyAlignment="1">
      <alignment vertical="center"/>
    </xf>
    <xf numFmtId="3" fontId="25" fillId="0" borderId="54" xfId="0" applyNumberFormat="1" applyFont="1" applyFill="1" applyBorder="1" applyAlignment="1" applyProtection="1">
      <alignment vertical="center"/>
    </xf>
    <xf numFmtId="0" fontId="25" fillId="0" borderId="54" xfId="0" applyFont="1" applyFill="1" applyBorder="1" applyAlignment="1">
      <alignment vertical="center"/>
    </xf>
    <xf numFmtId="3" fontId="25" fillId="0" borderId="54" xfId="0" applyNumberFormat="1" applyFont="1" applyFill="1" applyBorder="1" applyAlignment="1">
      <alignment horizontal="center" vertical="center"/>
    </xf>
    <xf numFmtId="3" fontId="25" fillId="0" borderId="54" xfId="0" applyNumberFormat="1" applyFont="1" applyBorder="1" applyAlignment="1">
      <alignment horizontal="center" vertical="center"/>
    </xf>
    <xf numFmtId="0" fontId="25" fillId="0" borderId="57" xfId="0" applyFont="1" applyFill="1" applyBorder="1" applyAlignment="1">
      <alignment vertical="center"/>
    </xf>
    <xf numFmtId="0" fontId="25" fillId="0" borderId="58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3" fontId="25" fillId="0" borderId="58" xfId="0" applyNumberFormat="1" applyFont="1" applyFill="1" applyBorder="1" applyAlignment="1">
      <alignment horizontal="right" vertical="center"/>
    </xf>
    <xf numFmtId="4" fontId="25" fillId="0" borderId="59" xfId="0" applyNumberFormat="1" applyFont="1" applyFill="1" applyBorder="1" applyAlignment="1">
      <alignment horizontal="center" vertical="center"/>
    </xf>
    <xf numFmtId="3" fontId="25" fillId="0" borderId="58" xfId="0" applyNumberFormat="1" applyFont="1" applyFill="1" applyBorder="1" applyAlignment="1">
      <alignment horizontal="center" vertical="center"/>
    </xf>
    <xf numFmtId="4" fontId="25" fillId="0" borderId="5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49" fontId="21" fillId="7" borderId="11" xfId="0" applyNumberFormat="1" applyFont="1" applyFill="1" applyBorder="1" applyAlignment="1">
      <alignment horizontal="center" wrapText="1"/>
    </xf>
    <xf numFmtId="0" fontId="29" fillId="7" borderId="7" xfId="0" applyFont="1" applyFill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7" borderId="7" xfId="0" applyFont="1" applyFill="1" applyBorder="1" applyAlignment="1">
      <alignment horizontal="right" vertical="center" wrapText="1"/>
    </xf>
    <xf numFmtId="0" fontId="30" fillId="7" borderId="13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31" fillId="0" borderId="60" xfId="0" applyFont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30" fillId="8" borderId="61" xfId="0" applyNumberFormat="1" applyFont="1" applyFill="1" applyBorder="1" applyAlignment="1">
      <alignment horizontal="center" vertical="center"/>
    </xf>
    <xf numFmtId="0" fontId="21" fillId="8" borderId="54" xfId="0" applyFont="1" applyFill="1" applyBorder="1" applyAlignment="1" applyProtection="1">
      <alignment vertical="top" wrapText="1"/>
      <protection locked="0"/>
    </xf>
    <xf numFmtId="49" fontId="30" fillId="8" borderId="61" xfId="0" applyNumberFormat="1" applyFont="1" applyFill="1" applyBorder="1" applyAlignment="1" applyProtection="1">
      <alignment horizontal="center" vertical="center" wrapText="1"/>
    </xf>
    <xf numFmtId="1" fontId="30" fillId="8" borderId="61" xfId="0" applyNumberFormat="1" applyFont="1" applyFill="1" applyBorder="1" applyAlignment="1">
      <alignment horizontal="right" vertical="center" wrapText="1" indent="1"/>
    </xf>
    <xf numFmtId="4" fontId="30" fillId="8" borderId="61" xfId="0" applyNumberFormat="1" applyFont="1" applyFill="1" applyBorder="1" applyAlignment="1">
      <alignment horizontal="right" vertical="center" wrapText="1" indent="1"/>
    </xf>
    <xf numFmtId="4" fontId="30" fillId="8" borderId="61" xfId="0" applyNumberFormat="1" applyFont="1" applyFill="1" applyBorder="1" applyAlignment="1">
      <alignment horizontal="center" vertical="center" wrapText="1"/>
    </xf>
    <xf numFmtId="4" fontId="30" fillId="8" borderId="62" xfId="0" applyNumberFormat="1" applyFont="1" applyFill="1" applyBorder="1" applyAlignment="1">
      <alignment horizontal="right" vertical="center" indent="1"/>
    </xf>
    <xf numFmtId="0" fontId="30" fillId="0" borderId="0" xfId="0" applyFont="1" applyFill="1" applyAlignment="1">
      <alignment vertical="center"/>
    </xf>
    <xf numFmtId="0" fontId="30" fillId="0" borderId="61" xfId="0" applyNumberFormat="1" applyFont="1" applyFill="1" applyBorder="1" applyAlignment="1">
      <alignment horizontal="center" vertical="center"/>
    </xf>
    <xf numFmtId="0" fontId="21" fillId="0" borderId="63" xfId="0" applyFont="1" applyFill="1" applyBorder="1" applyAlignment="1" applyProtection="1">
      <alignment vertical="top" wrapText="1"/>
      <protection locked="0"/>
    </xf>
    <xf numFmtId="49" fontId="30" fillId="0" borderId="61" xfId="0" applyNumberFormat="1" applyFont="1" applyFill="1" applyBorder="1" applyAlignment="1" applyProtection="1">
      <alignment horizontal="center" vertical="center" wrapText="1"/>
    </xf>
    <xf numFmtId="1" fontId="30" fillId="0" borderId="61" xfId="0" applyNumberFormat="1" applyFont="1" applyFill="1" applyBorder="1" applyAlignment="1">
      <alignment horizontal="right" vertical="center" wrapText="1" indent="1"/>
    </xf>
    <xf numFmtId="4" fontId="30" fillId="0" borderId="61" xfId="0" applyNumberFormat="1" applyFont="1" applyFill="1" applyBorder="1" applyAlignment="1">
      <alignment horizontal="right" vertical="center" wrapText="1" indent="1"/>
    </xf>
    <xf numFmtId="4" fontId="30" fillId="0" borderId="61" xfId="0" applyNumberFormat="1" applyFont="1" applyFill="1" applyBorder="1" applyAlignment="1">
      <alignment horizontal="center" vertical="center" wrapText="1"/>
    </xf>
    <xf numFmtId="4" fontId="30" fillId="0" borderId="62" xfId="0" applyNumberFormat="1" applyFont="1" applyFill="1" applyBorder="1" applyAlignment="1">
      <alignment horizontal="right" vertical="center" indent="1"/>
    </xf>
    <xf numFmtId="4" fontId="30" fillId="0" borderId="61" xfId="0" applyNumberFormat="1" applyFont="1" applyFill="1" applyBorder="1" applyAlignment="1">
      <alignment horizontal="right" vertical="center" indent="1"/>
    </xf>
    <xf numFmtId="4" fontId="30" fillId="0" borderId="64" xfId="0" applyNumberFormat="1" applyFont="1" applyFill="1" applyBorder="1" applyAlignment="1">
      <alignment horizontal="right" vertical="center" indent="1"/>
    </xf>
    <xf numFmtId="49" fontId="30" fillId="0" borderId="61" xfId="0" applyNumberFormat="1" applyFont="1" applyFill="1" applyBorder="1" applyAlignment="1">
      <alignment horizontal="center" vertical="center"/>
    </xf>
    <xf numFmtId="1" fontId="30" fillId="0" borderId="61" xfId="0" applyNumberFormat="1" applyFont="1" applyFill="1" applyBorder="1" applyAlignment="1">
      <alignment horizontal="right" vertical="center" wrapText="1" indent="2"/>
    </xf>
    <xf numFmtId="164" fontId="30" fillId="0" borderId="61" xfId="0" applyNumberFormat="1" applyFont="1" applyFill="1" applyBorder="1" applyAlignment="1">
      <alignment vertical="center" wrapText="1"/>
    </xf>
    <xf numFmtId="4" fontId="30" fillId="0" borderId="62" xfId="0" applyNumberFormat="1" applyFont="1" applyBorder="1" applyAlignment="1">
      <alignment horizontal="right" vertical="center" indent="1"/>
    </xf>
    <xf numFmtId="0" fontId="30" fillId="0" borderId="64" xfId="0" applyFont="1" applyFill="1" applyBorder="1" applyAlignme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vertical="center"/>
    </xf>
    <xf numFmtId="0" fontId="30" fillId="9" borderId="7" xfId="0" applyFont="1" applyFill="1" applyBorder="1" applyAlignment="1">
      <alignment vertical="center"/>
    </xf>
    <xf numFmtId="2" fontId="30" fillId="9" borderId="7" xfId="0" applyNumberFormat="1" applyFont="1" applyFill="1" applyBorder="1" applyAlignment="1">
      <alignment horizontal="center" vertical="center"/>
    </xf>
    <xf numFmtId="0" fontId="30" fillId="9" borderId="7" xfId="0" applyFont="1" applyFill="1" applyBorder="1" applyAlignment="1">
      <alignment horizontal="center" vertical="center"/>
    </xf>
    <xf numFmtId="0" fontId="30" fillId="9" borderId="7" xfId="0" applyFont="1" applyFill="1" applyBorder="1" applyAlignment="1">
      <alignment horizontal="right" vertical="center" indent="1"/>
    </xf>
    <xf numFmtId="4" fontId="21" fillId="9" borderId="7" xfId="0" applyNumberFormat="1" applyFont="1" applyFill="1" applyBorder="1" applyAlignment="1">
      <alignment horizontal="right" vertical="center" indent="1"/>
    </xf>
    <xf numFmtId="0" fontId="30" fillId="9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30" fillId="0" borderId="0" xfId="0" applyFont="1"/>
    <xf numFmtId="2" fontId="30" fillId="0" borderId="0" xfId="0" applyNumberFormat="1" applyFont="1" applyAlignment="1">
      <alignment horizontal="center"/>
    </xf>
    <xf numFmtId="0" fontId="30" fillId="0" borderId="0" xfId="0" applyFont="1" applyFill="1"/>
    <xf numFmtId="49" fontId="30" fillId="8" borderId="61" xfId="0" applyNumberFormat="1" applyFont="1" applyFill="1" applyBorder="1" applyAlignment="1">
      <alignment horizontal="center" vertical="center"/>
    </xf>
    <xf numFmtId="0" fontId="21" fillId="8" borderId="62" xfId="0" applyFont="1" applyFill="1" applyBorder="1" applyAlignment="1" applyProtection="1">
      <alignment vertical="top" wrapText="1"/>
      <protection locked="0"/>
    </xf>
    <xf numFmtId="49" fontId="30" fillId="8" borderId="62" xfId="0" applyNumberFormat="1" applyFont="1" applyFill="1" applyBorder="1" applyAlignment="1" applyProtection="1">
      <alignment horizontal="center" vertical="center" wrapText="1"/>
    </xf>
    <xf numFmtId="1" fontId="30" fillId="8" borderId="61" xfId="0" applyNumberFormat="1" applyFont="1" applyFill="1" applyBorder="1" applyAlignment="1">
      <alignment horizontal="right" vertical="center" wrapText="1" indent="3"/>
    </xf>
    <xf numFmtId="164" fontId="30" fillId="8" borderId="61" xfId="0" applyNumberFormat="1" applyFont="1" applyFill="1" applyBorder="1" applyAlignment="1">
      <alignment vertical="center" wrapText="1"/>
    </xf>
    <xf numFmtId="4" fontId="21" fillId="8" borderId="62" xfId="0" applyNumberFormat="1" applyFont="1" applyFill="1" applyBorder="1" applyAlignment="1">
      <alignment horizontal="right" vertical="center" indent="1"/>
    </xf>
    <xf numFmtId="4" fontId="21" fillId="8" borderId="61" xfId="0" applyNumberFormat="1" applyFont="1" applyFill="1" applyBorder="1" applyAlignment="1">
      <alignment horizontal="right" vertical="center" wrapText="1" indent="1"/>
    </xf>
    <xf numFmtId="0" fontId="30" fillId="0" borderId="65" xfId="0" applyFont="1" applyFill="1" applyBorder="1" applyAlignment="1" applyProtection="1">
      <alignment vertical="top" wrapText="1"/>
      <protection locked="0"/>
    </xf>
    <xf numFmtId="49" fontId="30" fillId="0" borderId="64" xfId="0" applyNumberFormat="1" applyFont="1" applyFill="1" applyBorder="1" applyAlignment="1" applyProtection="1">
      <alignment horizontal="center" vertical="center" wrapText="1"/>
    </xf>
    <xf numFmtId="1" fontId="30" fillId="0" borderId="64" xfId="0" applyNumberFormat="1" applyFont="1" applyFill="1" applyBorder="1" applyAlignment="1">
      <alignment horizontal="right" vertical="center" wrapText="1" indent="1"/>
    </xf>
    <xf numFmtId="0" fontId="30" fillId="0" borderId="66" xfId="0" applyNumberFormat="1" applyFont="1" applyFill="1" applyBorder="1" applyAlignment="1">
      <alignment horizontal="center" vertical="center"/>
    </xf>
    <xf numFmtId="4" fontId="30" fillId="0" borderId="62" xfId="0" applyNumberFormat="1" applyFont="1" applyBorder="1" applyAlignment="1">
      <alignment horizontal="left" vertical="center" wrapText="1" indent="1"/>
    </xf>
    <xf numFmtId="4" fontId="30" fillId="0" borderId="67" xfId="0" applyNumberFormat="1" applyFont="1" applyFill="1" applyBorder="1" applyAlignment="1">
      <alignment horizontal="right" vertical="center" wrapText="1" indent="1"/>
    </xf>
    <xf numFmtId="0" fontId="21" fillId="8" borderId="61" xfId="0" applyFont="1" applyFill="1" applyBorder="1" applyAlignment="1" applyProtection="1">
      <alignment vertical="top" wrapText="1"/>
      <protection locked="0"/>
    </xf>
    <xf numFmtId="1" fontId="30" fillId="8" borderId="61" xfId="0" applyNumberFormat="1" applyFont="1" applyFill="1" applyBorder="1" applyAlignment="1">
      <alignment horizontal="right" vertical="center" wrapText="1" indent="2"/>
    </xf>
    <xf numFmtId="0" fontId="21" fillId="0" borderId="62" xfId="0" applyFont="1" applyFill="1" applyBorder="1" applyAlignment="1" applyProtection="1">
      <alignment vertical="top" wrapText="1"/>
      <protection locked="0"/>
    </xf>
    <xf numFmtId="49" fontId="30" fillId="0" borderId="62" xfId="0" applyNumberFormat="1" applyFont="1" applyFill="1" applyBorder="1" applyAlignment="1" applyProtection="1">
      <alignment horizontal="center" vertical="center" wrapText="1"/>
    </xf>
    <xf numFmtId="4" fontId="21" fillId="0" borderId="62" xfId="0" applyNumberFormat="1" applyFont="1" applyFill="1" applyBorder="1" applyAlignment="1">
      <alignment horizontal="right" vertical="center" indent="1"/>
    </xf>
    <xf numFmtId="4" fontId="21" fillId="0" borderId="61" xfId="0" applyNumberFormat="1" applyFont="1" applyFill="1" applyBorder="1" applyAlignment="1">
      <alignment horizontal="right" vertical="center" wrapText="1" indent="1"/>
    </xf>
    <xf numFmtId="0" fontId="30" fillId="0" borderId="61" xfId="0" applyFont="1" applyFill="1" applyBorder="1" applyAlignment="1" applyProtection="1">
      <alignment vertical="top" wrapText="1"/>
      <protection locked="0"/>
    </xf>
    <xf numFmtId="0" fontId="30" fillId="0" borderId="68" xfId="0" applyFont="1" applyFill="1" applyBorder="1" applyAlignment="1" applyProtection="1">
      <alignment vertical="top" wrapText="1"/>
      <protection locked="0"/>
    </xf>
    <xf numFmtId="0" fontId="30" fillId="0" borderId="61" xfId="0" applyFont="1" applyFill="1" applyBorder="1" applyAlignment="1">
      <alignment horizontal="center" vertical="center" wrapText="1"/>
    </xf>
    <xf numFmtId="0" fontId="32" fillId="0" borderId="38" xfId="2" applyFont="1" applyFill="1" applyBorder="1" applyAlignment="1">
      <alignment horizontal="left" vertical="top" wrapText="1"/>
    </xf>
    <xf numFmtId="4" fontId="30" fillId="0" borderId="0" xfId="0" applyNumberFormat="1" applyFont="1" applyFill="1" applyAlignment="1">
      <alignment vertical="center"/>
    </xf>
    <xf numFmtId="0" fontId="34" fillId="0" borderId="38" xfId="3" applyFont="1" applyBorder="1" applyAlignment="1">
      <alignment horizontal="left" vertical="center" wrapText="1"/>
    </xf>
    <xf numFmtId="0" fontId="32" fillId="0" borderId="38" xfId="2" applyFont="1" applyBorder="1" applyAlignment="1">
      <alignment horizontal="left" vertical="top" wrapText="1"/>
    </xf>
    <xf numFmtId="0" fontId="32" fillId="0" borderId="38" xfId="0" applyFont="1" applyFill="1" applyBorder="1" applyAlignment="1">
      <alignment horizontal="left" wrapText="1"/>
    </xf>
    <xf numFmtId="0" fontId="30" fillId="0" borderId="61" xfId="0" applyFont="1" applyBorder="1" applyAlignment="1">
      <alignment vertical="top" wrapText="1"/>
    </xf>
    <xf numFmtId="0" fontId="29" fillId="7" borderId="7" xfId="0" applyFont="1" applyFill="1" applyBorder="1" applyAlignment="1">
      <alignment wrapText="1"/>
    </xf>
    <xf numFmtId="0" fontId="30" fillId="7" borderId="7" xfId="0" applyFont="1" applyFill="1" applyBorder="1" applyAlignment="1">
      <alignment horizontal="center" wrapText="1"/>
    </xf>
    <xf numFmtId="2" fontId="30" fillId="7" borderId="7" xfId="0" applyNumberFormat="1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35" fillId="0" borderId="69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center"/>
    </xf>
    <xf numFmtId="0" fontId="21" fillId="10" borderId="61" xfId="0" applyNumberFormat="1" applyFont="1" applyFill="1" applyBorder="1" applyAlignment="1">
      <alignment horizontal="center" vertical="center"/>
    </xf>
    <xf numFmtId="0" fontId="36" fillId="10" borderId="62" xfId="0" applyFont="1" applyFill="1" applyBorder="1" applyAlignment="1" applyProtection="1">
      <alignment vertical="top" wrapText="1"/>
      <protection locked="0"/>
    </xf>
    <xf numFmtId="0" fontId="21" fillId="8" borderId="61" xfId="0" applyNumberFormat="1" applyFont="1" applyFill="1" applyBorder="1" applyAlignment="1">
      <alignment horizontal="center" vertical="center"/>
    </xf>
    <xf numFmtId="0" fontId="36" fillId="8" borderId="62" xfId="0" applyFont="1" applyFill="1" applyBorder="1" applyAlignment="1" applyProtection="1">
      <alignment vertical="top" wrapText="1"/>
      <protection locked="0"/>
    </xf>
    <xf numFmtId="0" fontId="30" fillId="8" borderId="64" xfId="0" applyFont="1" applyFill="1" applyBorder="1" applyAlignment="1">
      <alignment horizontal="center" vertical="center" wrapText="1"/>
    </xf>
    <xf numFmtId="1" fontId="30" fillId="8" borderId="64" xfId="0" applyNumberFormat="1" applyFont="1" applyFill="1" applyBorder="1" applyAlignment="1">
      <alignment horizontal="right" vertical="center" wrapText="1" indent="2"/>
    </xf>
    <xf numFmtId="4" fontId="30" fillId="8" borderId="64" xfId="0" applyNumberFormat="1" applyFont="1" applyFill="1" applyBorder="1" applyAlignment="1">
      <alignment horizontal="right" vertical="center" wrapText="1" indent="1"/>
    </xf>
    <xf numFmtId="4" fontId="30" fillId="8" borderId="65" xfId="0" applyNumberFormat="1" applyFont="1" applyFill="1" applyBorder="1" applyAlignment="1">
      <alignment horizontal="right" vertical="center" indent="1"/>
    </xf>
    <xf numFmtId="0" fontId="21" fillId="0" borderId="61" xfId="0" applyNumberFormat="1" applyFont="1" applyFill="1" applyBorder="1" applyAlignment="1">
      <alignment horizontal="center" vertical="center"/>
    </xf>
    <xf numFmtId="0" fontId="32" fillId="0" borderId="36" xfId="2" applyFont="1" applyBorder="1" applyAlignment="1">
      <alignment horizontal="left" vertical="top" wrapText="1"/>
    </xf>
    <xf numFmtId="0" fontId="30" fillId="0" borderId="38" xfId="0" applyFont="1" applyFill="1" applyBorder="1" applyAlignment="1">
      <alignment horizontal="center" vertical="center" wrapText="1"/>
    </xf>
    <xf numFmtId="3" fontId="30" fillId="0" borderId="38" xfId="0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4" fontId="30" fillId="0" borderId="38" xfId="0" applyNumberFormat="1" applyFont="1" applyFill="1" applyBorder="1" applyAlignment="1">
      <alignment horizontal="center" vertical="center" wrapText="1"/>
    </xf>
    <xf numFmtId="0" fontId="38" fillId="0" borderId="36" xfId="2" applyFont="1" applyBorder="1" applyAlignment="1">
      <alignment horizontal="left" vertical="top" wrapText="1"/>
    </xf>
    <xf numFmtId="3" fontId="37" fillId="0" borderId="38" xfId="0" applyNumberFormat="1" applyFont="1" applyBorder="1" applyAlignment="1">
      <alignment horizontal="center" vertical="center"/>
    </xf>
    <xf numFmtId="0" fontId="30" fillId="0" borderId="69" xfId="0" applyFont="1" applyFill="1" applyBorder="1" applyAlignment="1" applyProtection="1">
      <alignment vertical="top" wrapText="1"/>
      <protection locked="0"/>
    </xf>
    <xf numFmtId="3" fontId="30" fillId="0" borderId="61" xfId="0" applyNumberFormat="1" applyFont="1" applyFill="1" applyBorder="1" applyAlignment="1">
      <alignment horizontal="right" vertical="center" wrapText="1" indent="1"/>
    </xf>
    <xf numFmtId="4" fontId="30" fillId="0" borderId="61" xfId="0" applyNumberFormat="1" applyFont="1" applyBorder="1" applyAlignment="1">
      <alignment horizontal="right" vertical="center" indent="1"/>
    </xf>
    <xf numFmtId="4" fontId="30" fillId="0" borderId="1" xfId="0" applyNumberFormat="1" applyFont="1" applyBorder="1" applyAlignment="1">
      <alignment horizontal="right" vertical="center" indent="1"/>
    </xf>
    <xf numFmtId="0" fontId="21" fillId="11" borderId="69" xfId="0" applyFont="1" applyFill="1" applyBorder="1" applyAlignment="1" applyProtection="1">
      <alignment vertical="top" wrapText="1"/>
      <protection locked="0"/>
    </xf>
    <xf numFmtId="4" fontId="21" fillId="11" borderId="61" xfId="0" applyNumberFormat="1" applyFont="1" applyFill="1" applyBorder="1" applyAlignment="1">
      <alignment horizontal="right" vertical="center" wrapText="1" indent="1"/>
    </xf>
    <xf numFmtId="4" fontId="21" fillId="9" borderId="13" xfId="0" applyNumberFormat="1" applyFont="1" applyFill="1" applyBorder="1" applyAlignment="1">
      <alignment horizontal="right" vertical="center" indent="1"/>
    </xf>
    <xf numFmtId="0" fontId="30" fillId="0" borderId="0" xfId="0" applyFont="1" applyFill="1" applyBorder="1"/>
    <xf numFmtId="49" fontId="16" fillId="3" borderId="0" xfId="0" applyNumberFormat="1" applyFont="1" applyFill="1" applyAlignment="1">
      <alignment horizontal="left" vertical="center" wrapText="1"/>
    </xf>
    <xf numFmtId="49" fontId="8" fillId="0" borderId="6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</cellXfs>
  <cellStyles count="4">
    <cellStyle name="Normální" xfId="0" builtinId="0"/>
    <cellStyle name="normální 2" xfId="1"/>
    <cellStyle name="normální_PŘELOŽKY VO" xfId="3"/>
    <cellStyle name="normální_Zadávací podklad pro profes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/>
  </sheetViews>
  <sheetFormatPr defaultRowHeight="12.8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85" x14ac:dyDescent="0.2"/>
  <cols>
    <col min="1" max="1" width="8.375" hidden="1" customWidth="1"/>
    <col min="2" max="2" width="13.375" customWidth="1"/>
    <col min="3" max="3" width="7.375" style="51" customWidth="1"/>
    <col min="4" max="4" width="13" style="51" customWidth="1"/>
    <col min="5" max="5" width="9.75" style="51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00000000000003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4" t="s">
        <v>24</v>
      </c>
      <c r="C2" s="75"/>
      <c r="D2" s="460" t="s">
        <v>43</v>
      </c>
      <c r="E2" s="210" t="s">
        <v>44</v>
      </c>
      <c r="F2" s="211"/>
      <c r="G2" s="211"/>
      <c r="H2" s="211"/>
      <c r="I2" s="211"/>
      <c r="J2" s="212"/>
      <c r="O2" s="1"/>
    </row>
    <row r="3" spans="1:15" ht="27.1" hidden="1" customHeight="1" x14ac:dyDescent="0.2">
      <c r="A3" s="2"/>
      <c r="B3" s="76"/>
      <c r="C3" s="75"/>
      <c r="D3" s="77"/>
      <c r="E3" s="213"/>
      <c r="F3" s="214"/>
      <c r="G3" s="214"/>
      <c r="H3" s="214"/>
      <c r="I3" s="214"/>
      <c r="J3" s="215"/>
    </row>
    <row r="4" spans="1:15" ht="23.2" customHeight="1" x14ac:dyDescent="0.2">
      <c r="A4" s="2"/>
      <c r="B4" s="78"/>
      <c r="C4" s="79"/>
      <c r="D4" s="80"/>
      <c r="E4" s="223"/>
      <c r="F4" s="223"/>
      <c r="G4" s="223"/>
      <c r="H4" s="223"/>
      <c r="I4" s="223"/>
      <c r="J4" s="224"/>
    </row>
    <row r="5" spans="1:15" ht="24.1" customHeight="1" x14ac:dyDescent="0.2">
      <c r="A5" s="2"/>
      <c r="B5" s="31" t="s">
        <v>23</v>
      </c>
      <c r="D5" s="227" t="s">
        <v>496</v>
      </c>
      <c r="E5" s="228"/>
      <c r="F5" s="228"/>
      <c r="G5" s="228"/>
      <c r="H5" s="18" t="s">
        <v>42</v>
      </c>
      <c r="I5" s="22"/>
      <c r="J5" s="8"/>
    </row>
    <row r="6" spans="1:15" ht="15.7" customHeight="1" x14ac:dyDescent="0.2">
      <c r="A6" s="2"/>
      <c r="B6" s="28"/>
      <c r="C6" s="54"/>
      <c r="D6" s="229"/>
      <c r="E6" s="230"/>
      <c r="F6" s="230"/>
      <c r="G6" s="230"/>
      <c r="H6" s="18" t="s">
        <v>36</v>
      </c>
      <c r="I6" s="22"/>
      <c r="J6" s="8"/>
    </row>
    <row r="7" spans="1:15" ht="15.7" customHeight="1" x14ac:dyDescent="0.2">
      <c r="A7" s="2"/>
      <c r="B7" s="29"/>
      <c r="C7" s="55"/>
      <c r="D7" s="52"/>
      <c r="E7" s="231"/>
      <c r="F7" s="232"/>
      <c r="G7" s="232"/>
      <c r="H7" s="24"/>
      <c r="I7" s="23"/>
      <c r="J7" s="34"/>
    </row>
    <row r="8" spans="1:15" ht="24.1" customHeight="1" x14ac:dyDescent="0.2">
      <c r="A8" s="2"/>
      <c r="B8" s="31" t="s">
        <v>21</v>
      </c>
      <c r="D8" s="83" t="s">
        <v>45</v>
      </c>
      <c r="H8" s="18" t="s">
        <v>42</v>
      </c>
      <c r="I8" s="83" t="s">
        <v>49</v>
      </c>
      <c r="J8" s="8"/>
    </row>
    <row r="9" spans="1:15" ht="15.7" customHeight="1" x14ac:dyDescent="0.2">
      <c r="A9" s="2"/>
      <c r="B9" s="2"/>
      <c r="D9" s="81" t="s">
        <v>46</v>
      </c>
      <c r="H9" s="18" t="s">
        <v>36</v>
      </c>
      <c r="I9" s="83" t="s">
        <v>50</v>
      </c>
      <c r="J9" s="8"/>
    </row>
    <row r="10" spans="1:15" ht="15.7" customHeight="1" x14ac:dyDescent="0.2">
      <c r="A10" s="2"/>
      <c r="B10" s="35"/>
      <c r="C10" s="55"/>
      <c r="D10" s="82" t="s">
        <v>48</v>
      </c>
      <c r="E10" s="461" t="s">
        <v>47</v>
      </c>
      <c r="F10" s="24"/>
      <c r="G10" s="14"/>
      <c r="H10" s="14"/>
      <c r="I10" s="36"/>
      <c r="J10" s="34"/>
    </row>
    <row r="11" spans="1:15" ht="24.1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5"/>
      <c r="J11" s="8"/>
    </row>
    <row r="12" spans="1:15" ht="15.7" customHeight="1" x14ac:dyDescent="0.2">
      <c r="A12" s="2"/>
      <c r="B12" s="28"/>
      <c r="C12" s="54"/>
      <c r="D12" s="222"/>
      <c r="E12" s="222"/>
      <c r="F12" s="222"/>
      <c r="G12" s="222"/>
      <c r="H12" s="18" t="s">
        <v>36</v>
      </c>
      <c r="I12" s="85"/>
      <c r="J12" s="8"/>
    </row>
    <row r="13" spans="1:15" ht="15.7" customHeight="1" x14ac:dyDescent="0.2">
      <c r="A13" s="2"/>
      <c r="B13" s="29"/>
      <c r="C13" s="55"/>
      <c r="D13" s="84"/>
      <c r="E13" s="225"/>
      <c r="F13" s="226"/>
      <c r="G13" s="226"/>
      <c r="H13" s="19"/>
      <c r="I13" s="23"/>
      <c r="J13" s="34"/>
    </row>
    <row r="14" spans="1:15" ht="24.1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59"/>
      <c r="D15" s="53"/>
      <c r="E15" s="216"/>
      <c r="F15" s="216"/>
      <c r="G15" s="218"/>
      <c r="H15" s="218"/>
      <c r="I15" s="218" t="s">
        <v>31</v>
      </c>
      <c r="J15" s="219"/>
    </row>
    <row r="16" spans="1:15" ht="23.2" customHeight="1" x14ac:dyDescent="0.2">
      <c r="A16" s="142" t="s">
        <v>26</v>
      </c>
      <c r="B16" s="38" t="s">
        <v>26</v>
      </c>
      <c r="C16" s="60"/>
      <c r="D16" s="61"/>
      <c r="E16" s="207"/>
      <c r="F16" s="208"/>
      <c r="G16" s="207"/>
      <c r="H16" s="208"/>
      <c r="I16" s="207">
        <f>SUMIF(F53:F66,A16,I53:I66)+SUMIF(F53:F66,"PSU",I53:I66)</f>
        <v>0</v>
      </c>
      <c r="J16" s="209"/>
    </row>
    <row r="17" spans="1:10" ht="23.2" customHeight="1" x14ac:dyDescent="0.2">
      <c r="A17" s="142" t="s">
        <v>27</v>
      </c>
      <c r="B17" s="38" t="s">
        <v>27</v>
      </c>
      <c r="C17" s="60"/>
      <c r="D17" s="61"/>
      <c r="E17" s="207"/>
      <c r="F17" s="208"/>
      <c r="G17" s="207"/>
      <c r="H17" s="208"/>
      <c r="I17" s="207">
        <f>SUMIF(F53:F66,A17,I53:I66)</f>
        <v>0</v>
      </c>
      <c r="J17" s="209"/>
    </row>
    <row r="18" spans="1:10" ht="23.2" customHeight="1" x14ac:dyDescent="0.2">
      <c r="A18" s="142" t="s">
        <v>28</v>
      </c>
      <c r="B18" s="38" t="s">
        <v>28</v>
      </c>
      <c r="C18" s="60"/>
      <c r="D18" s="61"/>
      <c r="E18" s="207"/>
      <c r="F18" s="208"/>
      <c r="G18" s="207"/>
      <c r="H18" s="208"/>
      <c r="I18" s="207">
        <f>SUMIF(F53:F66,A18,I53:I66)</f>
        <v>0</v>
      </c>
      <c r="J18" s="209"/>
    </row>
    <row r="19" spans="1:10" ht="23.2" customHeight="1" x14ac:dyDescent="0.2">
      <c r="A19" s="142" t="s">
        <v>91</v>
      </c>
      <c r="B19" s="38" t="s">
        <v>29</v>
      </c>
      <c r="C19" s="60"/>
      <c r="D19" s="61"/>
      <c r="E19" s="207"/>
      <c r="F19" s="208"/>
      <c r="G19" s="207"/>
      <c r="H19" s="208"/>
      <c r="I19" s="207">
        <f>SUMIF(F53:F66,A19,I53:I66)</f>
        <v>0</v>
      </c>
      <c r="J19" s="209"/>
    </row>
    <row r="20" spans="1:10" ht="23.2" customHeight="1" x14ac:dyDescent="0.2">
      <c r="A20" s="142" t="s">
        <v>92</v>
      </c>
      <c r="B20" s="38" t="s">
        <v>30</v>
      </c>
      <c r="C20" s="60"/>
      <c r="D20" s="61"/>
      <c r="E20" s="207"/>
      <c r="F20" s="208"/>
      <c r="G20" s="207"/>
      <c r="H20" s="208"/>
      <c r="I20" s="207">
        <f>SUMIF(F53:F66,A20,I53:I66)</f>
        <v>0</v>
      </c>
      <c r="J20" s="209"/>
    </row>
    <row r="21" spans="1:10" ht="23.2" customHeight="1" x14ac:dyDescent="0.2">
      <c r="A21" s="2"/>
      <c r="B21" s="48" t="s">
        <v>31</v>
      </c>
      <c r="C21" s="62"/>
      <c r="D21" s="63"/>
      <c r="E21" s="220"/>
      <c r="F21" s="221"/>
      <c r="G21" s="220"/>
      <c r="H21" s="221"/>
      <c r="I21" s="220">
        <f>SUM(I16:J20)</f>
        <v>0</v>
      </c>
      <c r="J21" s="238"/>
    </row>
    <row r="22" spans="1:10" ht="33" hidden="1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" hidden="1" customHeight="1" x14ac:dyDescent="0.2">
      <c r="A23" s="2"/>
      <c r="B23" s="38" t="s">
        <v>13</v>
      </c>
      <c r="C23" s="60"/>
      <c r="D23" s="61"/>
      <c r="E23" s="65">
        <v>15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" hidden="1" customHeight="1" x14ac:dyDescent="0.2">
      <c r="A24" s="2"/>
      <c r="B24" s="38" t="s">
        <v>14</v>
      </c>
      <c r="C24" s="60"/>
      <c r="D24" s="61"/>
      <c r="E24" s="65">
        <f>SazbaDPH1</f>
        <v>15</v>
      </c>
      <c r="F24" s="39" t="s">
        <v>0</v>
      </c>
      <c r="G24" s="234">
        <v>0</v>
      </c>
      <c r="H24" s="235"/>
      <c r="I24" s="235"/>
      <c r="J24" s="40" t="str">
        <f t="shared" si="0"/>
        <v>CZK</v>
      </c>
    </row>
    <row r="25" spans="1:10" ht="23.2" hidden="1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36">
        <f>ZakladDPHZaklVypocet</f>
        <v>0</v>
      </c>
      <c r="H25" s="237"/>
      <c r="I25" s="237"/>
      <c r="J25" s="40" t="str">
        <f t="shared" si="0"/>
        <v>CZK</v>
      </c>
    </row>
    <row r="26" spans="1:10" ht="23.2" hidden="1" customHeight="1" x14ac:dyDescent="0.2">
      <c r="A26" s="2"/>
      <c r="B26" s="32" t="s">
        <v>16</v>
      </c>
      <c r="C26" s="66"/>
      <c r="D26" s="53"/>
      <c r="E26" s="67">
        <f>SazbaDPH2</f>
        <v>21</v>
      </c>
      <c r="F26" s="30" t="s">
        <v>0</v>
      </c>
      <c r="G26" s="204">
        <v>268969.93</v>
      </c>
      <c r="H26" s="205"/>
      <c r="I26" s="205"/>
      <c r="J26" s="37" t="str">
        <f t="shared" si="0"/>
        <v>CZK</v>
      </c>
    </row>
    <row r="27" spans="1:10" ht="23.2" customHeight="1" thickBot="1" x14ac:dyDescent="0.25">
      <c r="A27" s="2">
        <f>ZakladDPHSni+ZakladDPHZakl</f>
        <v>0</v>
      </c>
      <c r="B27" s="31" t="s">
        <v>5</v>
      </c>
      <c r="C27" s="68"/>
      <c r="D27" s="69"/>
      <c r="E27" s="68"/>
      <c r="F27" s="16"/>
      <c r="G27" s="206">
        <f>CenaCelkemBezDPH-(ZakladDPHSni+ZakladDPHZakl)</f>
        <v>0</v>
      </c>
      <c r="H27" s="206"/>
      <c r="I27" s="206"/>
      <c r="J27" s="41" t="str">
        <f t="shared" si="0"/>
        <v>CZK</v>
      </c>
    </row>
    <row r="28" spans="1:10" ht="27.8" customHeight="1" thickBot="1" x14ac:dyDescent="0.25">
      <c r="A28" s="2">
        <f>(A27-INT(A27))*100</f>
        <v>0</v>
      </c>
      <c r="B28" s="115" t="s">
        <v>25</v>
      </c>
      <c r="C28" s="116"/>
      <c r="D28" s="116"/>
      <c r="E28" s="117"/>
      <c r="F28" s="118"/>
      <c r="G28" s="239">
        <f>A27</f>
        <v>0</v>
      </c>
      <c r="H28" s="240"/>
      <c r="I28" s="240"/>
      <c r="J28" s="119" t="str">
        <f t="shared" si="0"/>
        <v>CZK</v>
      </c>
    </row>
    <row r="29" spans="1:10" ht="27.8" hidden="1" customHeight="1" thickBot="1" x14ac:dyDescent="0.25">
      <c r="A29" s="2"/>
      <c r="B29" s="115" t="s">
        <v>37</v>
      </c>
      <c r="C29" s="120"/>
      <c r="D29" s="120"/>
      <c r="E29" s="120"/>
      <c r="F29" s="121"/>
      <c r="G29" s="239">
        <f>ZakladDPHSni+DPHSni+ZakladDPHZakl+DPHZakl+Zaokrouhleni</f>
        <v>268969.93</v>
      </c>
      <c r="H29" s="239"/>
      <c r="I29" s="239"/>
      <c r="J29" s="122" t="s">
        <v>64</v>
      </c>
    </row>
    <row r="30" spans="1:10" ht="12.85" customHeight="1" x14ac:dyDescent="0.2">
      <c r="A30" s="2"/>
      <c r="B30" s="2"/>
      <c r="J30" s="9"/>
    </row>
    <row r="31" spans="1:10" ht="29.95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41"/>
      <c r="E34" s="242"/>
      <c r="G34" s="243"/>
      <c r="H34" s="244"/>
      <c r="I34" s="244"/>
      <c r="J34" s="25"/>
    </row>
    <row r="35" spans="1:10" ht="12.85" customHeight="1" x14ac:dyDescent="0.2">
      <c r="A35" s="2"/>
      <c r="B35" s="2"/>
      <c r="D35" s="233" t="s">
        <v>2</v>
      </c>
      <c r="E35" s="233"/>
      <c r="H35" s="10" t="s">
        <v>3</v>
      </c>
      <c r="J35" s="9"/>
    </row>
    <row r="36" spans="1:10" ht="13.5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.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51</v>
      </c>
      <c r="C39" s="197"/>
      <c r="D39" s="197"/>
      <c r="E39" s="197"/>
      <c r="F39" s="99">
        <f>'5 .0_VaON Pol'!AE30+'5 .1_Stav.část Pol'!AE49+'5 .2_Přípojka vody Pol'!AE76+'5 .3_Přípojka kanal. Pol'!AE87+'5 .4_Přípojka NN Pol'!AE11</f>
        <v>0</v>
      </c>
      <c r="G39" s="100">
        <f>'5 .0_VaON Pol'!AF30+'5 .1_Stav.část Pol'!AF49+'5 .2_Přípojka vody Pol'!AF76+'5 .3_Přípojka kanal. Pol'!AF87+'5 .4_Přípojka NN Pol'!AF11</f>
        <v>0</v>
      </c>
      <c r="H39" s="101"/>
      <c r="I39" s="102">
        <f t="shared" ref="I39:I45" si="1">F39+G39+H39</f>
        <v>0</v>
      </c>
      <c r="J39" s="103" t="str">
        <f t="shared" ref="J39:J45" si="2">IF(CenaCelkemVypocet=0,"",I39/CenaCelkemVypocet*100)</f>
        <v/>
      </c>
    </row>
    <row r="40" spans="1:10" ht="25.5" customHeight="1" x14ac:dyDescent="0.2">
      <c r="A40" s="87">
        <v>2</v>
      </c>
      <c r="B40" s="104" t="s">
        <v>52</v>
      </c>
      <c r="C40" s="200" t="s">
        <v>44</v>
      </c>
      <c r="D40" s="200"/>
      <c r="E40" s="200"/>
      <c r="F40" s="105">
        <f>'5 .0_VaON Pol'!AE30+'5 .1_Stav.část Pol'!AE49+'5 .2_Přípojka vody Pol'!AE76+'5 .3_Přípojka kanal. Pol'!AE87+'5 .4_Přípojka NN Pol'!AE11</f>
        <v>0</v>
      </c>
      <c r="G40" s="106">
        <f>'5 .0_VaON Pol'!AF30+'5 .1_Stav.část Pol'!AF49+'5 .2_Přípojka vody Pol'!AF76+'5 .3_Přípojka kanal. Pol'!AF87+'5 .4_Přípojka NN Pol'!AF11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53</v>
      </c>
      <c r="C41" s="197" t="s">
        <v>54</v>
      </c>
      <c r="D41" s="197"/>
      <c r="E41" s="197"/>
      <c r="F41" s="110">
        <f>'5 .0_VaON Pol'!AE30</f>
        <v>0</v>
      </c>
      <c r="G41" s="101">
        <f>'5 .0_VaON Pol'!AF30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3</v>
      </c>
      <c r="B42" s="109" t="s">
        <v>55</v>
      </c>
      <c r="C42" s="197" t="s">
        <v>56</v>
      </c>
      <c r="D42" s="197"/>
      <c r="E42" s="197"/>
      <c r="F42" s="110">
        <f>'5 .1_Stav.část Pol'!AE49</f>
        <v>0</v>
      </c>
      <c r="G42" s="101">
        <f>'5 .1_Stav.část Pol'!AF49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3</v>
      </c>
      <c r="B43" s="109" t="s">
        <v>57</v>
      </c>
      <c r="C43" s="197" t="s">
        <v>58</v>
      </c>
      <c r="D43" s="197"/>
      <c r="E43" s="197"/>
      <c r="F43" s="110">
        <f>'5 .2_Přípojka vody Pol'!AE76</f>
        <v>0</v>
      </c>
      <c r="G43" s="101">
        <f>'5 .2_Přípojka vody Pol'!AF76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3</v>
      </c>
      <c r="B44" s="109" t="s">
        <v>59</v>
      </c>
      <c r="C44" s="197" t="s">
        <v>60</v>
      </c>
      <c r="D44" s="197"/>
      <c r="E44" s="197"/>
      <c r="F44" s="110">
        <f>'5 .3_Přípojka kanal. Pol'!AE87</f>
        <v>0</v>
      </c>
      <c r="G44" s="101">
        <f>'5 .3_Přípojka kanal. Pol'!AF87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3</v>
      </c>
      <c r="B45" s="109" t="s">
        <v>61</v>
      </c>
      <c r="C45" s="197" t="s">
        <v>62</v>
      </c>
      <c r="D45" s="197"/>
      <c r="E45" s="197"/>
      <c r="F45" s="110">
        <f>'5 .4_Přípojka NN Pol'!AE11</f>
        <v>0</v>
      </c>
      <c r="G45" s="101">
        <f>'5 .4_Přípojka NN Pol'!AF11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/>
      <c r="B46" s="198" t="s">
        <v>63</v>
      </c>
      <c r="C46" s="199"/>
      <c r="D46" s="199"/>
      <c r="E46" s="199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50" spans="1:10" ht="15.7" x14ac:dyDescent="0.25">
      <c r="B50" s="123" t="s">
        <v>65</v>
      </c>
    </row>
    <row r="52" spans="1:10" ht="25.5" customHeight="1" x14ac:dyDescent="0.2">
      <c r="A52" s="125"/>
      <c r="B52" s="128" t="s">
        <v>18</v>
      </c>
      <c r="C52" s="128" t="s">
        <v>6</v>
      </c>
      <c r="D52" s="129"/>
      <c r="E52" s="129"/>
      <c r="F52" s="130" t="s">
        <v>66</v>
      </c>
      <c r="G52" s="130"/>
      <c r="H52" s="130"/>
      <c r="I52" s="130" t="s">
        <v>31</v>
      </c>
      <c r="J52" s="130" t="s">
        <v>0</v>
      </c>
    </row>
    <row r="53" spans="1:10" ht="36.75" customHeight="1" x14ac:dyDescent="0.2">
      <c r="A53" s="126"/>
      <c r="B53" s="131" t="s">
        <v>67</v>
      </c>
      <c r="C53" s="195" t="s">
        <v>68</v>
      </c>
      <c r="D53" s="196"/>
      <c r="E53" s="196"/>
      <c r="F53" s="140" t="s">
        <v>26</v>
      </c>
      <c r="G53" s="132"/>
      <c r="H53" s="132"/>
      <c r="I53" s="132">
        <f>'5 .1_Stav.část Pol'!G8+'5 .2_Přípojka vody Pol'!G8+'5 .3_Přípojka kanal. Pol'!G8</f>
        <v>0</v>
      </c>
      <c r="J53" s="137" t="str">
        <f>IF(I67=0,"",I53/I67*100)</f>
        <v/>
      </c>
    </row>
    <row r="54" spans="1:10" ht="36.75" customHeight="1" x14ac:dyDescent="0.2">
      <c r="A54" s="126"/>
      <c r="B54" s="131" t="s">
        <v>69</v>
      </c>
      <c r="C54" s="195" t="s">
        <v>70</v>
      </c>
      <c r="D54" s="196"/>
      <c r="E54" s="196"/>
      <c r="F54" s="140" t="s">
        <v>26</v>
      </c>
      <c r="G54" s="132"/>
      <c r="H54" s="132"/>
      <c r="I54" s="132">
        <f>'5 .1_Stav.část Pol'!G21</f>
        <v>0</v>
      </c>
      <c r="J54" s="137" t="str">
        <f>IF(I67=0,"",I54/I67*100)</f>
        <v/>
      </c>
    </row>
    <row r="55" spans="1:10" ht="36.75" customHeight="1" x14ac:dyDescent="0.2">
      <c r="A55" s="126"/>
      <c r="B55" s="131" t="s">
        <v>71</v>
      </c>
      <c r="C55" s="195" t="s">
        <v>72</v>
      </c>
      <c r="D55" s="196"/>
      <c r="E55" s="196"/>
      <c r="F55" s="140" t="s">
        <v>26</v>
      </c>
      <c r="G55" s="132"/>
      <c r="H55" s="132"/>
      <c r="I55" s="132">
        <f>'5 .2_Přípojka vody Pol'!G38+'5 .3_Přípojka kanal. Pol'!G41</f>
        <v>0</v>
      </c>
      <c r="J55" s="137" t="str">
        <f>IF(I67=0,"",I55/I67*100)</f>
        <v/>
      </c>
    </row>
    <row r="56" spans="1:10" ht="36.75" customHeight="1" x14ac:dyDescent="0.2">
      <c r="A56" s="126"/>
      <c r="B56" s="131" t="s">
        <v>52</v>
      </c>
      <c r="C56" s="195" t="s">
        <v>73</v>
      </c>
      <c r="D56" s="196"/>
      <c r="E56" s="196"/>
      <c r="F56" s="140" t="s">
        <v>26</v>
      </c>
      <c r="G56" s="132"/>
      <c r="H56" s="132"/>
      <c r="I56" s="132">
        <f>'5 .1_Stav.část Pol'!G24+'5 .3_Přípojka kanal. Pol'!G44</f>
        <v>0</v>
      </c>
      <c r="J56" s="137" t="str">
        <f>IF(I67=0,"",I56/I67*100)</f>
        <v/>
      </c>
    </row>
    <row r="57" spans="1:10" ht="36.75" customHeight="1" x14ac:dyDescent="0.2">
      <c r="A57" s="126"/>
      <c r="B57" s="131" t="s">
        <v>74</v>
      </c>
      <c r="C57" s="195" t="s">
        <v>75</v>
      </c>
      <c r="D57" s="196"/>
      <c r="E57" s="196"/>
      <c r="F57" s="140" t="s">
        <v>26</v>
      </c>
      <c r="G57" s="132"/>
      <c r="H57" s="132"/>
      <c r="I57" s="132">
        <f>'5 .2_Přípojka vody Pol'!G41+'5 .3_Přípojka kanal. Pol'!G56</f>
        <v>0</v>
      </c>
      <c r="J57" s="137" t="str">
        <f>IF(I67=0,"",I57/I67*100)</f>
        <v/>
      </c>
    </row>
    <row r="58" spans="1:10" ht="36.75" customHeight="1" x14ac:dyDescent="0.2">
      <c r="A58" s="126"/>
      <c r="B58" s="131" t="s">
        <v>76</v>
      </c>
      <c r="C58" s="195" t="s">
        <v>77</v>
      </c>
      <c r="D58" s="196"/>
      <c r="E58" s="196"/>
      <c r="F58" s="140" t="s">
        <v>26</v>
      </c>
      <c r="G58" s="132"/>
      <c r="H58" s="132"/>
      <c r="I58" s="132">
        <f>'5 .1_Stav.část Pol'!G31</f>
        <v>0</v>
      </c>
      <c r="J58" s="137" t="str">
        <f>IF(I67=0,"",I58/I67*100)</f>
        <v/>
      </c>
    </row>
    <row r="59" spans="1:10" ht="36.75" customHeight="1" x14ac:dyDescent="0.2">
      <c r="A59" s="126"/>
      <c r="B59" s="131" t="s">
        <v>78</v>
      </c>
      <c r="C59" s="195" t="s">
        <v>79</v>
      </c>
      <c r="D59" s="196"/>
      <c r="E59" s="196"/>
      <c r="F59" s="140" t="s">
        <v>26</v>
      </c>
      <c r="G59" s="132"/>
      <c r="H59" s="132"/>
      <c r="I59" s="132">
        <f>'5 .3_Přípojka kanal. Pol'!G74</f>
        <v>0</v>
      </c>
      <c r="J59" s="137" t="str">
        <f>IF(I67=0,"",I59/I67*100)</f>
        <v/>
      </c>
    </row>
    <row r="60" spans="1:10" ht="36.75" customHeight="1" x14ac:dyDescent="0.2">
      <c r="A60" s="126"/>
      <c r="B60" s="131" t="s">
        <v>80</v>
      </c>
      <c r="C60" s="195" t="s">
        <v>81</v>
      </c>
      <c r="D60" s="196"/>
      <c r="E60" s="196"/>
      <c r="F60" s="140" t="s">
        <v>26</v>
      </c>
      <c r="G60" s="132"/>
      <c r="H60" s="132"/>
      <c r="I60" s="132">
        <f>'5 .1_Stav.část Pol'!G46+'5 .2_Přípojka vody Pol'!G63+'5 .3_Přípojka kanal. Pol'!G77</f>
        <v>0</v>
      </c>
      <c r="J60" s="137" t="str">
        <f>IF(I67=0,"",I60/I67*100)</f>
        <v/>
      </c>
    </row>
    <row r="61" spans="1:10" ht="36.75" customHeight="1" x14ac:dyDescent="0.2">
      <c r="A61" s="126"/>
      <c r="B61" s="131" t="s">
        <v>82</v>
      </c>
      <c r="C61" s="195" t="s">
        <v>83</v>
      </c>
      <c r="D61" s="196"/>
      <c r="E61" s="196"/>
      <c r="F61" s="140" t="s">
        <v>27</v>
      </c>
      <c r="G61" s="132"/>
      <c r="H61" s="132"/>
      <c r="I61" s="132">
        <f>'5 .2_Přípojka vody Pol'!G65</f>
        <v>0</v>
      </c>
      <c r="J61" s="137" t="str">
        <f>IF(I67=0,"",I61/I67*100)</f>
        <v/>
      </c>
    </row>
    <row r="62" spans="1:10" ht="36.75" customHeight="1" x14ac:dyDescent="0.2">
      <c r="A62" s="126"/>
      <c r="B62" s="131" t="s">
        <v>84</v>
      </c>
      <c r="C62" s="195" t="s">
        <v>85</v>
      </c>
      <c r="D62" s="196"/>
      <c r="E62" s="196"/>
      <c r="F62" s="140" t="s">
        <v>28</v>
      </c>
      <c r="G62" s="132"/>
      <c r="H62" s="132"/>
      <c r="I62" s="132">
        <f>'5 .4_Přípojka NN Pol'!G8</f>
        <v>0</v>
      </c>
      <c r="J62" s="137" t="str">
        <f>IF(I67=0,"",I62/I67*100)</f>
        <v/>
      </c>
    </row>
    <row r="63" spans="1:10" ht="36.75" customHeight="1" x14ac:dyDescent="0.2">
      <c r="A63" s="126"/>
      <c r="B63" s="131" t="s">
        <v>86</v>
      </c>
      <c r="C63" s="195" t="s">
        <v>87</v>
      </c>
      <c r="D63" s="196"/>
      <c r="E63" s="196"/>
      <c r="F63" s="140" t="s">
        <v>28</v>
      </c>
      <c r="G63" s="132"/>
      <c r="H63" s="132"/>
      <c r="I63" s="132">
        <f>'5 .2_Přípojka vody Pol'!G71</f>
        <v>0</v>
      </c>
      <c r="J63" s="137" t="str">
        <f>IF(I67=0,"",I63/I67*100)</f>
        <v/>
      </c>
    </row>
    <row r="64" spans="1:10" ht="36.75" customHeight="1" x14ac:dyDescent="0.2">
      <c r="A64" s="126"/>
      <c r="B64" s="131" t="s">
        <v>88</v>
      </c>
      <c r="C64" s="195" t="s">
        <v>89</v>
      </c>
      <c r="D64" s="196"/>
      <c r="E64" s="196"/>
      <c r="F64" s="140" t="s">
        <v>90</v>
      </c>
      <c r="G64" s="132"/>
      <c r="H64" s="132"/>
      <c r="I64" s="132">
        <f>'5 .3_Přípojka kanal. Pol'!G79</f>
        <v>0</v>
      </c>
      <c r="J64" s="137" t="str">
        <f>IF(I67=0,"",I64/I67*100)</f>
        <v/>
      </c>
    </row>
    <row r="65" spans="1:10" ht="36.75" customHeight="1" x14ac:dyDescent="0.2">
      <c r="A65" s="126"/>
      <c r="B65" s="131" t="s">
        <v>91</v>
      </c>
      <c r="C65" s="195" t="s">
        <v>29</v>
      </c>
      <c r="D65" s="196"/>
      <c r="E65" s="196"/>
      <c r="F65" s="140" t="s">
        <v>91</v>
      </c>
      <c r="G65" s="132"/>
      <c r="H65" s="132"/>
      <c r="I65" s="132">
        <f>'5 .0_VaON Pol'!G8</f>
        <v>0</v>
      </c>
      <c r="J65" s="137" t="str">
        <f>IF(I67=0,"",I65/I67*100)</f>
        <v/>
      </c>
    </row>
    <row r="66" spans="1:10" ht="36.75" customHeight="1" x14ac:dyDescent="0.2">
      <c r="A66" s="126"/>
      <c r="B66" s="131" t="s">
        <v>92</v>
      </c>
      <c r="C66" s="195" t="s">
        <v>30</v>
      </c>
      <c r="D66" s="196"/>
      <c r="E66" s="196"/>
      <c r="F66" s="140" t="s">
        <v>92</v>
      </c>
      <c r="G66" s="132"/>
      <c r="H66" s="132"/>
      <c r="I66" s="132">
        <f>'5 .0_VaON Pol'!G15</f>
        <v>0</v>
      </c>
      <c r="J66" s="137" t="str">
        <f>IF(I67=0,"",I66/I67*100)</f>
        <v/>
      </c>
    </row>
    <row r="67" spans="1:10" ht="25.5" customHeight="1" x14ac:dyDescent="0.2">
      <c r="A67" s="127"/>
      <c r="B67" s="133" t="s">
        <v>1</v>
      </c>
      <c r="C67" s="134"/>
      <c r="D67" s="135"/>
      <c r="E67" s="135"/>
      <c r="F67" s="141"/>
      <c r="G67" s="136"/>
      <c r="H67" s="136"/>
      <c r="I67" s="136">
        <f>SUM(I53:I66)</f>
        <v>0</v>
      </c>
      <c r="J67" s="138">
        <f>SUM(J53:J66)</f>
        <v>0</v>
      </c>
    </row>
    <row r="68" spans="1:10" x14ac:dyDescent="0.2">
      <c r="F68" s="86"/>
      <c r="G68" s="86"/>
      <c r="H68" s="86"/>
      <c r="I68" s="86"/>
      <c r="J68" s="139"/>
    </row>
    <row r="69" spans="1:10" x14ac:dyDescent="0.2">
      <c r="F69" s="86"/>
      <c r="G69" s="86"/>
      <c r="H69" s="86"/>
      <c r="I69" s="86"/>
      <c r="J69" s="139"/>
    </row>
    <row r="70" spans="1:10" x14ac:dyDescent="0.2">
      <c r="F70" s="86"/>
      <c r="G70" s="86"/>
      <c r="H70" s="86"/>
      <c r="I70" s="86"/>
      <c r="J70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&amp;L&amp;8Zpracováno programem &amp;"Arial CE,Tučné"BUILDpower S,  © RTS, a.s.&amp;C&amp;8Stránka &amp;P z &amp;N&amp;R&amp;8HP4-7-51686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85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7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B1" sqref="B1:J1"/>
      <selection pane="bottomLeft" activeCell="A8" sqref="A8"/>
    </sheetView>
  </sheetViews>
  <sheetFormatPr defaultRowHeight="12.85" outlineLevelRow="3" x14ac:dyDescent="0.2"/>
  <cols>
    <col min="1" max="1" width="3.375" customWidth="1"/>
    <col min="2" max="2" width="12.5" style="124" customWidth="1"/>
    <col min="3" max="3" width="38.25" style="124" customWidth="1"/>
    <col min="4" max="4" width="4.75" customWidth="1"/>
    <col min="5" max="5" width="10.5" customWidth="1"/>
    <col min="6" max="6" width="9.75" customWidth="1"/>
    <col min="7" max="7" width="12.625" customWidth="1"/>
    <col min="8" max="25" width="9" hidden="1" customWidth="1"/>
    <col min="29" max="29" width="0" hidden="1" customWidth="1"/>
    <col min="31" max="41" width="0" hidden="1" customWidth="1"/>
    <col min="53" max="53" width="73.625" customWidth="1"/>
  </cols>
  <sheetData>
    <row r="1" spans="1:60" ht="15.7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93</v>
      </c>
    </row>
    <row r="2" spans="1:60" ht="24.95" customHeight="1" x14ac:dyDescent="0.2">
      <c r="A2" s="143" t="s">
        <v>8</v>
      </c>
      <c r="B2" s="462" t="s">
        <v>43</v>
      </c>
      <c r="C2" s="463" t="s">
        <v>44</v>
      </c>
      <c r="D2" s="464"/>
      <c r="E2" s="464"/>
      <c r="F2" s="464"/>
      <c r="G2" s="465"/>
      <c r="AG2" t="s">
        <v>94</v>
      </c>
    </row>
    <row r="3" spans="1:60" ht="24.95" customHeight="1" x14ac:dyDescent="0.2">
      <c r="A3" s="143" t="s">
        <v>9</v>
      </c>
      <c r="B3" s="49" t="s">
        <v>52</v>
      </c>
      <c r="C3" s="254" t="s">
        <v>44</v>
      </c>
      <c r="D3" s="255"/>
      <c r="E3" s="255"/>
      <c r="F3" s="255"/>
      <c r="G3" s="256"/>
      <c r="AC3" s="124" t="s">
        <v>94</v>
      </c>
      <c r="AG3" t="s">
        <v>95</v>
      </c>
    </row>
    <row r="4" spans="1:60" ht="24.95" customHeight="1" x14ac:dyDescent="0.2">
      <c r="A4" s="144" t="s">
        <v>10</v>
      </c>
      <c r="B4" s="145" t="s">
        <v>53</v>
      </c>
      <c r="C4" s="257" t="s">
        <v>54</v>
      </c>
      <c r="D4" s="258"/>
      <c r="E4" s="258"/>
      <c r="F4" s="258"/>
      <c r="G4" s="259"/>
      <c r="AG4" t="s">
        <v>96</v>
      </c>
    </row>
    <row r="5" spans="1:60" x14ac:dyDescent="0.2">
      <c r="D5" s="10"/>
    </row>
    <row r="6" spans="1:60" ht="38.5" x14ac:dyDescent="0.2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  <c r="X6" s="150" t="s">
        <v>117</v>
      </c>
      <c r="Y6" s="150" t="s">
        <v>118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119</v>
      </c>
      <c r="B8" s="166" t="s">
        <v>91</v>
      </c>
      <c r="C8" s="179" t="s">
        <v>29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0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0" t="s">
        <v>122</v>
      </c>
      <c r="D9" s="174" t="s">
        <v>123</v>
      </c>
      <c r="E9" s="175">
        <v>1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124</v>
      </c>
      <c r="T9" s="161" t="s">
        <v>125</v>
      </c>
      <c r="U9" s="161">
        <v>0</v>
      </c>
      <c r="V9" s="161">
        <f>ROUND(E9*U9,2)</f>
        <v>0</v>
      </c>
      <c r="W9" s="161"/>
      <c r="X9" s="161" t="s">
        <v>126</v>
      </c>
      <c r="Y9" s="161" t="s">
        <v>127</v>
      </c>
      <c r="Z9" s="151"/>
      <c r="AA9" s="151"/>
      <c r="AB9" s="151"/>
      <c r="AC9" s="151"/>
      <c r="AD9" s="151"/>
      <c r="AE9" s="151"/>
      <c r="AF9" s="151"/>
      <c r="AG9" s="151" t="s">
        <v>128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.4" outlineLevel="2" x14ac:dyDescent="0.2">
      <c r="A10" s="158"/>
      <c r="B10" s="159"/>
      <c r="C10" s="251" t="s">
        <v>129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130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Veškeré náklady spojené s vybudováním, provozem a odstraněním zařízení staveniště včetně zabezpečení prostoru výstavby a uvedení veškerých ploch dotčených výstavbou do původního nebo dohodnutého stavu.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131</v>
      </c>
      <c r="C11" s="180" t="s">
        <v>132</v>
      </c>
      <c r="D11" s="174" t="s">
        <v>123</v>
      </c>
      <c r="E11" s="175">
        <v>1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124</v>
      </c>
      <c r="T11" s="161" t="s">
        <v>125</v>
      </c>
      <c r="U11" s="161">
        <v>0</v>
      </c>
      <c r="V11" s="161">
        <f>ROUND(E11*U11,2)</f>
        <v>0</v>
      </c>
      <c r="W11" s="161"/>
      <c r="X11" s="161" t="s">
        <v>126</v>
      </c>
      <c r="Y11" s="161" t="s">
        <v>127</v>
      </c>
      <c r="Z11" s="151"/>
      <c r="AA11" s="151"/>
      <c r="AB11" s="151"/>
      <c r="AC11" s="151"/>
      <c r="AD11" s="151"/>
      <c r="AE11" s="151"/>
      <c r="AF11" s="151"/>
      <c r="AG11" s="151" t="s">
        <v>128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2.1" outlineLevel="2" x14ac:dyDescent="0.2">
      <c r="A12" s="158"/>
      <c r="B12" s="159"/>
      <c r="C12" s="251" t="s">
        <v>133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130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3</v>
      </c>
      <c r="B13" s="173" t="s">
        <v>134</v>
      </c>
      <c r="C13" s="180" t="s">
        <v>135</v>
      </c>
      <c r="D13" s="174" t="s">
        <v>123</v>
      </c>
      <c r="E13" s="175">
        <v>1</v>
      </c>
      <c r="F13" s="176"/>
      <c r="G13" s="177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124</v>
      </c>
      <c r="T13" s="161" t="s">
        <v>125</v>
      </c>
      <c r="U13" s="161">
        <v>0</v>
      </c>
      <c r="V13" s="161">
        <f>ROUND(E13*U13,2)</f>
        <v>0</v>
      </c>
      <c r="W13" s="161"/>
      <c r="X13" s="161" t="s">
        <v>126</v>
      </c>
      <c r="Y13" s="161" t="s">
        <v>127</v>
      </c>
      <c r="Z13" s="151"/>
      <c r="AA13" s="151"/>
      <c r="AB13" s="151"/>
      <c r="AC13" s="151"/>
      <c r="AD13" s="151"/>
      <c r="AE13" s="151"/>
      <c r="AF13" s="151"/>
      <c r="AG13" s="151" t="s">
        <v>128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1" t="s">
        <v>136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130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119</v>
      </c>
      <c r="B15" s="166" t="s">
        <v>92</v>
      </c>
      <c r="C15" s="179" t="s">
        <v>30</v>
      </c>
      <c r="D15" s="167"/>
      <c r="E15" s="168"/>
      <c r="F15" s="169"/>
      <c r="G15" s="170">
        <f>SUMIF(AG16:AG28,"&lt;&gt;NOR",G16:G28)</f>
        <v>0</v>
      </c>
      <c r="H15" s="164"/>
      <c r="I15" s="164">
        <f>SUM(I16:I28)</f>
        <v>0</v>
      </c>
      <c r="J15" s="164"/>
      <c r="K15" s="164">
        <f>SUM(K16:K28)</f>
        <v>0</v>
      </c>
      <c r="L15" s="164"/>
      <c r="M15" s="164">
        <f>SUM(M16:M28)</f>
        <v>0</v>
      </c>
      <c r="N15" s="163"/>
      <c r="O15" s="163">
        <f>SUM(O16:O28)</f>
        <v>0</v>
      </c>
      <c r="P15" s="163"/>
      <c r="Q15" s="163">
        <f>SUM(Q16:Q28)</f>
        <v>0</v>
      </c>
      <c r="R15" s="164"/>
      <c r="S15" s="164"/>
      <c r="T15" s="164"/>
      <c r="U15" s="164"/>
      <c r="V15" s="164">
        <f>SUM(V16:V28)</f>
        <v>0</v>
      </c>
      <c r="W15" s="164"/>
      <c r="X15" s="164"/>
      <c r="Y15" s="164"/>
      <c r="AG15" t="s">
        <v>120</v>
      </c>
    </row>
    <row r="16" spans="1:60" outlineLevel="1" x14ac:dyDescent="0.2">
      <c r="A16" s="172">
        <v>4</v>
      </c>
      <c r="B16" s="173" t="s">
        <v>137</v>
      </c>
      <c r="C16" s="180" t="s">
        <v>138</v>
      </c>
      <c r="D16" s="174" t="s">
        <v>123</v>
      </c>
      <c r="E16" s="175">
        <v>1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124</v>
      </c>
      <c r="T16" s="161" t="s">
        <v>125</v>
      </c>
      <c r="U16" s="161">
        <v>0</v>
      </c>
      <c r="V16" s="161">
        <f>ROUND(E16*U16,2)</f>
        <v>0</v>
      </c>
      <c r="W16" s="161"/>
      <c r="X16" s="161" t="s">
        <v>126</v>
      </c>
      <c r="Y16" s="161" t="s">
        <v>127</v>
      </c>
      <c r="Z16" s="151"/>
      <c r="AA16" s="151"/>
      <c r="AB16" s="151"/>
      <c r="AC16" s="151"/>
      <c r="AD16" s="151"/>
      <c r="AE16" s="151"/>
      <c r="AF16" s="151"/>
      <c r="AG16" s="151" t="s">
        <v>128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1" t="s">
        <v>158</v>
      </c>
      <c r="D17" s="252"/>
      <c r="E17" s="252"/>
      <c r="F17" s="252"/>
      <c r="G17" s="252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130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1.4" outlineLevel="3" x14ac:dyDescent="0.2">
      <c r="A18" s="158"/>
      <c r="B18" s="159"/>
      <c r="C18" s="249" t="s">
        <v>139</v>
      </c>
      <c r="D18" s="250"/>
      <c r="E18" s="250"/>
      <c r="F18" s="250"/>
      <c r="G18" s="25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130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Vyhotovení protokolu o vytyčení stavby se seznamem souřadnic vytyčených bodů a jejich polohopisnými (S-JTSK) a výškopisnými (Bpv) hodnotami.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5</v>
      </c>
      <c r="B19" s="173" t="s">
        <v>140</v>
      </c>
      <c r="C19" s="180" t="s">
        <v>141</v>
      </c>
      <c r="D19" s="174" t="s">
        <v>123</v>
      </c>
      <c r="E19" s="175">
        <v>1</v>
      </c>
      <c r="F19" s="176"/>
      <c r="G19" s="177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124</v>
      </c>
      <c r="T19" s="161" t="s">
        <v>125</v>
      </c>
      <c r="U19" s="161">
        <v>0</v>
      </c>
      <c r="V19" s="161">
        <f>ROUND(E19*U19,2)</f>
        <v>0</v>
      </c>
      <c r="W19" s="161"/>
      <c r="X19" s="161" t="s">
        <v>126</v>
      </c>
      <c r="Y19" s="161" t="s">
        <v>127</v>
      </c>
      <c r="Z19" s="151"/>
      <c r="AA19" s="151"/>
      <c r="AB19" s="151"/>
      <c r="AC19" s="151"/>
      <c r="AD19" s="151"/>
      <c r="AE19" s="151"/>
      <c r="AF19" s="151"/>
      <c r="AG19" s="151" t="s">
        <v>128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1" t="s">
        <v>142</v>
      </c>
      <c r="D20" s="252"/>
      <c r="E20" s="252"/>
      <c r="F20" s="252"/>
      <c r="G20" s="252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130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8" t="str">
        <f>C20</f>
        <v>Zaměření a vytýčení stávajících inženýrských sítí v místě stavby z hlediska jejich ochrany při provádění stavby.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6</v>
      </c>
      <c r="B21" s="173" t="s">
        <v>143</v>
      </c>
      <c r="C21" s="180" t="s">
        <v>144</v>
      </c>
      <c r="D21" s="174" t="s">
        <v>123</v>
      </c>
      <c r="E21" s="175">
        <v>1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124</v>
      </c>
      <c r="T21" s="161" t="s">
        <v>125</v>
      </c>
      <c r="U21" s="161">
        <v>0</v>
      </c>
      <c r="V21" s="161">
        <f>ROUND(E21*U21,2)</f>
        <v>0</v>
      </c>
      <c r="W21" s="161"/>
      <c r="X21" s="161" t="s">
        <v>126</v>
      </c>
      <c r="Y21" s="161" t="s">
        <v>127</v>
      </c>
      <c r="Z21" s="151"/>
      <c r="AA21" s="151"/>
      <c r="AB21" s="151"/>
      <c r="AC21" s="151"/>
      <c r="AD21" s="151"/>
      <c r="AE21" s="151"/>
      <c r="AF21" s="151"/>
      <c r="AG21" s="151" t="s">
        <v>128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2.1" outlineLevel="2" x14ac:dyDescent="0.2">
      <c r="A22" s="158"/>
      <c r="B22" s="159"/>
      <c r="C22" s="251" t="s">
        <v>145</v>
      </c>
      <c r="D22" s="252"/>
      <c r="E22" s="252"/>
      <c r="F22" s="252"/>
      <c r="G22" s="252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130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2">
        <v>7</v>
      </c>
      <c r="B23" s="173" t="s">
        <v>146</v>
      </c>
      <c r="C23" s="180" t="s">
        <v>147</v>
      </c>
      <c r="D23" s="174" t="s">
        <v>123</v>
      </c>
      <c r="E23" s="175">
        <v>1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124</v>
      </c>
      <c r="T23" s="161" t="s">
        <v>125</v>
      </c>
      <c r="U23" s="161">
        <v>0</v>
      </c>
      <c r="V23" s="161">
        <f>ROUND(E23*U23,2)</f>
        <v>0</v>
      </c>
      <c r="W23" s="161"/>
      <c r="X23" s="161" t="s">
        <v>126</v>
      </c>
      <c r="Y23" s="161" t="s">
        <v>127</v>
      </c>
      <c r="Z23" s="151"/>
      <c r="AA23" s="151"/>
      <c r="AB23" s="151"/>
      <c r="AC23" s="151"/>
      <c r="AD23" s="151"/>
      <c r="AE23" s="151"/>
      <c r="AF23" s="151"/>
      <c r="AG23" s="151" t="s">
        <v>128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2.1" outlineLevel="2" x14ac:dyDescent="0.2">
      <c r="A24" s="158"/>
      <c r="B24" s="159"/>
      <c r="C24" s="251" t="s">
        <v>148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130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na vyhotovení návrhu dočasného dopravního značení, jeho projednání s dotčenými orgány a organizacemi, dodání dopravních značek a případné světelné signalizace, jejich rozmístění a přemísťování a jejich údržba v průběhu výstavby včetně následného odstranění po ukončení stavebních prací.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8</v>
      </c>
      <c r="B25" s="173" t="s">
        <v>149</v>
      </c>
      <c r="C25" s="180" t="s">
        <v>150</v>
      </c>
      <c r="D25" s="174" t="s">
        <v>123</v>
      </c>
      <c r="E25" s="175">
        <v>1</v>
      </c>
      <c r="F25" s="176"/>
      <c r="G25" s="177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124</v>
      </c>
      <c r="T25" s="161" t="s">
        <v>125</v>
      </c>
      <c r="U25" s="161">
        <v>0</v>
      </c>
      <c r="V25" s="161">
        <f>ROUND(E25*U25,2)</f>
        <v>0</v>
      </c>
      <c r="W25" s="161"/>
      <c r="X25" s="161" t="s">
        <v>126</v>
      </c>
      <c r="Y25" s="161" t="s">
        <v>127</v>
      </c>
      <c r="Z25" s="151"/>
      <c r="AA25" s="151"/>
      <c r="AB25" s="151"/>
      <c r="AC25" s="151"/>
      <c r="AD25" s="151"/>
      <c r="AE25" s="151"/>
      <c r="AF25" s="151"/>
      <c r="AG25" s="151" t="s">
        <v>128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1.4" outlineLevel="2" x14ac:dyDescent="0.2">
      <c r="A26" s="158"/>
      <c r="B26" s="159"/>
      <c r="C26" s="251" t="s">
        <v>151</v>
      </c>
      <c r="D26" s="252"/>
      <c r="E26" s="252"/>
      <c r="F26" s="252"/>
      <c r="G26" s="252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130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zhotovitele, související s prováděním zkoušek a revizí předepsaných technickými normami nebo objednatelem a které jsou pro provedení díla nezbytné.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2">
        <v>9</v>
      </c>
      <c r="B27" s="173" t="s">
        <v>152</v>
      </c>
      <c r="C27" s="180" t="s">
        <v>153</v>
      </c>
      <c r="D27" s="174" t="s">
        <v>123</v>
      </c>
      <c r="E27" s="175">
        <v>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1"/>
      <c r="S27" s="161" t="s">
        <v>124</v>
      </c>
      <c r="T27" s="161" t="s">
        <v>125</v>
      </c>
      <c r="U27" s="161">
        <v>0</v>
      </c>
      <c r="V27" s="161">
        <f>ROUND(E27*U27,2)</f>
        <v>0</v>
      </c>
      <c r="W27" s="161"/>
      <c r="X27" s="161" t="s">
        <v>126</v>
      </c>
      <c r="Y27" s="161" t="s">
        <v>127</v>
      </c>
      <c r="Z27" s="151"/>
      <c r="AA27" s="151"/>
      <c r="AB27" s="151"/>
      <c r="AC27" s="151"/>
      <c r="AD27" s="151"/>
      <c r="AE27" s="151"/>
      <c r="AF27" s="151"/>
      <c r="AG27" s="151" t="s">
        <v>128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51" t="s">
        <v>154</v>
      </c>
      <c r="D28" s="252"/>
      <c r="E28" s="252"/>
      <c r="F28" s="252"/>
      <c r="G28" s="252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130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8" t="str">
        <f>C28</f>
        <v>Náklady na provedení skutečného zaměření stavby v rozsahu nezbytném pro zápis změny do katastru nemovitostí.</v>
      </c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3"/>
      <c r="B29" s="4"/>
      <c r="C29" s="18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105</v>
      </c>
    </row>
    <row r="30" spans="1:60" x14ac:dyDescent="0.2">
      <c r="A30" s="154"/>
      <c r="B30" s="155" t="s">
        <v>31</v>
      </c>
      <c r="C30" s="182"/>
      <c r="D30" s="156"/>
      <c r="E30" s="157"/>
      <c r="F30" s="157"/>
      <c r="G30" s="171">
        <f>G8+G15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155</v>
      </c>
    </row>
    <row r="31" spans="1:60" x14ac:dyDescent="0.2">
      <c r="A31" s="3"/>
      <c r="B31" s="4"/>
      <c r="C31" s="18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0" t="s">
        <v>156</v>
      </c>
      <c r="B33" s="260"/>
      <c r="C33" s="26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2"/>
      <c r="B34" s="263"/>
      <c r="C34" s="264"/>
      <c r="D34" s="263"/>
      <c r="E34" s="263"/>
      <c r="F34" s="263"/>
      <c r="G34" s="26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157</v>
      </c>
    </row>
    <row r="35" spans="1:33" x14ac:dyDescent="0.2">
      <c r="A35" s="266"/>
      <c r="B35" s="267"/>
      <c r="C35" s="268"/>
      <c r="D35" s="267"/>
      <c r="E35" s="267"/>
      <c r="F35" s="267"/>
      <c r="G35" s="2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6"/>
      <c r="B36" s="267"/>
      <c r="C36" s="268"/>
      <c r="D36" s="267"/>
      <c r="E36" s="267"/>
      <c r="F36" s="267"/>
      <c r="G36" s="26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6"/>
      <c r="B37" s="267"/>
      <c r="C37" s="268"/>
      <c r="D37" s="267"/>
      <c r="E37" s="267"/>
      <c r="F37" s="267"/>
      <c r="G37" s="26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70"/>
      <c r="B38" s="271"/>
      <c r="C38" s="272"/>
      <c r="D38" s="271"/>
      <c r="E38" s="271"/>
      <c r="F38" s="271"/>
      <c r="G38" s="27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3"/>
      <c r="D40" s="10"/>
      <c r="AG40" t="s">
        <v>159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A33:C33"/>
    <mergeCell ref="A34:G38"/>
    <mergeCell ref="C10:G10"/>
    <mergeCell ref="C12:G12"/>
    <mergeCell ref="C14:G14"/>
    <mergeCell ref="C17:G17"/>
    <mergeCell ref="C28:G28"/>
    <mergeCell ref="A1:G1"/>
    <mergeCell ref="C2:G2"/>
    <mergeCell ref="C3:G3"/>
    <mergeCell ref="C4:G4"/>
    <mergeCell ref="C18:G18"/>
    <mergeCell ref="C20:G20"/>
    <mergeCell ref="C22:G22"/>
    <mergeCell ref="C24:G24"/>
    <mergeCell ref="C26:G26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B1" sqref="B1:J1"/>
      <selection pane="bottomLeft" activeCell="A8" sqref="A8"/>
    </sheetView>
  </sheetViews>
  <sheetFormatPr defaultRowHeight="12.85" outlineLevelRow="3" x14ac:dyDescent="0.2"/>
  <cols>
    <col min="1" max="1" width="3.375" customWidth="1"/>
    <col min="2" max="2" width="12.5" style="124" customWidth="1"/>
    <col min="3" max="3" width="38.25" style="124" customWidth="1"/>
    <col min="4" max="4" width="4.75" customWidth="1"/>
    <col min="5" max="5" width="10.5" customWidth="1"/>
    <col min="6" max="6" width="9.75" customWidth="1"/>
    <col min="7" max="7" width="12.625" customWidth="1"/>
    <col min="8" max="25" width="9" hidden="1" customWidth="1"/>
    <col min="29" max="29" width="0" hidden="1" customWidth="1"/>
    <col min="31" max="41" width="0" hidden="1" customWidth="1"/>
  </cols>
  <sheetData>
    <row r="1" spans="1:60" ht="15.7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93</v>
      </c>
    </row>
    <row r="2" spans="1:60" ht="24.95" customHeight="1" x14ac:dyDescent="0.2">
      <c r="A2" s="143" t="s">
        <v>8</v>
      </c>
      <c r="B2" s="462" t="s">
        <v>43</v>
      </c>
      <c r="C2" s="463" t="s">
        <v>44</v>
      </c>
      <c r="D2" s="464"/>
      <c r="E2" s="464"/>
      <c r="F2" s="464"/>
      <c r="G2" s="465"/>
      <c r="AG2" t="s">
        <v>94</v>
      </c>
    </row>
    <row r="3" spans="1:60" ht="24.95" customHeight="1" x14ac:dyDescent="0.2">
      <c r="A3" s="143" t="s">
        <v>9</v>
      </c>
      <c r="B3" s="49" t="s">
        <v>52</v>
      </c>
      <c r="C3" s="254" t="s">
        <v>44</v>
      </c>
      <c r="D3" s="255"/>
      <c r="E3" s="255"/>
      <c r="F3" s="255"/>
      <c r="G3" s="256"/>
      <c r="AC3" s="124" t="s">
        <v>94</v>
      </c>
      <c r="AG3" t="s">
        <v>95</v>
      </c>
    </row>
    <row r="4" spans="1:60" ht="24.95" customHeight="1" x14ac:dyDescent="0.2">
      <c r="A4" s="144" t="s">
        <v>10</v>
      </c>
      <c r="B4" s="145" t="s">
        <v>55</v>
      </c>
      <c r="C4" s="257" t="s">
        <v>56</v>
      </c>
      <c r="D4" s="258"/>
      <c r="E4" s="258"/>
      <c r="F4" s="258"/>
      <c r="G4" s="259"/>
      <c r="AG4" t="s">
        <v>96</v>
      </c>
    </row>
    <row r="5" spans="1:60" x14ac:dyDescent="0.2">
      <c r="D5" s="10"/>
    </row>
    <row r="6" spans="1:60" ht="38.5" x14ac:dyDescent="0.2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  <c r="X6" s="150" t="s">
        <v>117</v>
      </c>
      <c r="Y6" s="150" t="s">
        <v>118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119</v>
      </c>
      <c r="B8" s="166" t="s">
        <v>67</v>
      </c>
      <c r="C8" s="179" t="s">
        <v>68</v>
      </c>
      <c r="D8" s="167"/>
      <c r="E8" s="168"/>
      <c r="F8" s="169"/>
      <c r="G8" s="170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7.2</v>
      </c>
      <c r="P8" s="163"/>
      <c r="Q8" s="163">
        <f>SUM(Q9:Q20)</f>
        <v>0</v>
      </c>
      <c r="R8" s="164"/>
      <c r="S8" s="164"/>
      <c r="T8" s="164"/>
      <c r="U8" s="164"/>
      <c r="V8" s="164">
        <f>SUM(V9:V20)</f>
        <v>56.79</v>
      </c>
      <c r="W8" s="164"/>
      <c r="X8" s="164"/>
      <c r="Y8" s="164"/>
      <c r="AG8" t="s">
        <v>120</v>
      </c>
    </row>
    <row r="9" spans="1:60" outlineLevel="1" x14ac:dyDescent="0.2">
      <c r="A9" s="186">
        <v>1</v>
      </c>
      <c r="B9" s="187" t="s">
        <v>160</v>
      </c>
      <c r="C9" s="192" t="s">
        <v>161</v>
      </c>
      <c r="D9" s="188" t="s">
        <v>162</v>
      </c>
      <c r="E9" s="189">
        <v>55</v>
      </c>
      <c r="F9" s="190"/>
      <c r="G9" s="19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124</v>
      </c>
      <c r="T9" s="161" t="s">
        <v>124</v>
      </c>
      <c r="U9" s="161">
        <v>0.36799999999999999</v>
      </c>
      <c r="V9" s="161">
        <f>ROUND(E9*U9,2)</f>
        <v>20.239999999999998</v>
      </c>
      <c r="W9" s="161"/>
      <c r="X9" s="161" t="s">
        <v>163</v>
      </c>
      <c r="Y9" s="161" t="s">
        <v>127</v>
      </c>
      <c r="Z9" s="151"/>
      <c r="AA9" s="151"/>
      <c r="AB9" s="151"/>
      <c r="AC9" s="151"/>
      <c r="AD9" s="151"/>
      <c r="AE9" s="151"/>
      <c r="AF9" s="151"/>
      <c r="AG9" s="151" t="s">
        <v>164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2">
        <v>2</v>
      </c>
      <c r="B10" s="173" t="s">
        <v>165</v>
      </c>
      <c r="C10" s="180" t="s">
        <v>166</v>
      </c>
      <c r="D10" s="174" t="s">
        <v>162</v>
      </c>
      <c r="E10" s="175">
        <v>27.5</v>
      </c>
      <c r="F10" s="176"/>
      <c r="G10" s="177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124</v>
      </c>
      <c r="T10" s="161" t="s">
        <v>124</v>
      </c>
      <c r="U10" s="161">
        <v>5.8000000000000003E-2</v>
      </c>
      <c r="V10" s="161">
        <f>ROUND(E10*U10,2)</f>
        <v>1.6</v>
      </c>
      <c r="W10" s="161"/>
      <c r="X10" s="161" t="s">
        <v>163</v>
      </c>
      <c r="Y10" s="161" t="s">
        <v>127</v>
      </c>
      <c r="Z10" s="151"/>
      <c r="AA10" s="151"/>
      <c r="AB10" s="151"/>
      <c r="AC10" s="151"/>
      <c r="AD10" s="151"/>
      <c r="AE10" s="151"/>
      <c r="AF10" s="151"/>
      <c r="AG10" s="151" t="s">
        <v>164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167</v>
      </c>
      <c r="D11" s="184"/>
      <c r="E11" s="185">
        <v>27.5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3</v>
      </c>
      <c r="B12" s="173" t="s">
        <v>169</v>
      </c>
      <c r="C12" s="180" t="s">
        <v>170</v>
      </c>
      <c r="D12" s="174" t="s">
        <v>162</v>
      </c>
      <c r="E12" s="175">
        <v>55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124</v>
      </c>
      <c r="T12" s="161" t="s">
        <v>124</v>
      </c>
      <c r="U12" s="161">
        <v>1.0999999999999999E-2</v>
      </c>
      <c r="V12" s="161">
        <f>ROUND(E12*U12,2)</f>
        <v>0.61</v>
      </c>
      <c r="W12" s="161"/>
      <c r="X12" s="161" t="s">
        <v>163</v>
      </c>
      <c r="Y12" s="161" t="s">
        <v>127</v>
      </c>
      <c r="Z12" s="151"/>
      <c r="AA12" s="151"/>
      <c r="AB12" s="151"/>
      <c r="AC12" s="151"/>
      <c r="AD12" s="151"/>
      <c r="AE12" s="151"/>
      <c r="AF12" s="151"/>
      <c r="AG12" s="151" t="s">
        <v>164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171</v>
      </c>
      <c r="D13" s="184"/>
      <c r="E13" s="185">
        <v>55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6">
        <v>4</v>
      </c>
      <c r="B14" s="187" t="s">
        <v>172</v>
      </c>
      <c r="C14" s="192" t="s">
        <v>173</v>
      </c>
      <c r="D14" s="188" t="s">
        <v>162</v>
      </c>
      <c r="E14" s="189">
        <v>55</v>
      </c>
      <c r="F14" s="190"/>
      <c r="G14" s="191">
        <f t="shared" ref="G14:G19" si="0">ROUND(E14*F14,2)</f>
        <v>0</v>
      </c>
      <c r="H14" s="162"/>
      <c r="I14" s="161">
        <f t="shared" ref="I14:I19" si="1">ROUND(E14*H14,2)</f>
        <v>0</v>
      </c>
      <c r="J14" s="162"/>
      <c r="K14" s="161">
        <f t="shared" ref="K14:K19" si="2">ROUND(E14*J14,2)</f>
        <v>0</v>
      </c>
      <c r="L14" s="161">
        <v>21</v>
      </c>
      <c r="M14" s="161">
        <f t="shared" ref="M14:M19" si="3">G14*(1+L14/100)</f>
        <v>0</v>
      </c>
      <c r="N14" s="160">
        <v>0</v>
      </c>
      <c r="O14" s="160">
        <f t="shared" ref="O14:O19" si="4">ROUND(E14*N14,2)</f>
        <v>0</v>
      </c>
      <c r="P14" s="160">
        <v>0</v>
      </c>
      <c r="Q14" s="160">
        <f t="shared" ref="Q14:Q19" si="5">ROUND(E14*P14,2)</f>
        <v>0</v>
      </c>
      <c r="R14" s="161"/>
      <c r="S14" s="161" t="s">
        <v>124</v>
      </c>
      <c r="T14" s="161" t="s">
        <v>124</v>
      </c>
      <c r="U14" s="161">
        <v>8.9999999999999993E-3</v>
      </c>
      <c r="V14" s="161">
        <f t="shared" ref="V14:V19" si="6">ROUND(E14*U14,2)</f>
        <v>0.5</v>
      </c>
      <c r="W14" s="161"/>
      <c r="X14" s="161" t="s">
        <v>163</v>
      </c>
      <c r="Y14" s="161" t="s">
        <v>127</v>
      </c>
      <c r="Z14" s="151"/>
      <c r="AA14" s="151"/>
      <c r="AB14" s="151"/>
      <c r="AC14" s="151"/>
      <c r="AD14" s="151"/>
      <c r="AE14" s="151"/>
      <c r="AF14" s="151"/>
      <c r="AG14" s="151" t="s">
        <v>164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6">
        <v>5</v>
      </c>
      <c r="B15" s="187" t="s">
        <v>174</v>
      </c>
      <c r="C15" s="192" t="s">
        <v>175</v>
      </c>
      <c r="D15" s="188" t="s">
        <v>176</v>
      </c>
      <c r="E15" s="189">
        <v>120</v>
      </c>
      <c r="F15" s="190"/>
      <c r="G15" s="19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124</v>
      </c>
      <c r="T15" s="161" t="s">
        <v>124</v>
      </c>
      <c r="U15" s="161">
        <v>9.6000000000000002E-2</v>
      </c>
      <c r="V15" s="161">
        <f t="shared" si="6"/>
        <v>11.52</v>
      </c>
      <c r="W15" s="161"/>
      <c r="X15" s="161" t="s">
        <v>163</v>
      </c>
      <c r="Y15" s="161" t="s">
        <v>127</v>
      </c>
      <c r="Z15" s="151"/>
      <c r="AA15" s="151"/>
      <c r="AB15" s="151"/>
      <c r="AC15" s="151"/>
      <c r="AD15" s="151"/>
      <c r="AE15" s="151"/>
      <c r="AF15" s="151"/>
      <c r="AG15" s="151" t="s">
        <v>164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6">
        <v>6</v>
      </c>
      <c r="B16" s="187" t="s">
        <v>177</v>
      </c>
      <c r="C16" s="192" t="s">
        <v>178</v>
      </c>
      <c r="D16" s="188" t="s">
        <v>176</v>
      </c>
      <c r="E16" s="189">
        <v>120</v>
      </c>
      <c r="F16" s="190"/>
      <c r="G16" s="19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124</v>
      </c>
      <c r="T16" s="161" t="s">
        <v>124</v>
      </c>
      <c r="U16" s="161">
        <v>0.126</v>
      </c>
      <c r="V16" s="161">
        <f t="shared" si="6"/>
        <v>15.12</v>
      </c>
      <c r="W16" s="161"/>
      <c r="X16" s="161" t="s">
        <v>163</v>
      </c>
      <c r="Y16" s="161" t="s">
        <v>127</v>
      </c>
      <c r="Z16" s="151"/>
      <c r="AA16" s="151"/>
      <c r="AB16" s="151"/>
      <c r="AC16" s="151"/>
      <c r="AD16" s="151"/>
      <c r="AE16" s="151"/>
      <c r="AF16" s="151"/>
      <c r="AG16" s="151" t="s">
        <v>164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1.4" outlineLevel="1" x14ac:dyDescent="0.2">
      <c r="A17" s="186">
        <v>7</v>
      </c>
      <c r="B17" s="187" t="s">
        <v>179</v>
      </c>
      <c r="C17" s="192" t="s">
        <v>180</v>
      </c>
      <c r="D17" s="188" t="s">
        <v>162</v>
      </c>
      <c r="E17" s="189">
        <v>55</v>
      </c>
      <c r="F17" s="190"/>
      <c r="G17" s="19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124</v>
      </c>
      <c r="T17" s="161" t="s">
        <v>124</v>
      </c>
      <c r="U17" s="161">
        <v>0</v>
      </c>
      <c r="V17" s="161">
        <f t="shared" si="6"/>
        <v>0</v>
      </c>
      <c r="W17" s="161"/>
      <c r="X17" s="161" t="s">
        <v>163</v>
      </c>
      <c r="Y17" s="161" t="s">
        <v>127</v>
      </c>
      <c r="Z17" s="151"/>
      <c r="AA17" s="151"/>
      <c r="AB17" s="151"/>
      <c r="AC17" s="151"/>
      <c r="AD17" s="151"/>
      <c r="AE17" s="151"/>
      <c r="AF17" s="151"/>
      <c r="AG17" s="151" t="s">
        <v>164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6">
        <v>8</v>
      </c>
      <c r="B18" s="187" t="s">
        <v>181</v>
      </c>
      <c r="C18" s="192" t="s">
        <v>182</v>
      </c>
      <c r="D18" s="188" t="s">
        <v>176</v>
      </c>
      <c r="E18" s="189">
        <v>120</v>
      </c>
      <c r="F18" s="190"/>
      <c r="G18" s="19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3.0000000000000001E-5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124</v>
      </c>
      <c r="T18" s="161" t="s">
        <v>124</v>
      </c>
      <c r="U18" s="161">
        <v>0.06</v>
      </c>
      <c r="V18" s="161">
        <f t="shared" si="6"/>
        <v>7.2</v>
      </c>
      <c r="W18" s="161"/>
      <c r="X18" s="161" t="s">
        <v>183</v>
      </c>
      <c r="Y18" s="161" t="s">
        <v>127</v>
      </c>
      <c r="Z18" s="151"/>
      <c r="AA18" s="151"/>
      <c r="AB18" s="151"/>
      <c r="AC18" s="151"/>
      <c r="AD18" s="151"/>
      <c r="AE18" s="151"/>
      <c r="AF18" s="151"/>
      <c r="AG18" s="151" t="s">
        <v>184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9</v>
      </c>
      <c r="B19" s="173" t="s">
        <v>185</v>
      </c>
      <c r="C19" s="180" t="s">
        <v>186</v>
      </c>
      <c r="D19" s="174" t="s">
        <v>162</v>
      </c>
      <c r="E19" s="175">
        <v>12</v>
      </c>
      <c r="F19" s="176"/>
      <c r="G19" s="177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0.6</v>
      </c>
      <c r="O19" s="160">
        <f t="shared" si="4"/>
        <v>7.2</v>
      </c>
      <c r="P19" s="160">
        <v>0</v>
      </c>
      <c r="Q19" s="160">
        <f t="shared" si="5"/>
        <v>0</v>
      </c>
      <c r="R19" s="161" t="s">
        <v>187</v>
      </c>
      <c r="S19" s="161" t="s">
        <v>124</v>
      </c>
      <c r="T19" s="161" t="s">
        <v>124</v>
      </c>
      <c r="U19" s="161">
        <v>0</v>
      </c>
      <c r="V19" s="161">
        <f t="shared" si="6"/>
        <v>0</v>
      </c>
      <c r="W19" s="161"/>
      <c r="X19" s="161" t="s">
        <v>188</v>
      </c>
      <c r="Y19" s="161" t="s">
        <v>127</v>
      </c>
      <c r="Z19" s="151"/>
      <c r="AA19" s="151"/>
      <c r="AB19" s="151"/>
      <c r="AC19" s="151"/>
      <c r="AD19" s="151"/>
      <c r="AE19" s="151"/>
      <c r="AF19" s="151"/>
      <c r="AG19" s="151" t="s">
        <v>189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190</v>
      </c>
      <c r="D20" s="184"/>
      <c r="E20" s="185">
        <v>12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5" t="s">
        <v>119</v>
      </c>
      <c r="B21" s="166" t="s">
        <v>69</v>
      </c>
      <c r="C21" s="179" t="s">
        <v>70</v>
      </c>
      <c r="D21" s="167"/>
      <c r="E21" s="168"/>
      <c r="F21" s="169"/>
      <c r="G21" s="170">
        <f>SUMIF(AG22:AG23,"&lt;&gt;NOR",G22:G23)</f>
        <v>0</v>
      </c>
      <c r="H21" s="164"/>
      <c r="I21" s="164">
        <f>SUM(I22:I23)</f>
        <v>0</v>
      </c>
      <c r="J21" s="164"/>
      <c r="K21" s="164">
        <f>SUM(K22:K23)</f>
        <v>0</v>
      </c>
      <c r="L21" s="164"/>
      <c r="M21" s="164">
        <f>SUM(M22:M23)</f>
        <v>0</v>
      </c>
      <c r="N21" s="163"/>
      <c r="O21" s="163">
        <f>SUM(O22:O23)</f>
        <v>0.06</v>
      </c>
      <c r="P21" s="163"/>
      <c r="Q21" s="163">
        <f>SUM(Q22:Q23)</f>
        <v>0</v>
      </c>
      <c r="R21" s="164"/>
      <c r="S21" s="164"/>
      <c r="T21" s="164"/>
      <c r="U21" s="164"/>
      <c r="V21" s="164">
        <f>SUM(V22:V23)</f>
        <v>29.28</v>
      </c>
      <c r="W21" s="164"/>
      <c r="X21" s="164"/>
      <c r="Y21" s="164"/>
      <c r="AG21" t="s">
        <v>120</v>
      </c>
    </row>
    <row r="22" spans="1:60" ht="21.4" outlineLevel="1" x14ac:dyDescent="0.2">
      <c r="A22" s="186">
        <v>10</v>
      </c>
      <c r="B22" s="187" t="s">
        <v>191</v>
      </c>
      <c r="C22" s="192" t="s">
        <v>192</v>
      </c>
      <c r="D22" s="188" t="s">
        <v>176</v>
      </c>
      <c r="E22" s="189">
        <v>120</v>
      </c>
      <c r="F22" s="190"/>
      <c r="G22" s="191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1"/>
      <c r="S22" s="161" t="s">
        <v>124</v>
      </c>
      <c r="T22" s="161" t="s">
        <v>124</v>
      </c>
      <c r="U22" s="161">
        <v>0.15</v>
      </c>
      <c r="V22" s="161">
        <f>ROUND(E22*U22,2)</f>
        <v>18</v>
      </c>
      <c r="W22" s="161"/>
      <c r="X22" s="161" t="s">
        <v>163</v>
      </c>
      <c r="Y22" s="161" t="s">
        <v>127</v>
      </c>
      <c r="Z22" s="151"/>
      <c r="AA22" s="151"/>
      <c r="AB22" s="151"/>
      <c r="AC22" s="151"/>
      <c r="AD22" s="151"/>
      <c r="AE22" s="151"/>
      <c r="AF22" s="151"/>
      <c r="AG22" s="151" t="s">
        <v>164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6">
        <v>11</v>
      </c>
      <c r="B23" s="187" t="s">
        <v>193</v>
      </c>
      <c r="C23" s="192" t="s">
        <v>194</v>
      </c>
      <c r="D23" s="188" t="s">
        <v>176</v>
      </c>
      <c r="E23" s="189">
        <v>120</v>
      </c>
      <c r="F23" s="190"/>
      <c r="G23" s="191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5.0000000000000001E-4</v>
      </c>
      <c r="O23" s="160">
        <f>ROUND(E23*N23,2)</f>
        <v>0.06</v>
      </c>
      <c r="P23" s="160">
        <v>0</v>
      </c>
      <c r="Q23" s="160">
        <f>ROUND(E23*P23,2)</f>
        <v>0</v>
      </c>
      <c r="R23" s="161"/>
      <c r="S23" s="161" t="s">
        <v>124</v>
      </c>
      <c r="T23" s="161" t="s">
        <v>124</v>
      </c>
      <c r="U23" s="161">
        <v>9.4E-2</v>
      </c>
      <c r="V23" s="161">
        <f>ROUND(E23*U23,2)</f>
        <v>11.28</v>
      </c>
      <c r="W23" s="161"/>
      <c r="X23" s="161" t="s">
        <v>163</v>
      </c>
      <c r="Y23" s="161" t="s">
        <v>127</v>
      </c>
      <c r="Z23" s="151"/>
      <c r="AA23" s="151"/>
      <c r="AB23" s="151"/>
      <c r="AC23" s="151"/>
      <c r="AD23" s="151"/>
      <c r="AE23" s="151"/>
      <c r="AF23" s="151"/>
      <c r="AG23" s="151" t="s">
        <v>164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119</v>
      </c>
      <c r="B24" s="166" t="s">
        <v>52</v>
      </c>
      <c r="C24" s="179" t="s">
        <v>73</v>
      </c>
      <c r="D24" s="167"/>
      <c r="E24" s="168"/>
      <c r="F24" s="169"/>
      <c r="G24" s="170">
        <f>SUMIF(AG25:AG30,"&lt;&gt;NOR",G25:G30)</f>
        <v>0</v>
      </c>
      <c r="H24" s="164"/>
      <c r="I24" s="164">
        <f>SUM(I25:I30)</f>
        <v>0</v>
      </c>
      <c r="J24" s="164"/>
      <c r="K24" s="164">
        <f>SUM(K25:K30)</f>
        <v>0</v>
      </c>
      <c r="L24" s="164"/>
      <c r="M24" s="164">
        <f>SUM(M25:M30)</f>
        <v>0</v>
      </c>
      <c r="N24" s="163"/>
      <c r="O24" s="163">
        <f>SUM(O25:O30)</f>
        <v>98.570000000000007</v>
      </c>
      <c r="P24" s="163"/>
      <c r="Q24" s="163">
        <f>SUM(Q25:Q30)</f>
        <v>0</v>
      </c>
      <c r="R24" s="164"/>
      <c r="S24" s="164"/>
      <c r="T24" s="164"/>
      <c r="U24" s="164"/>
      <c r="V24" s="164">
        <f>SUM(V25:V30)</f>
        <v>77.28</v>
      </c>
      <c r="W24" s="164"/>
      <c r="X24" s="164"/>
      <c r="Y24" s="164"/>
      <c r="AG24" t="s">
        <v>120</v>
      </c>
    </row>
    <row r="25" spans="1:60" outlineLevel="1" x14ac:dyDescent="0.2">
      <c r="A25" s="186">
        <v>12</v>
      </c>
      <c r="B25" s="187" t="s">
        <v>195</v>
      </c>
      <c r="C25" s="192" t="s">
        <v>196</v>
      </c>
      <c r="D25" s="188" t="s">
        <v>176</v>
      </c>
      <c r="E25" s="189">
        <v>120</v>
      </c>
      <c r="F25" s="190"/>
      <c r="G25" s="191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0.60721000000000003</v>
      </c>
      <c r="O25" s="160">
        <f>ROUND(E25*N25,2)</f>
        <v>72.87</v>
      </c>
      <c r="P25" s="160">
        <v>0</v>
      </c>
      <c r="Q25" s="160">
        <f>ROUND(E25*P25,2)</f>
        <v>0</v>
      </c>
      <c r="R25" s="161"/>
      <c r="S25" s="161" t="s">
        <v>124</v>
      </c>
      <c r="T25" s="161" t="s">
        <v>124</v>
      </c>
      <c r="U25" s="161">
        <v>2.3E-2</v>
      </c>
      <c r="V25" s="161">
        <f>ROUND(E25*U25,2)</f>
        <v>2.76</v>
      </c>
      <c r="W25" s="161"/>
      <c r="X25" s="161" t="s">
        <v>163</v>
      </c>
      <c r="Y25" s="161" t="s">
        <v>127</v>
      </c>
      <c r="Z25" s="151"/>
      <c r="AA25" s="151"/>
      <c r="AB25" s="151"/>
      <c r="AC25" s="151"/>
      <c r="AD25" s="151"/>
      <c r="AE25" s="151"/>
      <c r="AF25" s="151"/>
      <c r="AG25" s="151" t="s">
        <v>164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1.4" outlineLevel="1" x14ac:dyDescent="0.2">
      <c r="A26" s="186">
        <v>13</v>
      </c>
      <c r="B26" s="187" t="s">
        <v>197</v>
      </c>
      <c r="C26" s="192" t="s">
        <v>198</v>
      </c>
      <c r="D26" s="188" t="s">
        <v>176</v>
      </c>
      <c r="E26" s="189">
        <v>120</v>
      </c>
      <c r="F26" s="190"/>
      <c r="G26" s="191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3.15E-2</v>
      </c>
      <c r="O26" s="160">
        <f>ROUND(E26*N26,2)</f>
        <v>3.78</v>
      </c>
      <c r="P26" s="160">
        <v>0</v>
      </c>
      <c r="Q26" s="160">
        <f>ROUND(E26*P26,2)</f>
        <v>0</v>
      </c>
      <c r="R26" s="161"/>
      <c r="S26" s="161" t="s">
        <v>124</v>
      </c>
      <c r="T26" s="161" t="s">
        <v>124</v>
      </c>
      <c r="U26" s="161">
        <v>0.55000000000000004</v>
      </c>
      <c r="V26" s="161">
        <f>ROUND(E26*U26,2)</f>
        <v>66</v>
      </c>
      <c r="W26" s="161"/>
      <c r="X26" s="161" t="s">
        <v>163</v>
      </c>
      <c r="Y26" s="161" t="s">
        <v>127</v>
      </c>
      <c r="Z26" s="151"/>
      <c r="AA26" s="151"/>
      <c r="AB26" s="151"/>
      <c r="AC26" s="151"/>
      <c r="AD26" s="151"/>
      <c r="AE26" s="151"/>
      <c r="AF26" s="151"/>
      <c r="AG26" s="151" t="s">
        <v>164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2">
        <v>14</v>
      </c>
      <c r="B27" s="173" t="s">
        <v>199</v>
      </c>
      <c r="C27" s="180" t="s">
        <v>200</v>
      </c>
      <c r="D27" s="174" t="s">
        <v>176</v>
      </c>
      <c r="E27" s="175">
        <v>120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3.6740000000000002E-2</v>
      </c>
      <c r="O27" s="160">
        <f>ROUND(E27*N27,2)</f>
        <v>4.41</v>
      </c>
      <c r="P27" s="160">
        <v>0</v>
      </c>
      <c r="Q27" s="160">
        <f>ROUND(E27*P27,2)</f>
        <v>0</v>
      </c>
      <c r="R27" s="161"/>
      <c r="S27" s="161" t="s">
        <v>124</v>
      </c>
      <c r="T27" s="161" t="s">
        <v>124</v>
      </c>
      <c r="U27" s="161">
        <v>7.0999999999999994E-2</v>
      </c>
      <c r="V27" s="161">
        <f>ROUND(E27*U27,2)</f>
        <v>8.52</v>
      </c>
      <c r="W27" s="161"/>
      <c r="X27" s="161" t="s">
        <v>163</v>
      </c>
      <c r="Y27" s="161" t="s">
        <v>127</v>
      </c>
      <c r="Z27" s="151"/>
      <c r="AA27" s="151"/>
      <c r="AB27" s="151"/>
      <c r="AC27" s="151"/>
      <c r="AD27" s="151"/>
      <c r="AE27" s="151"/>
      <c r="AF27" s="151"/>
      <c r="AG27" s="151" t="s">
        <v>164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201</v>
      </c>
      <c r="D28" s="184"/>
      <c r="E28" s="185">
        <v>120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2">
        <v>15</v>
      </c>
      <c r="B29" s="173" t="s">
        <v>202</v>
      </c>
      <c r="C29" s="180" t="s">
        <v>203</v>
      </c>
      <c r="D29" s="174" t="s">
        <v>204</v>
      </c>
      <c r="E29" s="175">
        <v>500.4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3.5000000000000003E-2</v>
      </c>
      <c r="O29" s="160">
        <f>ROUND(E29*N29,2)</f>
        <v>17.510000000000002</v>
      </c>
      <c r="P29" s="160">
        <v>0</v>
      </c>
      <c r="Q29" s="160">
        <f>ROUND(E29*P29,2)</f>
        <v>0</v>
      </c>
      <c r="R29" s="161" t="s">
        <v>187</v>
      </c>
      <c r="S29" s="161" t="s">
        <v>124</v>
      </c>
      <c r="T29" s="161" t="s">
        <v>124</v>
      </c>
      <c r="U29" s="161">
        <v>0</v>
      </c>
      <c r="V29" s="161">
        <f>ROUND(E29*U29,2)</f>
        <v>0</v>
      </c>
      <c r="W29" s="161"/>
      <c r="X29" s="161" t="s">
        <v>188</v>
      </c>
      <c r="Y29" s="161" t="s">
        <v>127</v>
      </c>
      <c r="Z29" s="151"/>
      <c r="AA29" s="151"/>
      <c r="AB29" s="151"/>
      <c r="AC29" s="151"/>
      <c r="AD29" s="151"/>
      <c r="AE29" s="151"/>
      <c r="AF29" s="151"/>
      <c r="AG29" s="151" t="s">
        <v>189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205</v>
      </c>
      <c r="D30" s="184"/>
      <c r="E30" s="185">
        <v>500.4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119</v>
      </c>
      <c r="B31" s="166" t="s">
        <v>76</v>
      </c>
      <c r="C31" s="179" t="s">
        <v>77</v>
      </c>
      <c r="D31" s="167"/>
      <c r="E31" s="168"/>
      <c r="F31" s="169"/>
      <c r="G31" s="170">
        <f>SUMIF(AG32:AG45,"&lt;&gt;NOR",G32:G45)</f>
        <v>0</v>
      </c>
      <c r="H31" s="164"/>
      <c r="I31" s="164">
        <f>SUM(I32:I45)</f>
        <v>0</v>
      </c>
      <c r="J31" s="164"/>
      <c r="K31" s="164">
        <f>SUM(K32:K45)</f>
        <v>0</v>
      </c>
      <c r="L31" s="164"/>
      <c r="M31" s="164">
        <f>SUM(M32:M45)</f>
        <v>0</v>
      </c>
      <c r="N31" s="163"/>
      <c r="O31" s="163">
        <f>SUM(O32:O45)</f>
        <v>10.459999999999999</v>
      </c>
      <c r="P31" s="163"/>
      <c r="Q31" s="163">
        <f>SUM(Q32:Q45)</f>
        <v>0</v>
      </c>
      <c r="R31" s="164"/>
      <c r="S31" s="164"/>
      <c r="T31" s="164"/>
      <c r="U31" s="164"/>
      <c r="V31" s="164">
        <f>SUM(V32:V45)</f>
        <v>8.75</v>
      </c>
      <c r="W31" s="164"/>
      <c r="X31" s="164"/>
      <c r="Y31" s="164"/>
      <c r="AG31" t="s">
        <v>120</v>
      </c>
    </row>
    <row r="32" spans="1:60" ht="21.4" outlineLevel="1" x14ac:dyDescent="0.2">
      <c r="A32" s="186">
        <v>16</v>
      </c>
      <c r="B32" s="187" t="s">
        <v>206</v>
      </c>
      <c r="C32" s="192" t="s">
        <v>207</v>
      </c>
      <c r="D32" s="188" t="s">
        <v>208</v>
      </c>
      <c r="E32" s="189">
        <v>54</v>
      </c>
      <c r="F32" s="190"/>
      <c r="G32" s="191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0.19189000000000001</v>
      </c>
      <c r="O32" s="160">
        <f>ROUND(E32*N32,2)</f>
        <v>10.36</v>
      </c>
      <c r="P32" s="160">
        <v>0</v>
      </c>
      <c r="Q32" s="160">
        <f>ROUND(E32*P32,2)</f>
        <v>0</v>
      </c>
      <c r="R32" s="161"/>
      <c r="S32" s="161" t="s">
        <v>124</v>
      </c>
      <c r="T32" s="161" t="s">
        <v>124</v>
      </c>
      <c r="U32" s="161">
        <v>0.16200000000000001</v>
      </c>
      <c r="V32" s="161">
        <f>ROUND(E32*U32,2)</f>
        <v>8.75</v>
      </c>
      <c r="W32" s="161"/>
      <c r="X32" s="161" t="s">
        <v>163</v>
      </c>
      <c r="Y32" s="161" t="s">
        <v>127</v>
      </c>
      <c r="Z32" s="151"/>
      <c r="AA32" s="151"/>
      <c r="AB32" s="151"/>
      <c r="AC32" s="151"/>
      <c r="AD32" s="151"/>
      <c r="AE32" s="151"/>
      <c r="AF32" s="151"/>
      <c r="AG32" s="151" t="s">
        <v>164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42.8" outlineLevel="1" x14ac:dyDescent="0.2">
      <c r="A33" s="172">
        <v>17</v>
      </c>
      <c r="B33" s="173" t="s">
        <v>209</v>
      </c>
      <c r="C33" s="180" t="s">
        <v>210</v>
      </c>
      <c r="D33" s="174" t="s">
        <v>204</v>
      </c>
      <c r="E33" s="175">
        <v>1</v>
      </c>
      <c r="F33" s="176"/>
      <c r="G33" s="177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0.1</v>
      </c>
      <c r="O33" s="160">
        <f>ROUND(E33*N33,2)</f>
        <v>0.1</v>
      </c>
      <c r="P33" s="160">
        <v>0</v>
      </c>
      <c r="Q33" s="160">
        <f>ROUND(E33*P33,2)</f>
        <v>0</v>
      </c>
      <c r="R33" s="161"/>
      <c r="S33" s="161" t="s">
        <v>211</v>
      </c>
      <c r="T33" s="161" t="s">
        <v>125</v>
      </c>
      <c r="U33" s="161">
        <v>0</v>
      </c>
      <c r="V33" s="161">
        <f>ROUND(E33*U33,2)</f>
        <v>0</v>
      </c>
      <c r="W33" s="161"/>
      <c r="X33" s="161" t="s">
        <v>163</v>
      </c>
      <c r="Y33" s="161" t="s">
        <v>127</v>
      </c>
      <c r="Z33" s="151"/>
      <c r="AA33" s="151"/>
      <c r="AB33" s="151"/>
      <c r="AC33" s="151"/>
      <c r="AD33" s="151"/>
      <c r="AE33" s="151"/>
      <c r="AF33" s="151"/>
      <c r="AG33" s="151" t="s">
        <v>164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1" t="s">
        <v>212</v>
      </c>
      <c r="D34" s="252"/>
      <c r="E34" s="252"/>
      <c r="F34" s="252"/>
      <c r="G34" s="252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130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249" t="s">
        <v>213</v>
      </c>
      <c r="D35" s="250"/>
      <c r="E35" s="250"/>
      <c r="F35" s="250"/>
      <c r="G35" s="250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130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249" t="s">
        <v>214</v>
      </c>
      <c r="D36" s="250"/>
      <c r="E36" s="250"/>
      <c r="F36" s="250"/>
      <c r="G36" s="25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130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249" t="s">
        <v>215</v>
      </c>
      <c r="D37" s="250"/>
      <c r="E37" s="250"/>
      <c r="F37" s="250"/>
      <c r="G37" s="25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130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249" t="s">
        <v>216</v>
      </c>
      <c r="D38" s="250"/>
      <c r="E38" s="250"/>
      <c r="F38" s="250"/>
      <c r="G38" s="250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130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249" t="s">
        <v>217</v>
      </c>
      <c r="D39" s="250"/>
      <c r="E39" s="250"/>
      <c r="F39" s="250"/>
      <c r="G39" s="250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130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249" t="s">
        <v>218</v>
      </c>
      <c r="D40" s="250"/>
      <c r="E40" s="250"/>
      <c r="F40" s="250"/>
      <c r="G40" s="250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130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249" t="s">
        <v>219</v>
      </c>
      <c r="D41" s="250"/>
      <c r="E41" s="250"/>
      <c r="F41" s="250"/>
      <c r="G41" s="25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130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249" t="s">
        <v>220</v>
      </c>
      <c r="D42" s="250"/>
      <c r="E42" s="250"/>
      <c r="F42" s="250"/>
      <c r="G42" s="250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130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249" t="s">
        <v>221</v>
      </c>
      <c r="D43" s="250"/>
      <c r="E43" s="250"/>
      <c r="F43" s="250"/>
      <c r="G43" s="250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130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249" t="s">
        <v>222</v>
      </c>
      <c r="D44" s="250"/>
      <c r="E44" s="250"/>
      <c r="F44" s="250"/>
      <c r="G44" s="25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130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249" t="s">
        <v>223</v>
      </c>
      <c r="D45" s="250"/>
      <c r="E45" s="250"/>
      <c r="F45" s="250"/>
      <c r="G45" s="25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130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5" t="s">
        <v>119</v>
      </c>
      <c r="B46" s="166" t="s">
        <v>80</v>
      </c>
      <c r="C46" s="179" t="s">
        <v>81</v>
      </c>
      <c r="D46" s="167"/>
      <c r="E46" s="168"/>
      <c r="F46" s="169"/>
      <c r="G46" s="170">
        <f>SUMIF(AG47:AG47,"&lt;&gt;NOR",G47:G47)</f>
        <v>0</v>
      </c>
      <c r="H46" s="164"/>
      <c r="I46" s="164">
        <f>SUM(I47:I47)</f>
        <v>0</v>
      </c>
      <c r="J46" s="164"/>
      <c r="K46" s="164">
        <f>SUM(K47:K47)</f>
        <v>0</v>
      </c>
      <c r="L46" s="164"/>
      <c r="M46" s="164">
        <f>SUM(M47:M47)</f>
        <v>0</v>
      </c>
      <c r="N46" s="163"/>
      <c r="O46" s="163">
        <f>SUM(O47:O47)</f>
        <v>0</v>
      </c>
      <c r="P46" s="163"/>
      <c r="Q46" s="163">
        <f>SUM(Q47:Q47)</f>
        <v>0</v>
      </c>
      <c r="R46" s="164"/>
      <c r="S46" s="164"/>
      <c r="T46" s="164"/>
      <c r="U46" s="164"/>
      <c r="V46" s="164">
        <f>SUM(V47:V47)</f>
        <v>45.35</v>
      </c>
      <c r="W46" s="164"/>
      <c r="X46" s="164"/>
      <c r="Y46" s="164"/>
      <c r="AG46" t="s">
        <v>120</v>
      </c>
    </row>
    <row r="47" spans="1:60" outlineLevel="1" x14ac:dyDescent="0.2">
      <c r="A47" s="172">
        <v>18</v>
      </c>
      <c r="B47" s="173" t="s">
        <v>224</v>
      </c>
      <c r="C47" s="180" t="s">
        <v>225</v>
      </c>
      <c r="D47" s="174" t="s">
        <v>226</v>
      </c>
      <c r="E47" s="175">
        <v>116.29006</v>
      </c>
      <c r="F47" s="176"/>
      <c r="G47" s="177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0">
        <v>0</v>
      </c>
      <c r="O47" s="160">
        <f>ROUND(E47*N47,2)</f>
        <v>0</v>
      </c>
      <c r="P47" s="160">
        <v>0</v>
      </c>
      <c r="Q47" s="160">
        <f>ROUND(E47*P47,2)</f>
        <v>0</v>
      </c>
      <c r="R47" s="161"/>
      <c r="S47" s="161" t="s">
        <v>124</v>
      </c>
      <c r="T47" s="161" t="s">
        <v>124</v>
      </c>
      <c r="U47" s="161">
        <v>0.39</v>
      </c>
      <c r="V47" s="161">
        <f>ROUND(E47*U47,2)</f>
        <v>45.35</v>
      </c>
      <c r="W47" s="161"/>
      <c r="X47" s="161" t="s">
        <v>227</v>
      </c>
      <c r="Y47" s="161" t="s">
        <v>127</v>
      </c>
      <c r="Z47" s="151"/>
      <c r="AA47" s="151"/>
      <c r="AB47" s="151"/>
      <c r="AC47" s="151"/>
      <c r="AD47" s="151"/>
      <c r="AE47" s="151"/>
      <c r="AF47" s="151"/>
      <c r="AG47" s="151" t="s">
        <v>228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3"/>
      <c r="B48" s="4"/>
      <c r="C48" s="18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105</v>
      </c>
    </row>
    <row r="49" spans="1:33" x14ac:dyDescent="0.2">
      <c r="A49" s="154"/>
      <c r="B49" s="155" t="s">
        <v>31</v>
      </c>
      <c r="C49" s="182"/>
      <c r="D49" s="156"/>
      <c r="E49" s="157"/>
      <c r="F49" s="157"/>
      <c r="G49" s="171">
        <f>G8+G21+G24+G31+G46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155</v>
      </c>
    </row>
    <row r="50" spans="1:33" x14ac:dyDescent="0.2">
      <c r="A50" s="3"/>
      <c r="B50" s="4"/>
      <c r="C50" s="18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8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0" t="s">
        <v>156</v>
      </c>
      <c r="B52" s="260"/>
      <c r="C52" s="26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157</v>
      </c>
    </row>
    <row r="54" spans="1:33" x14ac:dyDescent="0.2">
      <c r="A54" s="266"/>
      <c r="B54" s="267"/>
      <c r="C54" s="268"/>
      <c r="D54" s="267"/>
      <c r="E54" s="267"/>
      <c r="F54" s="267"/>
      <c r="G54" s="2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6"/>
      <c r="B55" s="267"/>
      <c r="C55" s="268"/>
      <c r="D55" s="267"/>
      <c r="E55" s="267"/>
      <c r="F55" s="267"/>
      <c r="G55" s="26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6"/>
      <c r="B56" s="267"/>
      <c r="C56" s="268"/>
      <c r="D56" s="267"/>
      <c r="E56" s="267"/>
      <c r="F56" s="267"/>
      <c r="G56" s="2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70"/>
      <c r="B57" s="271"/>
      <c r="C57" s="272"/>
      <c r="D57" s="271"/>
      <c r="E57" s="271"/>
      <c r="F57" s="271"/>
      <c r="G57" s="27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3"/>
      <c r="B58" s="4"/>
      <c r="C58" s="18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C59" s="183"/>
      <c r="D59" s="10"/>
      <c r="AG59" t="s">
        <v>159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53:G57"/>
    <mergeCell ref="C34:G34"/>
    <mergeCell ref="C35:G35"/>
    <mergeCell ref="C36:G36"/>
    <mergeCell ref="C37:G37"/>
    <mergeCell ref="A1:G1"/>
    <mergeCell ref="C2:G2"/>
    <mergeCell ref="C3:G3"/>
    <mergeCell ref="C4:G4"/>
    <mergeCell ref="A52:C52"/>
    <mergeCell ref="C44:G44"/>
    <mergeCell ref="C45:G45"/>
    <mergeCell ref="C38:G38"/>
    <mergeCell ref="C39:G39"/>
    <mergeCell ref="C40:G40"/>
    <mergeCell ref="C41:G41"/>
    <mergeCell ref="C42:G42"/>
    <mergeCell ref="C43:G43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B1" sqref="B1:J1"/>
      <selection pane="bottomLeft" activeCell="A8" sqref="A8"/>
    </sheetView>
  </sheetViews>
  <sheetFormatPr defaultRowHeight="12.85" outlineLevelRow="3" x14ac:dyDescent="0.2"/>
  <cols>
    <col min="1" max="1" width="3.375" customWidth="1"/>
    <col min="2" max="2" width="12.5" style="124" customWidth="1"/>
    <col min="3" max="3" width="38.25" style="124" customWidth="1"/>
    <col min="4" max="4" width="4.75" customWidth="1"/>
    <col min="5" max="5" width="10.5" customWidth="1"/>
    <col min="6" max="6" width="9.75" customWidth="1"/>
    <col min="7" max="7" width="12.625" customWidth="1"/>
    <col min="8" max="25" width="9" hidden="1" customWidth="1"/>
    <col min="29" max="29" width="0" hidden="1" customWidth="1"/>
    <col min="31" max="41" width="0" hidden="1" customWidth="1"/>
  </cols>
  <sheetData>
    <row r="1" spans="1:60" ht="15.7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93</v>
      </c>
    </row>
    <row r="2" spans="1:60" ht="24.95" customHeight="1" x14ac:dyDescent="0.2">
      <c r="A2" s="143" t="s">
        <v>8</v>
      </c>
      <c r="B2" s="462" t="s">
        <v>43</v>
      </c>
      <c r="C2" s="463" t="s">
        <v>44</v>
      </c>
      <c r="D2" s="464"/>
      <c r="E2" s="464"/>
      <c r="F2" s="464"/>
      <c r="G2" s="465"/>
      <c r="AG2" t="s">
        <v>94</v>
      </c>
    </row>
    <row r="3" spans="1:60" ht="24.95" customHeight="1" x14ac:dyDescent="0.2">
      <c r="A3" s="143" t="s">
        <v>9</v>
      </c>
      <c r="B3" s="49" t="s">
        <v>52</v>
      </c>
      <c r="C3" s="254" t="s">
        <v>44</v>
      </c>
      <c r="D3" s="255"/>
      <c r="E3" s="255"/>
      <c r="F3" s="255"/>
      <c r="G3" s="256"/>
      <c r="AC3" s="124" t="s">
        <v>94</v>
      </c>
      <c r="AG3" t="s">
        <v>95</v>
      </c>
    </row>
    <row r="4" spans="1:60" ht="24.95" customHeight="1" x14ac:dyDescent="0.2">
      <c r="A4" s="144" t="s">
        <v>10</v>
      </c>
      <c r="B4" s="145" t="s">
        <v>57</v>
      </c>
      <c r="C4" s="257" t="s">
        <v>58</v>
      </c>
      <c r="D4" s="258"/>
      <c r="E4" s="258"/>
      <c r="F4" s="258"/>
      <c r="G4" s="259"/>
      <c r="AG4" t="s">
        <v>96</v>
      </c>
    </row>
    <row r="5" spans="1:60" x14ac:dyDescent="0.2">
      <c r="D5" s="10"/>
    </row>
    <row r="6" spans="1:60" ht="38.5" x14ac:dyDescent="0.2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  <c r="X6" s="150" t="s">
        <v>117</v>
      </c>
      <c r="Y6" s="150" t="s">
        <v>118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119</v>
      </c>
      <c r="B8" s="166" t="s">
        <v>67</v>
      </c>
      <c r="C8" s="179" t="s">
        <v>68</v>
      </c>
      <c r="D8" s="167"/>
      <c r="E8" s="168"/>
      <c r="F8" s="169"/>
      <c r="G8" s="170">
        <f>SUMIF(AG9:AG37,"&lt;&gt;NOR",G9:G37)</f>
        <v>0</v>
      </c>
      <c r="H8" s="164"/>
      <c r="I8" s="164">
        <f>SUM(I9:I37)</f>
        <v>0</v>
      </c>
      <c r="J8" s="164"/>
      <c r="K8" s="164">
        <f>SUM(K9:K37)</f>
        <v>0</v>
      </c>
      <c r="L8" s="164"/>
      <c r="M8" s="164">
        <f>SUM(M9:M37)</f>
        <v>0</v>
      </c>
      <c r="N8" s="163"/>
      <c r="O8" s="163">
        <f>SUM(O9:O37)</f>
        <v>54.879999999999995</v>
      </c>
      <c r="P8" s="163"/>
      <c r="Q8" s="163">
        <f>SUM(Q9:Q37)</f>
        <v>0</v>
      </c>
      <c r="R8" s="164"/>
      <c r="S8" s="164"/>
      <c r="T8" s="164"/>
      <c r="U8" s="164"/>
      <c r="V8" s="164">
        <f>SUM(V9:V37)</f>
        <v>208.41999999999996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229</v>
      </c>
      <c r="C9" s="180" t="s">
        <v>230</v>
      </c>
      <c r="D9" s="174" t="s">
        <v>162</v>
      </c>
      <c r="E9" s="175">
        <v>9.3840000000000003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124</v>
      </c>
      <c r="T9" s="161" t="s">
        <v>124</v>
      </c>
      <c r="U9" s="161">
        <v>9.7000000000000003E-2</v>
      </c>
      <c r="V9" s="161">
        <f>ROUND(E9*U9,2)</f>
        <v>0.91</v>
      </c>
      <c r="W9" s="161"/>
      <c r="X9" s="161" t="s">
        <v>163</v>
      </c>
      <c r="Y9" s="161" t="s">
        <v>127</v>
      </c>
      <c r="Z9" s="151"/>
      <c r="AA9" s="151"/>
      <c r="AB9" s="151"/>
      <c r="AC9" s="151"/>
      <c r="AD9" s="151"/>
      <c r="AE9" s="151"/>
      <c r="AF9" s="151"/>
      <c r="AG9" s="151" t="s">
        <v>164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231</v>
      </c>
      <c r="D10" s="184"/>
      <c r="E10" s="185">
        <v>9.3840000000000003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232</v>
      </c>
      <c r="C11" s="180" t="s">
        <v>233</v>
      </c>
      <c r="D11" s="174" t="s">
        <v>162</v>
      </c>
      <c r="E11" s="175">
        <v>63.688000000000002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124</v>
      </c>
      <c r="T11" s="161" t="s">
        <v>124</v>
      </c>
      <c r="U11" s="161">
        <v>0.23</v>
      </c>
      <c r="V11" s="161">
        <f>ROUND(E11*U11,2)</f>
        <v>14.65</v>
      </c>
      <c r="W11" s="161"/>
      <c r="X11" s="161" t="s">
        <v>163</v>
      </c>
      <c r="Y11" s="161" t="s">
        <v>127</v>
      </c>
      <c r="Z11" s="151"/>
      <c r="AA11" s="151"/>
      <c r="AB11" s="151"/>
      <c r="AC11" s="151"/>
      <c r="AD11" s="151"/>
      <c r="AE11" s="151"/>
      <c r="AF11" s="151"/>
      <c r="AG11" s="151" t="s">
        <v>164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3" t="s">
        <v>234</v>
      </c>
      <c r="D12" s="184"/>
      <c r="E12" s="185">
        <v>65.688000000000002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235</v>
      </c>
      <c r="D13" s="184"/>
      <c r="E13" s="185">
        <v>-2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2">
        <v>3</v>
      </c>
      <c r="B14" s="173" t="s">
        <v>236</v>
      </c>
      <c r="C14" s="180" t="s">
        <v>237</v>
      </c>
      <c r="D14" s="174" t="s">
        <v>162</v>
      </c>
      <c r="E14" s="175">
        <v>31.844000000000001</v>
      </c>
      <c r="F14" s="176"/>
      <c r="G14" s="177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1"/>
      <c r="S14" s="161" t="s">
        <v>124</v>
      </c>
      <c r="T14" s="161" t="s">
        <v>124</v>
      </c>
      <c r="U14" s="161">
        <v>0.38979999999999998</v>
      </c>
      <c r="V14" s="161">
        <f>ROUND(E14*U14,2)</f>
        <v>12.41</v>
      </c>
      <c r="W14" s="161"/>
      <c r="X14" s="161" t="s">
        <v>163</v>
      </c>
      <c r="Y14" s="161" t="s">
        <v>127</v>
      </c>
      <c r="Z14" s="151"/>
      <c r="AA14" s="151"/>
      <c r="AB14" s="151"/>
      <c r="AC14" s="151"/>
      <c r="AD14" s="151"/>
      <c r="AE14" s="151"/>
      <c r="AF14" s="151"/>
      <c r="AG14" s="151" t="s">
        <v>164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3" t="s">
        <v>238</v>
      </c>
      <c r="D15" s="184"/>
      <c r="E15" s="185">
        <v>31.844000000000001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6">
        <v>4</v>
      </c>
      <c r="B16" s="187" t="s">
        <v>239</v>
      </c>
      <c r="C16" s="192" t="s">
        <v>240</v>
      </c>
      <c r="D16" s="188" t="s">
        <v>162</v>
      </c>
      <c r="E16" s="189">
        <v>2</v>
      </c>
      <c r="F16" s="190"/>
      <c r="G16" s="191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124</v>
      </c>
      <c r="T16" s="161" t="s">
        <v>124</v>
      </c>
      <c r="U16" s="161">
        <v>3.5329999999999999</v>
      </c>
      <c r="V16" s="161">
        <f>ROUND(E16*U16,2)</f>
        <v>7.07</v>
      </c>
      <c r="W16" s="161"/>
      <c r="X16" s="161" t="s">
        <v>163</v>
      </c>
      <c r="Y16" s="161" t="s">
        <v>127</v>
      </c>
      <c r="Z16" s="151"/>
      <c r="AA16" s="151"/>
      <c r="AB16" s="151"/>
      <c r="AC16" s="151"/>
      <c r="AD16" s="151"/>
      <c r="AE16" s="151"/>
      <c r="AF16" s="151"/>
      <c r="AG16" s="151" t="s">
        <v>164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5</v>
      </c>
      <c r="B17" s="173" t="s">
        <v>241</v>
      </c>
      <c r="C17" s="180" t="s">
        <v>242</v>
      </c>
      <c r="D17" s="174" t="s">
        <v>176</v>
      </c>
      <c r="E17" s="175">
        <v>218.96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9.8999999999999999E-4</v>
      </c>
      <c r="O17" s="160">
        <f>ROUND(E17*N17,2)</f>
        <v>0.22</v>
      </c>
      <c r="P17" s="160">
        <v>0</v>
      </c>
      <c r="Q17" s="160">
        <f>ROUND(E17*P17,2)</f>
        <v>0</v>
      </c>
      <c r="R17" s="161"/>
      <c r="S17" s="161" t="s">
        <v>124</v>
      </c>
      <c r="T17" s="161" t="s">
        <v>124</v>
      </c>
      <c r="U17" s="161">
        <v>0.23599999999999999</v>
      </c>
      <c r="V17" s="161">
        <f>ROUND(E17*U17,2)</f>
        <v>51.67</v>
      </c>
      <c r="W17" s="161"/>
      <c r="X17" s="161" t="s">
        <v>163</v>
      </c>
      <c r="Y17" s="161" t="s">
        <v>127</v>
      </c>
      <c r="Z17" s="151"/>
      <c r="AA17" s="151"/>
      <c r="AB17" s="151"/>
      <c r="AC17" s="151"/>
      <c r="AD17" s="151"/>
      <c r="AE17" s="151"/>
      <c r="AF17" s="151"/>
      <c r="AG17" s="151" t="s">
        <v>243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3" t="s">
        <v>244</v>
      </c>
      <c r="D18" s="184"/>
      <c r="E18" s="185">
        <v>218.96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6">
        <v>6</v>
      </c>
      <c r="B19" s="187" t="s">
        <v>245</v>
      </c>
      <c r="C19" s="192" t="s">
        <v>246</v>
      </c>
      <c r="D19" s="188" t="s">
        <v>176</v>
      </c>
      <c r="E19" s="189">
        <v>218.96</v>
      </c>
      <c r="F19" s="190"/>
      <c r="G19" s="191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124</v>
      </c>
      <c r="T19" s="161" t="s">
        <v>124</v>
      </c>
      <c r="U19" s="161">
        <v>7.0000000000000007E-2</v>
      </c>
      <c r="V19" s="161">
        <f>ROUND(E19*U19,2)</f>
        <v>15.33</v>
      </c>
      <c r="W19" s="161"/>
      <c r="X19" s="161" t="s">
        <v>163</v>
      </c>
      <c r="Y19" s="161" t="s">
        <v>127</v>
      </c>
      <c r="Z19" s="151"/>
      <c r="AA19" s="151"/>
      <c r="AB19" s="151"/>
      <c r="AC19" s="151"/>
      <c r="AD19" s="151"/>
      <c r="AE19" s="151"/>
      <c r="AF19" s="151"/>
      <c r="AG19" s="151" t="s">
        <v>243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2">
        <v>7</v>
      </c>
      <c r="B20" s="173" t="s">
        <v>247</v>
      </c>
      <c r="C20" s="180" t="s">
        <v>248</v>
      </c>
      <c r="D20" s="174" t="s">
        <v>162</v>
      </c>
      <c r="E20" s="175">
        <v>65.688000000000002</v>
      </c>
      <c r="F20" s="176"/>
      <c r="G20" s="177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124</v>
      </c>
      <c r="T20" s="161" t="s">
        <v>124</v>
      </c>
      <c r="U20" s="161">
        <v>0.34499999999999997</v>
      </c>
      <c r="V20" s="161">
        <f>ROUND(E20*U20,2)</f>
        <v>22.66</v>
      </c>
      <c r="W20" s="161"/>
      <c r="X20" s="161" t="s">
        <v>163</v>
      </c>
      <c r="Y20" s="161" t="s">
        <v>127</v>
      </c>
      <c r="Z20" s="151"/>
      <c r="AA20" s="151"/>
      <c r="AB20" s="151"/>
      <c r="AC20" s="151"/>
      <c r="AD20" s="151"/>
      <c r="AE20" s="151"/>
      <c r="AF20" s="151"/>
      <c r="AG20" s="151" t="s">
        <v>243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3" t="s">
        <v>249</v>
      </c>
      <c r="D21" s="184"/>
      <c r="E21" s="185">
        <v>65.688000000000002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8</v>
      </c>
      <c r="B22" s="173" t="s">
        <v>169</v>
      </c>
      <c r="C22" s="180" t="s">
        <v>170</v>
      </c>
      <c r="D22" s="174" t="s">
        <v>162</v>
      </c>
      <c r="E22" s="175">
        <v>34.486199999999997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1"/>
      <c r="S22" s="161" t="s">
        <v>124</v>
      </c>
      <c r="T22" s="161" t="s">
        <v>124</v>
      </c>
      <c r="U22" s="161">
        <v>1.0999999999999999E-2</v>
      </c>
      <c r="V22" s="161">
        <f>ROUND(E22*U22,2)</f>
        <v>0.38</v>
      </c>
      <c r="W22" s="161"/>
      <c r="X22" s="161" t="s">
        <v>163</v>
      </c>
      <c r="Y22" s="161" t="s">
        <v>127</v>
      </c>
      <c r="Z22" s="151"/>
      <c r="AA22" s="151"/>
      <c r="AB22" s="151"/>
      <c r="AC22" s="151"/>
      <c r="AD22" s="151"/>
      <c r="AE22" s="151"/>
      <c r="AF22" s="151"/>
      <c r="AG22" s="151" t="s">
        <v>243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1.4" outlineLevel="2" x14ac:dyDescent="0.2">
      <c r="A23" s="158"/>
      <c r="B23" s="159"/>
      <c r="C23" s="193" t="s">
        <v>250</v>
      </c>
      <c r="D23" s="184"/>
      <c r="E23" s="185">
        <v>34.486199999999997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6">
        <v>9</v>
      </c>
      <c r="B24" s="187" t="s">
        <v>251</v>
      </c>
      <c r="C24" s="192" t="s">
        <v>252</v>
      </c>
      <c r="D24" s="188" t="s">
        <v>162</v>
      </c>
      <c r="E24" s="189">
        <v>34.486199999999997</v>
      </c>
      <c r="F24" s="190"/>
      <c r="G24" s="191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1"/>
      <c r="S24" s="161" t="s">
        <v>124</v>
      </c>
      <c r="T24" s="161" t="s">
        <v>124</v>
      </c>
      <c r="U24" s="161">
        <v>0.65200000000000002</v>
      </c>
      <c r="V24" s="161">
        <f>ROUND(E24*U24,2)</f>
        <v>22.49</v>
      </c>
      <c r="W24" s="161"/>
      <c r="X24" s="161" t="s">
        <v>163</v>
      </c>
      <c r="Y24" s="161" t="s">
        <v>127</v>
      </c>
      <c r="Z24" s="151"/>
      <c r="AA24" s="151"/>
      <c r="AB24" s="151"/>
      <c r="AC24" s="151"/>
      <c r="AD24" s="151"/>
      <c r="AE24" s="151"/>
      <c r="AF24" s="151"/>
      <c r="AG24" s="151" t="s">
        <v>243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6">
        <v>10</v>
      </c>
      <c r="B25" s="187" t="s">
        <v>172</v>
      </c>
      <c r="C25" s="192" t="s">
        <v>173</v>
      </c>
      <c r="D25" s="188" t="s">
        <v>162</v>
      </c>
      <c r="E25" s="189">
        <v>34.486199999999997</v>
      </c>
      <c r="F25" s="190"/>
      <c r="G25" s="191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124</v>
      </c>
      <c r="T25" s="161" t="s">
        <v>124</v>
      </c>
      <c r="U25" s="161">
        <v>8.9999999999999993E-3</v>
      </c>
      <c r="V25" s="161">
        <f>ROUND(E25*U25,2)</f>
        <v>0.31</v>
      </c>
      <c r="W25" s="161"/>
      <c r="X25" s="161" t="s">
        <v>163</v>
      </c>
      <c r="Y25" s="161" t="s">
        <v>127</v>
      </c>
      <c r="Z25" s="151"/>
      <c r="AA25" s="151"/>
      <c r="AB25" s="151"/>
      <c r="AC25" s="151"/>
      <c r="AD25" s="151"/>
      <c r="AE25" s="151"/>
      <c r="AF25" s="151"/>
      <c r="AG25" s="151" t="s">
        <v>243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2">
        <v>11</v>
      </c>
      <c r="B26" s="173" t="s">
        <v>253</v>
      </c>
      <c r="C26" s="180" t="s">
        <v>254</v>
      </c>
      <c r="D26" s="174" t="s">
        <v>162</v>
      </c>
      <c r="E26" s="175">
        <v>44.573999999999998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124</v>
      </c>
      <c r="T26" s="161" t="s">
        <v>124</v>
      </c>
      <c r="U26" s="161">
        <v>0.184</v>
      </c>
      <c r="V26" s="161">
        <f>ROUND(E26*U26,2)</f>
        <v>8.1999999999999993</v>
      </c>
      <c r="W26" s="161"/>
      <c r="X26" s="161" t="s">
        <v>163</v>
      </c>
      <c r="Y26" s="161" t="s">
        <v>127</v>
      </c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1.4" outlineLevel="2" x14ac:dyDescent="0.2">
      <c r="A27" s="158"/>
      <c r="B27" s="159"/>
      <c r="C27" s="193" t="s">
        <v>255</v>
      </c>
      <c r="D27" s="184"/>
      <c r="E27" s="185">
        <v>31.201799999999999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1.4" outlineLevel="3" x14ac:dyDescent="0.2">
      <c r="A28" s="158"/>
      <c r="B28" s="159"/>
      <c r="C28" s="193" t="s">
        <v>256</v>
      </c>
      <c r="D28" s="184"/>
      <c r="E28" s="185">
        <v>13.372199999999999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1.4" outlineLevel="1" x14ac:dyDescent="0.2">
      <c r="A29" s="172">
        <v>12</v>
      </c>
      <c r="B29" s="173" t="s">
        <v>257</v>
      </c>
      <c r="C29" s="180" t="s">
        <v>258</v>
      </c>
      <c r="D29" s="174" t="s">
        <v>162</v>
      </c>
      <c r="E29" s="175">
        <v>16.422000000000001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1.7</v>
      </c>
      <c r="O29" s="160">
        <f>ROUND(E29*N29,2)</f>
        <v>27.92</v>
      </c>
      <c r="P29" s="160">
        <v>0</v>
      </c>
      <c r="Q29" s="160">
        <f>ROUND(E29*P29,2)</f>
        <v>0</v>
      </c>
      <c r="R29" s="161"/>
      <c r="S29" s="161" t="s">
        <v>124</v>
      </c>
      <c r="T29" s="161" t="s">
        <v>124</v>
      </c>
      <c r="U29" s="161">
        <v>1.587</v>
      </c>
      <c r="V29" s="161">
        <f>ROUND(E29*U29,2)</f>
        <v>26.06</v>
      </c>
      <c r="W29" s="161"/>
      <c r="X29" s="161" t="s">
        <v>163</v>
      </c>
      <c r="Y29" s="161" t="s">
        <v>127</v>
      </c>
      <c r="Z29" s="151"/>
      <c r="AA29" s="151"/>
      <c r="AB29" s="151"/>
      <c r="AC29" s="151"/>
      <c r="AD29" s="151"/>
      <c r="AE29" s="151"/>
      <c r="AF29" s="151"/>
      <c r="AG29" s="151" t="s">
        <v>243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259</v>
      </c>
      <c r="D30" s="184"/>
      <c r="E30" s="185">
        <v>16.422000000000001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13</v>
      </c>
      <c r="B31" s="173" t="s">
        <v>260</v>
      </c>
      <c r="C31" s="180" t="s">
        <v>261</v>
      </c>
      <c r="D31" s="174" t="s">
        <v>176</v>
      </c>
      <c r="E31" s="175">
        <v>93.84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1"/>
      <c r="S31" s="161" t="s">
        <v>124</v>
      </c>
      <c r="T31" s="161" t="s">
        <v>124</v>
      </c>
      <c r="U31" s="161">
        <v>0.13</v>
      </c>
      <c r="V31" s="161">
        <f>ROUND(E31*U31,2)</f>
        <v>12.2</v>
      </c>
      <c r="W31" s="161"/>
      <c r="X31" s="161" t="s">
        <v>163</v>
      </c>
      <c r="Y31" s="161" t="s">
        <v>127</v>
      </c>
      <c r="Z31" s="151"/>
      <c r="AA31" s="151"/>
      <c r="AB31" s="151"/>
      <c r="AC31" s="151"/>
      <c r="AD31" s="151"/>
      <c r="AE31" s="151"/>
      <c r="AF31" s="151"/>
      <c r="AG31" s="151" t="s">
        <v>164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262</v>
      </c>
      <c r="D32" s="184"/>
      <c r="E32" s="185">
        <v>93.84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6">
        <v>14</v>
      </c>
      <c r="B33" s="187" t="s">
        <v>263</v>
      </c>
      <c r="C33" s="192" t="s">
        <v>264</v>
      </c>
      <c r="D33" s="188" t="s">
        <v>176</v>
      </c>
      <c r="E33" s="189">
        <v>93.84</v>
      </c>
      <c r="F33" s="190"/>
      <c r="G33" s="191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124</v>
      </c>
      <c r="T33" s="161" t="s">
        <v>124</v>
      </c>
      <c r="U33" s="161">
        <v>0.09</v>
      </c>
      <c r="V33" s="161">
        <f>ROUND(E33*U33,2)</f>
        <v>8.4499999999999993</v>
      </c>
      <c r="W33" s="161"/>
      <c r="X33" s="161" t="s">
        <v>163</v>
      </c>
      <c r="Y33" s="161" t="s">
        <v>127</v>
      </c>
      <c r="Z33" s="151"/>
      <c r="AA33" s="151"/>
      <c r="AB33" s="151"/>
      <c r="AC33" s="151"/>
      <c r="AD33" s="151"/>
      <c r="AE33" s="151"/>
      <c r="AF33" s="151"/>
      <c r="AG33" s="151" t="s">
        <v>164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1.4" outlineLevel="1" x14ac:dyDescent="0.2">
      <c r="A34" s="186">
        <v>15</v>
      </c>
      <c r="B34" s="187" t="s">
        <v>179</v>
      </c>
      <c r="C34" s="192" t="s">
        <v>180</v>
      </c>
      <c r="D34" s="188" t="s">
        <v>162</v>
      </c>
      <c r="E34" s="189">
        <v>34.486199999999997</v>
      </c>
      <c r="F34" s="190"/>
      <c r="G34" s="191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1"/>
      <c r="S34" s="161" t="s">
        <v>124</v>
      </c>
      <c r="T34" s="161" t="s">
        <v>124</v>
      </c>
      <c r="U34" s="161">
        <v>0</v>
      </c>
      <c r="V34" s="161">
        <f>ROUND(E34*U34,2)</f>
        <v>0</v>
      </c>
      <c r="W34" s="161"/>
      <c r="X34" s="161" t="s">
        <v>163</v>
      </c>
      <c r="Y34" s="161" t="s">
        <v>127</v>
      </c>
      <c r="Z34" s="151"/>
      <c r="AA34" s="151"/>
      <c r="AB34" s="151"/>
      <c r="AC34" s="151"/>
      <c r="AD34" s="151"/>
      <c r="AE34" s="151"/>
      <c r="AF34" s="151"/>
      <c r="AG34" s="151" t="s">
        <v>164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6">
        <v>16</v>
      </c>
      <c r="B35" s="187" t="s">
        <v>181</v>
      </c>
      <c r="C35" s="192" t="s">
        <v>182</v>
      </c>
      <c r="D35" s="188" t="s">
        <v>176</v>
      </c>
      <c r="E35" s="189">
        <v>93.84</v>
      </c>
      <c r="F35" s="190"/>
      <c r="G35" s="191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3.0000000000000001E-5</v>
      </c>
      <c r="O35" s="160">
        <f>ROUND(E35*N35,2)</f>
        <v>0</v>
      </c>
      <c r="P35" s="160">
        <v>0</v>
      </c>
      <c r="Q35" s="160">
        <f>ROUND(E35*P35,2)</f>
        <v>0</v>
      </c>
      <c r="R35" s="161"/>
      <c r="S35" s="161" t="s">
        <v>124</v>
      </c>
      <c r="T35" s="161" t="s">
        <v>124</v>
      </c>
      <c r="U35" s="161">
        <v>0.06</v>
      </c>
      <c r="V35" s="161">
        <f>ROUND(E35*U35,2)</f>
        <v>5.63</v>
      </c>
      <c r="W35" s="161"/>
      <c r="X35" s="161" t="s">
        <v>183</v>
      </c>
      <c r="Y35" s="161" t="s">
        <v>127</v>
      </c>
      <c r="Z35" s="151"/>
      <c r="AA35" s="151"/>
      <c r="AB35" s="151"/>
      <c r="AC35" s="151"/>
      <c r="AD35" s="151"/>
      <c r="AE35" s="151"/>
      <c r="AF35" s="151"/>
      <c r="AG35" s="151" t="s">
        <v>184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17</v>
      </c>
      <c r="B36" s="173" t="s">
        <v>265</v>
      </c>
      <c r="C36" s="180" t="s">
        <v>266</v>
      </c>
      <c r="D36" s="174" t="s">
        <v>226</v>
      </c>
      <c r="E36" s="175">
        <v>26.744399999999999</v>
      </c>
      <c r="F36" s="176"/>
      <c r="G36" s="177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0">
        <v>1</v>
      </c>
      <c r="O36" s="160">
        <f>ROUND(E36*N36,2)</f>
        <v>26.74</v>
      </c>
      <c r="P36" s="160">
        <v>0</v>
      </c>
      <c r="Q36" s="160">
        <f>ROUND(E36*P36,2)</f>
        <v>0</v>
      </c>
      <c r="R36" s="161" t="s">
        <v>187</v>
      </c>
      <c r="S36" s="161" t="s">
        <v>124</v>
      </c>
      <c r="T36" s="161" t="s">
        <v>124</v>
      </c>
      <c r="U36" s="161">
        <v>0</v>
      </c>
      <c r="V36" s="161">
        <f>ROUND(E36*U36,2)</f>
        <v>0</v>
      </c>
      <c r="W36" s="161"/>
      <c r="X36" s="161" t="s">
        <v>188</v>
      </c>
      <c r="Y36" s="161" t="s">
        <v>127</v>
      </c>
      <c r="Z36" s="151"/>
      <c r="AA36" s="151"/>
      <c r="AB36" s="151"/>
      <c r="AC36" s="151"/>
      <c r="AD36" s="151"/>
      <c r="AE36" s="151"/>
      <c r="AF36" s="151"/>
      <c r="AG36" s="151" t="s">
        <v>189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3" t="s">
        <v>267</v>
      </c>
      <c r="D37" s="184"/>
      <c r="E37" s="185">
        <v>26.744399999999999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168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5" t="s">
        <v>119</v>
      </c>
      <c r="B38" s="166" t="s">
        <v>71</v>
      </c>
      <c r="C38" s="179" t="s">
        <v>72</v>
      </c>
      <c r="D38" s="167"/>
      <c r="E38" s="168"/>
      <c r="F38" s="169"/>
      <c r="G38" s="170">
        <f>SUMIF(AG39:AG40,"&lt;&gt;NOR",G39:G40)</f>
        <v>0</v>
      </c>
      <c r="H38" s="164"/>
      <c r="I38" s="164">
        <f>SUM(I39:I40)</f>
        <v>0</v>
      </c>
      <c r="J38" s="164"/>
      <c r="K38" s="164">
        <f>SUM(K39:K40)</f>
        <v>0</v>
      </c>
      <c r="L38" s="164"/>
      <c r="M38" s="164">
        <f>SUM(M39:M40)</f>
        <v>0</v>
      </c>
      <c r="N38" s="163"/>
      <c r="O38" s="163">
        <f>SUM(O39:O40)</f>
        <v>8.8699999999999992</v>
      </c>
      <c r="P38" s="163"/>
      <c r="Q38" s="163">
        <f>SUM(Q39:Q40)</f>
        <v>0</v>
      </c>
      <c r="R38" s="164"/>
      <c r="S38" s="164"/>
      <c r="T38" s="164"/>
      <c r="U38" s="164"/>
      <c r="V38" s="164">
        <f>SUM(V39:V40)</f>
        <v>7.95</v>
      </c>
      <c r="W38" s="164"/>
      <c r="X38" s="164"/>
      <c r="Y38" s="164"/>
      <c r="AG38" t="s">
        <v>120</v>
      </c>
    </row>
    <row r="39" spans="1:60" outlineLevel="1" x14ac:dyDescent="0.2">
      <c r="A39" s="172">
        <v>18</v>
      </c>
      <c r="B39" s="173" t="s">
        <v>268</v>
      </c>
      <c r="C39" s="180" t="s">
        <v>269</v>
      </c>
      <c r="D39" s="174" t="s">
        <v>162</v>
      </c>
      <c r="E39" s="175">
        <v>4.6920000000000002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1.8907700000000001</v>
      </c>
      <c r="O39" s="160">
        <f>ROUND(E39*N39,2)</f>
        <v>8.8699999999999992</v>
      </c>
      <c r="P39" s="160">
        <v>0</v>
      </c>
      <c r="Q39" s="160">
        <f>ROUND(E39*P39,2)</f>
        <v>0</v>
      </c>
      <c r="R39" s="161"/>
      <c r="S39" s="161" t="s">
        <v>124</v>
      </c>
      <c r="T39" s="161" t="s">
        <v>124</v>
      </c>
      <c r="U39" s="161">
        <v>1.6950000000000001</v>
      </c>
      <c r="V39" s="161">
        <f>ROUND(E39*U39,2)</f>
        <v>7.95</v>
      </c>
      <c r="W39" s="161"/>
      <c r="X39" s="161" t="s">
        <v>163</v>
      </c>
      <c r="Y39" s="161" t="s">
        <v>127</v>
      </c>
      <c r="Z39" s="151"/>
      <c r="AA39" s="151"/>
      <c r="AB39" s="151"/>
      <c r="AC39" s="151"/>
      <c r="AD39" s="151"/>
      <c r="AE39" s="151"/>
      <c r="AF39" s="151"/>
      <c r="AG39" s="151" t="s">
        <v>164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270</v>
      </c>
      <c r="D40" s="184"/>
      <c r="E40" s="185">
        <v>4.6920000000000002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5" t="s">
        <v>119</v>
      </c>
      <c r="B41" s="166" t="s">
        <v>74</v>
      </c>
      <c r="C41" s="179" t="s">
        <v>75</v>
      </c>
      <c r="D41" s="167"/>
      <c r="E41" s="168"/>
      <c r="F41" s="169"/>
      <c r="G41" s="170">
        <f>SUMIF(AG42:AG62,"&lt;&gt;NOR",G42:G62)</f>
        <v>0</v>
      </c>
      <c r="H41" s="164"/>
      <c r="I41" s="164">
        <f>SUM(I42:I62)</f>
        <v>0</v>
      </c>
      <c r="J41" s="164"/>
      <c r="K41" s="164">
        <f>SUM(K42:K62)</f>
        <v>0</v>
      </c>
      <c r="L41" s="164"/>
      <c r="M41" s="164">
        <f>SUM(M42:M62)</f>
        <v>0</v>
      </c>
      <c r="N41" s="163"/>
      <c r="O41" s="163">
        <f>SUM(O42:O62)</f>
        <v>0.23</v>
      </c>
      <c r="P41" s="163"/>
      <c r="Q41" s="163">
        <f>SUM(Q42:Q62)</f>
        <v>0</v>
      </c>
      <c r="R41" s="164"/>
      <c r="S41" s="164"/>
      <c r="T41" s="164"/>
      <c r="U41" s="164"/>
      <c r="V41" s="164">
        <f>SUM(V42:V62)</f>
        <v>41.36</v>
      </c>
      <c r="W41" s="164"/>
      <c r="X41" s="164"/>
      <c r="Y41" s="164"/>
      <c r="AG41" t="s">
        <v>120</v>
      </c>
    </row>
    <row r="42" spans="1:60" outlineLevel="1" x14ac:dyDescent="0.2">
      <c r="A42" s="172">
        <v>19</v>
      </c>
      <c r="B42" s="173" t="s">
        <v>271</v>
      </c>
      <c r="C42" s="180" t="s">
        <v>272</v>
      </c>
      <c r="D42" s="174" t="s">
        <v>208</v>
      </c>
      <c r="E42" s="175">
        <v>78.2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1"/>
      <c r="S42" s="161" t="s">
        <v>124</v>
      </c>
      <c r="T42" s="161" t="s">
        <v>124</v>
      </c>
      <c r="U42" s="161">
        <v>3.4000000000000002E-2</v>
      </c>
      <c r="V42" s="161">
        <f>ROUND(E42*U42,2)</f>
        <v>2.66</v>
      </c>
      <c r="W42" s="161"/>
      <c r="X42" s="161" t="s">
        <v>163</v>
      </c>
      <c r="Y42" s="161" t="s">
        <v>127</v>
      </c>
      <c r="Z42" s="151"/>
      <c r="AA42" s="151"/>
      <c r="AB42" s="151"/>
      <c r="AC42" s="151"/>
      <c r="AD42" s="151"/>
      <c r="AE42" s="151"/>
      <c r="AF42" s="151"/>
      <c r="AG42" s="151" t="s">
        <v>164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273</v>
      </c>
      <c r="D43" s="184"/>
      <c r="E43" s="185">
        <v>78.2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6">
        <v>20</v>
      </c>
      <c r="B44" s="187" t="s">
        <v>274</v>
      </c>
      <c r="C44" s="192" t="s">
        <v>275</v>
      </c>
      <c r="D44" s="188" t="s">
        <v>204</v>
      </c>
      <c r="E44" s="189">
        <v>2</v>
      </c>
      <c r="F44" s="190"/>
      <c r="G44" s="191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21</v>
      </c>
      <c r="M44" s="161">
        <f>G44*(1+L44/100)</f>
        <v>0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1"/>
      <c r="S44" s="161" t="s">
        <v>124</v>
      </c>
      <c r="T44" s="161" t="s">
        <v>124</v>
      </c>
      <c r="U44" s="161">
        <v>0.16632</v>
      </c>
      <c r="V44" s="161">
        <f>ROUND(E44*U44,2)</f>
        <v>0.33</v>
      </c>
      <c r="W44" s="161"/>
      <c r="X44" s="161" t="s">
        <v>163</v>
      </c>
      <c r="Y44" s="161" t="s">
        <v>127</v>
      </c>
      <c r="Z44" s="151"/>
      <c r="AA44" s="151"/>
      <c r="AB44" s="151"/>
      <c r="AC44" s="151"/>
      <c r="AD44" s="151"/>
      <c r="AE44" s="151"/>
      <c r="AF44" s="151"/>
      <c r="AG44" s="151" t="s">
        <v>164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21</v>
      </c>
      <c r="B45" s="173" t="s">
        <v>276</v>
      </c>
      <c r="C45" s="180" t="s">
        <v>277</v>
      </c>
      <c r="D45" s="174" t="s">
        <v>204</v>
      </c>
      <c r="E45" s="175">
        <v>1</v>
      </c>
      <c r="F45" s="176"/>
      <c r="G45" s="177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2.0000000000000002E-5</v>
      </c>
      <c r="O45" s="160">
        <f>ROUND(E45*N45,2)</f>
        <v>0</v>
      </c>
      <c r="P45" s="160">
        <v>0</v>
      </c>
      <c r="Q45" s="160">
        <f>ROUND(E45*P45,2)</f>
        <v>0</v>
      </c>
      <c r="R45" s="161"/>
      <c r="S45" s="161" t="s">
        <v>124</v>
      </c>
      <c r="T45" s="161" t="s">
        <v>124</v>
      </c>
      <c r="U45" s="161">
        <v>0.38400000000000001</v>
      </c>
      <c r="V45" s="161">
        <f>ROUND(E45*U45,2)</f>
        <v>0.38</v>
      </c>
      <c r="W45" s="161"/>
      <c r="X45" s="161" t="s">
        <v>163</v>
      </c>
      <c r="Y45" s="161" t="s">
        <v>127</v>
      </c>
      <c r="Z45" s="151"/>
      <c r="AA45" s="151"/>
      <c r="AB45" s="151"/>
      <c r="AC45" s="151"/>
      <c r="AD45" s="151"/>
      <c r="AE45" s="151"/>
      <c r="AF45" s="151"/>
      <c r="AG45" s="151" t="s">
        <v>164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51" t="s">
        <v>278</v>
      </c>
      <c r="D46" s="252"/>
      <c r="E46" s="252"/>
      <c r="F46" s="252"/>
      <c r="G46" s="252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130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249" t="s">
        <v>279</v>
      </c>
      <c r="D47" s="250"/>
      <c r="E47" s="250"/>
      <c r="F47" s="250"/>
      <c r="G47" s="25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130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6">
        <v>22</v>
      </c>
      <c r="B48" s="187" t="s">
        <v>280</v>
      </c>
      <c r="C48" s="192" t="s">
        <v>281</v>
      </c>
      <c r="D48" s="188" t="s">
        <v>204</v>
      </c>
      <c r="E48" s="189">
        <v>1</v>
      </c>
      <c r="F48" s="190"/>
      <c r="G48" s="191">
        <f t="shared" ref="G48:G62" si="0">ROUND(E48*F48,2)</f>
        <v>0</v>
      </c>
      <c r="H48" s="162"/>
      <c r="I48" s="161">
        <f t="shared" ref="I48:I62" si="1">ROUND(E48*H48,2)</f>
        <v>0</v>
      </c>
      <c r="J48" s="162"/>
      <c r="K48" s="161">
        <f t="shared" ref="K48:K62" si="2">ROUND(E48*J48,2)</f>
        <v>0</v>
      </c>
      <c r="L48" s="161">
        <v>21</v>
      </c>
      <c r="M48" s="161">
        <f t="shared" ref="M48:M62" si="3">G48*(1+L48/100)</f>
        <v>0</v>
      </c>
      <c r="N48" s="160">
        <v>0</v>
      </c>
      <c r="O48" s="160">
        <f t="shared" ref="O48:O62" si="4">ROUND(E48*N48,2)</f>
        <v>0</v>
      </c>
      <c r="P48" s="160">
        <v>0</v>
      </c>
      <c r="Q48" s="160">
        <f t="shared" ref="Q48:Q62" si="5">ROUND(E48*P48,2)</f>
        <v>0</v>
      </c>
      <c r="R48" s="161"/>
      <c r="S48" s="161" t="s">
        <v>124</v>
      </c>
      <c r="T48" s="161" t="s">
        <v>124</v>
      </c>
      <c r="U48" s="161">
        <v>3.4740000000000002</v>
      </c>
      <c r="V48" s="161">
        <f t="shared" ref="V48:V62" si="6">ROUND(E48*U48,2)</f>
        <v>3.47</v>
      </c>
      <c r="W48" s="161"/>
      <c r="X48" s="161" t="s">
        <v>163</v>
      </c>
      <c r="Y48" s="161" t="s">
        <v>127</v>
      </c>
      <c r="Z48" s="151"/>
      <c r="AA48" s="151"/>
      <c r="AB48" s="151"/>
      <c r="AC48" s="151"/>
      <c r="AD48" s="151"/>
      <c r="AE48" s="151"/>
      <c r="AF48" s="151"/>
      <c r="AG48" s="151" t="s">
        <v>164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6">
        <v>23</v>
      </c>
      <c r="B49" s="187" t="s">
        <v>282</v>
      </c>
      <c r="C49" s="192" t="s">
        <v>283</v>
      </c>
      <c r="D49" s="188" t="s">
        <v>208</v>
      </c>
      <c r="E49" s="189">
        <v>79.45</v>
      </c>
      <c r="F49" s="190"/>
      <c r="G49" s="191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21</v>
      </c>
      <c r="M49" s="161">
        <f t="shared" si="3"/>
        <v>0</v>
      </c>
      <c r="N49" s="160">
        <v>0</v>
      </c>
      <c r="O49" s="160">
        <f t="shared" si="4"/>
        <v>0</v>
      </c>
      <c r="P49" s="160">
        <v>0</v>
      </c>
      <c r="Q49" s="160">
        <f t="shared" si="5"/>
        <v>0</v>
      </c>
      <c r="R49" s="161"/>
      <c r="S49" s="161" t="s">
        <v>124</v>
      </c>
      <c r="T49" s="161" t="s">
        <v>124</v>
      </c>
      <c r="U49" s="161">
        <v>4.3999999999999997E-2</v>
      </c>
      <c r="V49" s="161">
        <f t="shared" si="6"/>
        <v>3.5</v>
      </c>
      <c r="W49" s="161"/>
      <c r="X49" s="161" t="s">
        <v>163</v>
      </c>
      <c r="Y49" s="161" t="s">
        <v>127</v>
      </c>
      <c r="Z49" s="151"/>
      <c r="AA49" s="151"/>
      <c r="AB49" s="151"/>
      <c r="AC49" s="151"/>
      <c r="AD49" s="151"/>
      <c r="AE49" s="151"/>
      <c r="AF49" s="151"/>
      <c r="AG49" s="151" t="s">
        <v>164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6">
        <v>24</v>
      </c>
      <c r="B50" s="187" t="s">
        <v>284</v>
      </c>
      <c r="C50" s="192" t="s">
        <v>285</v>
      </c>
      <c r="D50" s="188" t="s">
        <v>286</v>
      </c>
      <c r="E50" s="189">
        <v>1</v>
      </c>
      <c r="F50" s="190"/>
      <c r="G50" s="19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21</v>
      </c>
      <c r="M50" s="161">
        <f t="shared" si="3"/>
        <v>0</v>
      </c>
      <c r="N50" s="160">
        <v>3.5029999999999999E-2</v>
      </c>
      <c r="O50" s="160">
        <f t="shared" si="4"/>
        <v>0.04</v>
      </c>
      <c r="P50" s="160">
        <v>0</v>
      </c>
      <c r="Q50" s="160">
        <f t="shared" si="5"/>
        <v>0</v>
      </c>
      <c r="R50" s="161"/>
      <c r="S50" s="161" t="s">
        <v>124</v>
      </c>
      <c r="T50" s="161" t="s">
        <v>124</v>
      </c>
      <c r="U50" s="161">
        <v>10.130000000000001</v>
      </c>
      <c r="V50" s="161">
        <f t="shared" si="6"/>
        <v>10.130000000000001</v>
      </c>
      <c r="W50" s="161"/>
      <c r="X50" s="161" t="s">
        <v>163</v>
      </c>
      <c r="Y50" s="161" t="s">
        <v>127</v>
      </c>
      <c r="Z50" s="151"/>
      <c r="AA50" s="151"/>
      <c r="AB50" s="151"/>
      <c r="AC50" s="151"/>
      <c r="AD50" s="151"/>
      <c r="AE50" s="151"/>
      <c r="AF50" s="151"/>
      <c r="AG50" s="151" t="s">
        <v>164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6">
        <v>25</v>
      </c>
      <c r="B51" s="187" t="s">
        <v>287</v>
      </c>
      <c r="C51" s="192" t="s">
        <v>288</v>
      </c>
      <c r="D51" s="188" t="s">
        <v>208</v>
      </c>
      <c r="E51" s="189">
        <v>79.45</v>
      </c>
      <c r="F51" s="190"/>
      <c r="G51" s="19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21</v>
      </c>
      <c r="M51" s="161">
        <f t="shared" si="3"/>
        <v>0</v>
      </c>
      <c r="N51" s="160">
        <v>0</v>
      </c>
      <c r="O51" s="160">
        <f t="shared" si="4"/>
        <v>0</v>
      </c>
      <c r="P51" s="160">
        <v>0</v>
      </c>
      <c r="Q51" s="160">
        <f t="shared" si="5"/>
        <v>0</v>
      </c>
      <c r="R51" s="161"/>
      <c r="S51" s="161" t="s">
        <v>124</v>
      </c>
      <c r="T51" s="161" t="s">
        <v>124</v>
      </c>
      <c r="U51" s="161">
        <v>0.15</v>
      </c>
      <c r="V51" s="161">
        <f t="shared" si="6"/>
        <v>11.92</v>
      </c>
      <c r="W51" s="161"/>
      <c r="X51" s="161" t="s">
        <v>163</v>
      </c>
      <c r="Y51" s="161" t="s">
        <v>127</v>
      </c>
      <c r="Z51" s="151"/>
      <c r="AA51" s="151"/>
      <c r="AB51" s="151"/>
      <c r="AC51" s="151"/>
      <c r="AD51" s="151"/>
      <c r="AE51" s="151"/>
      <c r="AF51" s="151"/>
      <c r="AG51" s="151" t="s">
        <v>164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1.4" outlineLevel="1" x14ac:dyDescent="0.2">
      <c r="A52" s="186">
        <v>26</v>
      </c>
      <c r="B52" s="187" t="s">
        <v>289</v>
      </c>
      <c r="C52" s="192" t="s">
        <v>290</v>
      </c>
      <c r="D52" s="188" t="s">
        <v>204</v>
      </c>
      <c r="E52" s="189">
        <v>1</v>
      </c>
      <c r="F52" s="190"/>
      <c r="G52" s="191">
        <f t="shared" si="0"/>
        <v>0</v>
      </c>
      <c r="H52" s="162"/>
      <c r="I52" s="161">
        <f t="shared" si="1"/>
        <v>0</v>
      </c>
      <c r="J52" s="162"/>
      <c r="K52" s="161">
        <f t="shared" si="2"/>
        <v>0</v>
      </c>
      <c r="L52" s="161">
        <v>21</v>
      </c>
      <c r="M52" s="161">
        <f t="shared" si="3"/>
        <v>0</v>
      </c>
      <c r="N52" s="160">
        <v>6.3829999999999998E-2</v>
      </c>
      <c r="O52" s="160">
        <f t="shared" si="4"/>
        <v>0.06</v>
      </c>
      <c r="P52" s="160">
        <v>0</v>
      </c>
      <c r="Q52" s="160">
        <f t="shared" si="5"/>
        <v>0</v>
      </c>
      <c r="R52" s="161"/>
      <c r="S52" s="161" t="s">
        <v>124</v>
      </c>
      <c r="T52" s="161" t="s">
        <v>124</v>
      </c>
      <c r="U52" s="161">
        <v>0.77200000000000002</v>
      </c>
      <c r="V52" s="161">
        <f t="shared" si="6"/>
        <v>0.77</v>
      </c>
      <c r="W52" s="161"/>
      <c r="X52" s="161" t="s">
        <v>163</v>
      </c>
      <c r="Y52" s="161" t="s">
        <v>127</v>
      </c>
      <c r="Z52" s="151"/>
      <c r="AA52" s="151"/>
      <c r="AB52" s="151"/>
      <c r="AC52" s="151"/>
      <c r="AD52" s="151"/>
      <c r="AE52" s="151"/>
      <c r="AF52" s="151"/>
      <c r="AG52" s="151" t="s">
        <v>164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6">
        <v>27</v>
      </c>
      <c r="B53" s="187" t="s">
        <v>291</v>
      </c>
      <c r="C53" s="192" t="s">
        <v>292</v>
      </c>
      <c r="D53" s="188" t="s">
        <v>208</v>
      </c>
      <c r="E53" s="189">
        <v>80</v>
      </c>
      <c r="F53" s="190"/>
      <c r="G53" s="191">
        <f t="shared" si="0"/>
        <v>0</v>
      </c>
      <c r="H53" s="162"/>
      <c r="I53" s="161">
        <f t="shared" si="1"/>
        <v>0</v>
      </c>
      <c r="J53" s="162"/>
      <c r="K53" s="161">
        <f t="shared" si="2"/>
        <v>0</v>
      </c>
      <c r="L53" s="161">
        <v>21</v>
      </c>
      <c r="M53" s="161">
        <f t="shared" si="3"/>
        <v>0</v>
      </c>
      <c r="N53" s="160">
        <v>0</v>
      </c>
      <c r="O53" s="160">
        <f t="shared" si="4"/>
        <v>0</v>
      </c>
      <c r="P53" s="160">
        <v>0</v>
      </c>
      <c r="Q53" s="160">
        <f t="shared" si="5"/>
        <v>0</v>
      </c>
      <c r="R53" s="161"/>
      <c r="S53" s="161" t="s">
        <v>124</v>
      </c>
      <c r="T53" s="161" t="s">
        <v>124</v>
      </c>
      <c r="U53" s="161">
        <v>2.5999999999999999E-2</v>
      </c>
      <c r="V53" s="161">
        <f t="shared" si="6"/>
        <v>2.08</v>
      </c>
      <c r="W53" s="161"/>
      <c r="X53" s="161" t="s">
        <v>163</v>
      </c>
      <c r="Y53" s="161" t="s">
        <v>127</v>
      </c>
      <c r="Z53" s="151"/>
      <c r="AA53" s="151"/>
      <c r="AB53" s="151"/>
      <c r="AC53" s="151"/>
      <c r="AD53" s="151"/>
      <c r="AE53" s="151"/>
      <c r="AF53" s="151"/>
      <c r="AG53" s="151" t="s">
        <v>164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6">
        <v>28</v>
      </c>
      <c r="B54" s="187" t="s">
        <v>293</v>
      </c>
      <c r="C54" s="192" t="s">
        <v>294</v>
      </c>
      <c r="D54" s="188" t="s">
        <v>208</v>
      </c>
      <c r="E54" s="189">
        <v>180</v>
      </c>
      <c r="F54" s="190"/>
      <c r="G54" s="191">
        <f t="shared" si="0"/>
        <v>0</v>
      </c>
      <c r="H54" s="162"/>
      <c r="I54" s="161">
        <f t="shared" si="1"/>
        <v>0</v>
      </c>
      <c r="J54" s="162"/>
      <c r="K54" s="161">
        <f t="shared" si="2"/>
        <v>0</v>
      </c>
      <c r="L54" s="161">
        <v>21</v>
      </c>
      <c r="M54" s="161">
        <f t="shared" si="3"/>
        <v>0</v>
      </c>
      <c r="N54" s="160">
        <v>5.0000000000000002E-5</v>
      </c>
      <c r="O54" s="160">
        <f t="shared" si="4"/>
        <v>0.01</v>
      </c>
      <c r="P54" s="160">
        <v>0</v>
      </c>
      <c r="Q54" s="160">
        <f t="shared" si="5"/>
        <v>0</v>
      </c>
      <c r="R54" s="161"/>
      <c r="S54" s="161" t="s">
        <v>124</v>
      </c>
      <c r="T54" s="161" t="s">
        <v>124</v>
      </c>
      <c r="U54" s="161">
        <v>3.4000000000000002E-2</v>
      </c>
      <c r="V54" s="161">
        <f t="shared" si="6"/>
        <v>6.12</v>
      </c>
      <c r="W54" s="161"/>
      <c r="X54" s="161" t="s">
        <v>163</v>
      </c>
      <c r="Y54" s="161" t="s">
        <v>127</v>
      </c>
      <c r="Z54" s="151"/>
      <c r="AA54" s="151"/>
      <c r="AB54" s="151"/>
      <c r="AC54" s="151"/>
      <c r="AD54" s="151"/>
      <c r="AE54" s="151"/>
      <c r="AF54" s="151"/>
      <c r="AG54" s="151" t="s">
        <v>164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6">
        <v>29</v>
      </c>
      <c r="B55" s="187" t="s">
        <v>295</v>
      </c>
      <c r="C55" s="192" t="s">
        <v>296</v>
      </c>
      <c r="D55" s="188" t="s">
        <v>297</v>
      </c>
      <c r="E55" s="189">
        <v>1</v>
      </c>
      <c r="F55" s="190"/>
      <c r="G55" s="191">
        <f t="shared" si="0"/>
        <v>0</v>
      </c>
      <c r="H55" s="162"/>
      <c r="I55" s="161">
        <f t="shared" si="1"/>
        <v>0</v>
      </c>
      <c r="J55" s="162"/>
      <c r="K55" s="161">
        <f t="shared" si="2"/>
        <v>0</v>
      </c>
      <c r="L55" s="161">
        <v>21</v>
      </c>
      <c r="M55" s="161">
        <f t="shared" si="3"/>
        <v>0</v>
      </c>
      <c r="N55" s="160">
        <v>0</v>
      </c>
      <c r="O55" s="160">
        <f t="shared" si="4"/>
        <v>0</v>
      </c>
      <c r="P55" s="160">
        <v>0</v>
      </c>
      <c r="Q55" s="160">
        <f t="shared" si="5"/>
        <v>0</v>
      </c>
      <c r="R55" s="161"/>
      <c r="S55" s="161" t="s">
        <v>211</v>
      </c>
      <c r="T55" s="161" t="s">
        <v>125</v>
      </c>
      <c r="U55" s="161">
        <v>0</v>
      </c>
      <c r="V55" s="161">
        <f t="shared" si="6"/>
        <v>0</v>
      </c>
      <c r="W55" s="161"/>
      <c r="X55" s="161" t="s">
        <v>163</v>
      </c>
      <c r="Y55" s="161" t="s">
        <v>127</v>
      </c>
      <c r="Z55" s="151"/>
      <c r="AA55" s="151"/>
      <c r="AB55" s="151"/>
      <c r="AC55" s="151"/>
      <c r="AD55" s="151"/>
      <c r="AE55" s="151"/>
      <c r="AF55" s="151"/>
      <c r="AG55" s="151" t="s">
        <v>164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6">
        <v>30</v>
      </c>
      <c r="B56" s="187" t="s">
        <v>298</v>
      </c>
      <c r="C56" s="192" t="s">
        <v>299</v>
      </c>
      <c r="D56" s="188" t="s">
        <v>204</v>
      </c>
      <c r="E56" s="189">
        <v>2</v>
      </c>
      <c r="F56" s="190"/>
      <c r="G56" s="191">
        <f t="shared" si="0"/>
        <v>0</v>
      </c>
      <c r="H56" s="162"/>
      <c r="I56" s="161">
        <f t="shared" si="1"/>
        <v>0</v>
      </c>
      <c r="J56" s="162"/>
      <c r="K56" s="161">
        <f t="shared" si="2"/>
        <v>0</v>
      </c>
      <c r="L56" s="161">
        <v>21</v>
      </c>
      <c r="M56" s="161">
        <f t="shared" si="3"/>
        <v>0</v>
      </c>
      <c r="N56" s="160">
        <v>0</v>
      </c>
      <c r="O56" s="160">
        <f t="shared" si="4"/>
        <v>0</v>
      </c>
      <c r="P56" s="160">
        <v>0</v>
      </c>
      <c r="Q56" s="160">
        <f t="shared" si="5"/>
        <v>0</v>
      </c>
      <c r="R56" s="161" t="s">
        <v>187</v>
      </c>
      <c r="S56" s="161" t="s">
        <v>124</v>
      </c>
      <c r="T56" s="161" t="s">
        <v>124</v>
      </c>
      <c r="U56" s="161">
        <v>0</v>
      </c>
      <c r="V56" s="161">
        <f t="shared" si="6"/>
        <v>0</v>
      </c>
      <c r="W56" s="161"/>
      <c r="X56" s="161" t="s">
        <v>188</v>
      </c>
      <c r="Y56" s="161" t="s">
        <v>127</v>
      </c>
      <c r="Z56" s="151"/>
      <c r="AA56" s="151"/>
      <c r="AB56" s="151"/>
      <c r="AC56" s="151"/>
      <c r="AD56" s="151"/>
      <c r="AE56" s="151"/>
      <c r="AF56" s="151"/>
      <c r="AG56" s="151" t="s">
        <v>189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1.4" outlineLevel="1" x14ac:dyDescent="0.2">
      <c r="A57" s="186">
        <v>31</v>
      </c>
      <c r="B57" s="187" t="s">
        <v>300</v>
      </c>
      <c r="C57" s="192" t="s">
        <v>301</v>
      </c>
      <c r="D57" s="188" t="s">
        <v>208</v>
      </c>
      <c r="E57" s="189">
        <v>79</v>
      </c>
      <c r="F57" s="190"/>
      <c r="G57" s="191">
        <f t="shared" si="0"/>
        <v>0</v>
      </c>
      <c r="H57" s="162"/>
      <c r="I57" s="161">
        <f t="shared" si="1"/>
        <v>0</v>
      </c>
      <c r="J57" s="162"/>
      <c r="K57" s="161">
        <f t="shared" si="2"/>
        <v>0</v>
      </c>
      <c r="L57" s="161">
        <v>21</v>
      </c>
      <c r="M57" s="161">
        <f t="shared" si="3"/>
        <v>0</v>
      </c>
      <c r="N57" s="160">
        <v>2.7999999999999998E-4</v>
      </c>
      <c r="O57" s="160">
        <f t="shared" si="4"/>
        <v>0.02</v>
      </c>
      <c r="P57" s="160">
        <v>0</v>
      </c>
      <c r="Q57" s="160">
        <f t="shared" si="5"/>
        <v>0</v>
      </c>
      <c r="R57" s="161" t="s">
        <v>187</v>
      </c>
      <c r="S57" s="161" t="s">
        <v>124</v>
      </c>
      <c r="T57" s="161" t="s">
        <v>124</v>
      </c>
      <c r="U57" s="161">
        <v>0</v>
      </c>
      <c r="V57" s="161">
        <f t="shared" si="6"/>
        <v>0</v>
      </c>
      <c r="W57" s="161"/>
      <c r="X57" s="161" t="s">
        <v>188</v>
      </c>
      <c r="Y57" s="161" t="s">
        <v>127</v>
      </c>
      <c r="Z57" s="151"/>
      <c r="AA57" s="151"/>
      <c r="AB57" s="151"/>
      <c r="AC57" s="151"/>
      <c r="AD57" s="151"/>
      <c r="AE57" s="151"/>
      <c r="AF57" s="151"/>
      <c r="AG57" s="151" t="s">
        <v>189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6">
        <v>32</v>
      </c>
      <c r="B58" s="187" t="s">
        <v>302</v>
      </c>
      <c r="C58" s="192" t="s">
        <v>303</v>
      </c>
      <c r="D58" s="188" t="s">
        <v>204</v>
      </c>
      <c r="E58" s="189">
        <v>1</v>
      </c>
      <c r="F58" s="190"/>
      <c r="G58" s="191">
        <f t="shared" si="0"/>
        <v>0</v>
      </c>
      <c r="H58" s="162"/>
      <c r="I58" s="161">
        <f t="shared" si="1"/>
        <v>0</v>
      </c>
      <c r="J58" s="162"/>
      <c r="K58" s="161">
        <f t="shared" si="2"/>
        <v>0</v>
      </c>
      <c r="L58" s="161">
        <v>21</v>
      </c>
      <c r="M58" s="161">
        <f t="shared" si="3"/>
        <v>0</v>
      </c>
      <c r="N58" s="160">
        <v>6.4999999999999997E-3</v>
      </c>
      <c r="O58" s="160">
        <f t="shared" si="4"/>
        <v>0.01</v>
      </c>
      <c r="P58" s="160">
        <v>0</v>
      </c>
      <c r="Q58" s="160">
        <f t="shared" si="5"/>
        <v>0</v>
      </c>
      <c r="R58" s="161"/>
      <c r="S58" s="161" t="s">
        <v>211</v>
      </c>
      <c r="T58" s="161" t="s">
        <v>125</v>
      </c>
      <c r="U58" s="161">
        <v>0</v>
      </c>
      <c r="V58" s="161">
        <f t="shared" si="6"/>
        <v>0</v>
      </c>
      <c r="W58" s="161"/>
      <c r="X58" s="161" t="s">
        <v>188</v>
      </c>
      <c r="Y58" s="161" t="s">
        <v>127</v>
      </c>
      <c r="Z58" s="151"/>
      <c r="AA58" s="151"/>
      <c r="AB58" s="151"/>
      <c r="AC58" s="151"/>
      <c r="AD58" s="151"/>
      <c r="AE58" s="151"/>
      <c r="AF58" s="151"/>
      <c r="AG58" s="151" t="s">
        <v>189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6">
        <v>33</v>
      </c>
      <c r="B59" s="187" t="s">
        <v>304</v>
      </c>
      <c r="C59" s="192" t="s">
        <v>305</v>
      </c>
      <c r="D59" s="188" t="s">
        <v>204</v>
      </c>
      <c r="E59" s="189">
        <v>1</v>
      </c>
      <c r="F59" s="190"/>
      <c r="G59" s="191">
        <f t="shared" si="0"/>
        <v>0</v>
      </c>
      <c r="H59" s="162"/>
      <c r="I59" s="161">
        <f t="shared" si="1"/>
        <v>0</v>
      </c>
      <c r="J59" s="162"/>
      <c r="K59" s="161">
        <f t="shared" si="2"/>
        <v>0</v>
      </c>
      <c r="L59" s="161">
        <v>21</v>
      </c>
      <c r="M59" s="161">
        <f t="shared" si="3"/>
        <v>0</v>
      </c>
      <c r="N59" s="160">
        <v>1.6500000000000001E-2</v>
      </c>
      <c r="O59" s="160">
        <f t="shared" si="4"/>
        <v>0.02</v>
      </c>
      <c r="P59" s="160">
        <v>0</v>
      </c>
      <c r="Q59" s="160">
        <f t="shared" si="5"/>
        <v>0</v>
      </c>
      <c r="R59" s="161"/>
      <c r="S59" s="161" t="s">
        <v>211</v>
      </c>
      <c r="T59" s="161" t="s">
        <v>125</v>
      </c>
      <c r="U59" s="161">
        <v>0</v>
      </c>
      <c r="V59" s="161">
        <f t="shared" si="6"/>
        <v>0</v>
      </c>
      <c r="W59" s="161"/>
      <c r="X59" s="161" t="s">
        <v>188</v>
      </c>
      <c r="Y59" s="161" t="s">
        <v>127</v>
      </c>
      <c r="Z59" s="151"/>
      <c r="AA59" s="151"/>
      <c r="AB59" s="151"/>
      <c r="AC59" s="151"/>
      <c r="AD59" s="151"/>
      <c r="AE59" s="151"/>
      <c r="AF59" s="151"/>
      <c r="AG59" s="151" t="s">
        <v>189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6">
        <v>34</v>
      </c>
      <c r="B60" s="187" t="s">
        <v>306</v>
      </c>
      <c r="C60" s="192" t="s">
        <v>307</v>
      </c>
      <c r="D60" s="188" t="s">
        <v>204</v>
      </c>
      <c r="E60" s="189">
        <v>1</v>
      </c>
      <c r="F60" s="190"/>
      <c r="G60" s="191">
        <f t="shared" si="0"/>
        <v>0</v>
      </c>
      <c r="H60" s="162"/>
      <c r="I60" s="161">
        <f t="shared" si="1"/>
        <v>0</v>
      </c>
      <c r="J60" s="162"/>
      <c r="K60" s="161">
        <f t="shared" si="2"/>
        <v>0</v>
      </c>
      <c r="L60" s="161">
        <v>21</v>
      </c>
      <c r="M60" s="161">
        <f t="shared" si="3"/>
        <v>0</v>
      </c>
      <c r="N60" s="160">
        <v>6.6000000000000003E-2</v>
      </c>
      <c r="O60" s="160">
        <f t="shared" si="4"/>
        <v>7.0000000000000007E-2</v>
      </c>
      <c r="P60" s="160">
        <v>0</v>
      </c>
      <c r="Q60" s="160">
        <f t="shared" si="5"/>
        <v>0</v>
      </c>
      <c r="R60" s="161"/>
      <c r="S60" s="161" t="s">
        <v>211</v>
      </c>
      <c r="T60" s="161" t="s">
        <v>125</v>
      </c>
      <c r="U60" s="161">
        <v>0</v>
      </c>
      <c r="V60" s="161">
        <f t="shared" si="6"/>
        <v>0</v>
      </c>
      <c r="W60" s="161"/>
      <c r="X60" s="161" t="s">
        <v>188</v>
      </c>
      <c r="Y60" s="161" t="s">
        <v>127</v>
      </c>
      <c r="Z60" s="151"/>
      <c r="AA60" s="151"/>
      <c r="AB60" s="151"/>
      <c r="AC60" s="151"/>
      <c r="AD60" s="151"/>
      <c r="AE60" s="151"/>
      <c r="AF60" s="151"/>
      <c r="AG60" s="151" t="s">
        <v>189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6">
        <v>35</v>
      </c>
      <c r="B61" s="187" t="s">
        <v>308</v>
      </c>
      <c r="C61" s="192" t="s">
        <v>309</v>
      </c>
      <c r="D61" s="188" t="s">
        <v>204</v>
      </c>
      <c r="E61" s="189">
        <v>1</v>
      </c>
      <c r="F61" s="190"/>
      <c r="G61" s="191">
        <f t="shared" si="0"/>
        <v>0</v>
      </c>
      <c r="H61" s="162"/>
      <c r="I61" s="161">
        <f t="shared" si="1"/>
        <v>0</v>
      </c>
      <c r="J61" s="162"/>
      <c r="K61" s="161">
        <f t="shared" si="2"/>
        <v>0</v>
      </c>
      <c r="L61" s="161">
        <v>21</v>
      </c>
      <c r="M61" s="161">
        <f t="shared" si="3"/>
        <v>0</v>
      </c>
      <c r="N61" s="160">
        <v>8.9999999999999998E-4</v>
      </c>
      <c r="O61" s="160">
        <f t="shared" si="4"/>
        <v>0</v>
      </c>
      <c r="P61" s="160">
        <v>0</v>
      </c>
      <c r="Q61" s="160">
        <f t="shared" si="5"/>
        <v>0</v>
      </c>
      <c r="R61" s="161"/>
      <c r="S61" s="161" t="s">
        <v>211</v>
      </c>
      <c r="T61" s="161" t="s">
        <v>125</v>
      </c>
      <c r="U61" s="161">
        <v>0</v>
      </c>
      <c r="V61" s="161">
        <f t="shared" si="6"/>
        <v>0</v>
      </c>
      <c r="W61" s="161"/>
      <c r="X61" s="161" t="s">
        <v>188</v>
      </c>
      <c r="Y61" s="161" t="s">
        <v>127</v>
      </c>
      <c r="Z61" s="151"/>
      <c r="AA61" s="151"/>
      <c r="AB61" s="151"/>
      <c r="AC61" s="151"/>
      <c r="AD61" s="151"/>
      <c r="AE61" s="151"/>
      <c r="AF61" s="151"/>
      <c r="AG61" s="151" t="s">
        <v>189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6">
        <v>36</v>
      </c>
      <c r="B62" s="187" t="s">
        <v>310</v>
      </c>
      <c r="C62" s="192" t="s">
        <v>311</v>
      </c>
      <c r="D62" s="188" t="s">
        <v>204</v>
      </c>
      <c r="E62" s="189">
        <v>1</v>
      </c>
      <c r="F62" s="190"/>
      <c r="G62" s="191">
        <f t="shared" si="0"/>
        <v>0</v>
      </c>
      <c r="H62" s="162"/>
      <c r="I62" s="161">
        <f t="shared" si="1"/>
        <v>0</v>
      </c>
      <c r="J62" s="162"/>
      <c r="K62" s="161">
        <f t="shared" si="2"/>
        <v>0</v>
      </c>
      <c r="L62" s="161">
        <v>21</v>
      </c>
      <c r="M62" s="161">
        <f t="shared" si="3"/>
        <v>0</v>
      </c>
      <c r="N62" s="160">
        <v>4.0000000000000001E-3</v>
      </c>
      <c r="O62" s="160">
        <f t="shared" si="4"/>
        <v>0</v>
      </c>
      <c r="P62" s="160">
        <v>0</v>
      </c>
      <c r="Q62" s="160">
        <f t="shared" si="5"/>
        <v>0</v>
      </c>
      <c r="R62" s="161" t="s">
        <v>187</v>
      </c>
      <c r="S62" s="161" t="s">
        <v>124</v>
      </c>
      <c r="T62" s="161" t="s">
        <v>124</v>
      </c>
      <c r="U62" s="161">
        <v>0</v>
      </c>
      <c r="V62" s="161">
        <f t="shared" si="6"/>
        <v>0</v>
      </c>
      <c r="W62" s="161"/>
      <c r="X62" s="161" t="s">
        <v>188</v>
      </c>
      <c r="Y62" s="161" t="s">
        <v>127</v>
      </c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5" t="s">
        <v>119</v>
      </c>
      <c r="B63" s="166" t="s">
        <v>80</v>
      </c>
      <c r="C63" s="179" t="s">
        <v>81</v>
      </c>
      <c r="D63" s="167"/>
      <c r="E63" s="168"/>
      <c r="F63" s="169"/>
      <c r="G63" s="170">
        <f>SUMIF(AG64:AG64,"&lt;&gt;NOR",G64:G64)</f>
        <v>0</v>
      </c>
      <c r="H63" s="164"/>
      <c r="I63" s="164">
        <f>SUM(I64:I64)</f>
        <v>0</v>
      </c>
      <c r="J63" s="164"/>
      <c r="K63" s="164">
        <f>SUM(K64:K64)</f>
        <v>0</v>
      </c>
      <c r="L63" s="164"/>
      <c r="M63" s="164">
        <f>SUM(M64:M64)</f>
        <v>0</v>
      </c>
      <c r="N63" s="163"/>
      <c r="O63" s="163">
        <f>SUM(O64:O64)</f>
        <v>0</v>
      </c>
      <c r="P63" s="163"/>
      <c r="Q63" s="163">
        <f>SUM(Q64:Q64)</f>
        <v>0</v>
      </c>
      <c r="R63" s="164"/>
      <c r="S63" s="164"/>
      <c r="T63" s="164"/>
      <c r="U63" s="164"/>
      <c r="V63" s="164">
        <f>SUM(V64:V64)</f>
        <v>94.68</v>
      </c>
      <c r="W63" s="164"/>
      <c r="X63" s="164"/>
      <c r="Y63" s="164"/>
      <c r="AG63" t="s">
        <v>120</v>
      </c>
    </row>
    <row r="64" spans="1:60" outlineLevel="1" x14ac:dyDescent="0.2">
      <c r="A64" s="186">
        <v>37</v>
      </c>
      <c r="B64" s="187" t="s">
        <v>312</v>
      </c>
      <c r="C64" s="192" t="s">
        <v>313</v>
      </c>
      <c r="D64" s="188" t="s">
        <v>226</v>
      </c>
      <c r="E64" s="189">
        <v>63.973959999999998</v>
      </c>
      <c r="F64" s="190"/>
      <c r="G64" s="19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0">
        <v>0</v>
      </c>
      <c r="O64" s="160">
        <f>ROUND(E64*N64,2)</f>
        <v>0</v>
      </c>
      <c r="P64" s="160">
        <v>0</v>
      </c>
      <c r="Q64" s="160">
        <f>ROUND(E64*P64,2)</f>
        <v>0</v>
      </c>
      <c r="R64" s="161"/>
      <c r="S64" s="161" t="s">
        <v>124</v>
      </c>
      <c r="T64" s="161" t="s">
        <v>124</v>
      </c>
      <c r="U64" s="161">
        <v>1.48</v>
      </c>
      <c r="V64" s="161">
        <f>ROUND(E64*U64,2)</f>
        <v>94.68</v>
      </c>
      <c r="W64" s="161"/>
      <c r="X64" s="161" t="s">
        <v>227</v>
      </c>
      <c r="Y64" s="161" t="s">
        <v>127</v>
      </c>
      <c r="Z64" s="151"/>
      <c r="AA64" s="151"/>
      <c r="AB64" s="151"/>
      <c r="AC64" s="151"/>
      <c r="AD64" s="151"/>
      <c r="AE64" s="151"/>
      <c r="AF64" s="151"/>
      <c r="AG64" s="151" t="s">
        <v>314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5" t="s">
        <v>119</v>
      </c>
      <c r="B65" s="166" t="s">
        <v>82</v>
      </c>
      <c r="C65" s="179" t="s">
        <v>83</v>
      </c>
      <c r="D65" s="167"/>
      <c r="E65" s="168"/>
      <c r="F65" s="169"/>
      <c r="G65" s="170">
        <f>SUMIF(AG66:AG70,"&lt;&gt;NOR",G66:G70)</f>
        <v>0</v>
      </c>
      <c r="H65" s="164"/>
      <c r="I65" s="164">
        <f>SUM(I66:I70)</f>
        <v>0</v>
      </c>
      <c r="J65" s="164"/>
      <c r="K65" s="164">
        <f>SUM(K66:K70)</f>
        <v>0</v>
      </c>
      <c r="L65" s="164"/>
      <c r="M65" s="164">
        <f>SUM(M66:M70)</f>
        <v>0</v>
      </c>
      <c r="N65" s="163"/>
      <c r="O65" s="163">
        <f>SUM(O66:O70)</f>
        <v>0.01</v>
      </c>
      <c r="P65" s="163"/>
      <c r="Q65" s="163">
        <f>SUM(Q66:Q70)</f>
        <v>0</v>
      </c>
      <c r="R65" s="164"/>
      <c r="S65" s="164"/>
      <c r="T65" s="164"/>
      <c r="U65" s="164"/>
      <c r="V65" s="164">
        <f>SUM(V66:V70)</f>
        <v>2.5300000000000002</v>
      </c>
      <c r="W65" s="164"/>
      <c r="X65" s="164"/>
      <c r="Y65" s="164"/>
      <c r="AG65" t="s">
        <v>120</v>
      </c>
    </row>
    <row r="66" spans="1:60" ht="21.4" outlineLevel="1" x14ac:dyDescent="0.2">
      <c r="A66" s="186">
        <v>38</v>
      </c>
      <c r="B66" s="187" t="s">
        <v>315</v>
      </c>
      <c r="C66" s="192" t="s">
        <v>316</v>
      </c>
      <c r="D66" s="188" t="s">
        <v>208</v>
      </c>
      <c r="E66" s="189">
        <v>1</v>
      </c>
      <c r="F66" s="190"/>
      <c r="G66" s="19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0">
        <v>5.3499999999999997E-3</v>
      </c>
      <c r="O66" s="160">
        <f>ROUND(E66*N66,2)</f>
        <v>0.01</v>
      </c>
      <c r="P66" s="160">
        <v>0</v>
      </c>
      <c r="Q66" s="160">
        <f>ROUND(E66*P66,2)</f>
        <v>0</v>
      </c>
      <c r="R66" s="161"/>
      <c r="S66" s="161" t="s">
        <v>124</v>
      </c>
      <c r="T66" s="161" t="s">
        <v>124</v>
      </c>
      <c r="U66" s="161">
        <v>0.68279999999999996</v>
      </c>
      <c r="V66" s="161">
        <f>ROUND(E66*U66,2)</f>
        <v>0.68</v>
      </c>
      <c r="W66" s="161"/>
      <c r="X66" s="161" t="s">
        <v>163</v>
      </c>
      <c r="Y66" s="161" t="s">
        <v>127</v>
      </c>
      <c r="Z66" s="151"/>
      <c r="AA66" s="151"/>
      <c r="AB66" s="151"/>
      <c r="AC66" s="151"/>
      <c r="AD66" s="151"/>
      <c r="AE66" s="151"/>
      <c r="AF66" s="151"/>
      <c r="AG66" s="151" t="s">
        <v>164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6">
        <v>39</v>
      </c>
      <c r="B67" s="187" t="s">
        <v>317</v>
      </c>
      <c r="C67" s="192" t="s">
        <v>318</v>
      </c>
      <c r="D67" s="188" t="s">
        <v>204</v>
      </c>
      <c r="E67" s="189">
        <v>4</v>
      </c>
      <c r="F67" s="190"/>
      <c r="G67" s="19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0">
        <v>4.6999999999999999E-4</v>
      </c>
      <c r="O67" s="160">
        <f>ROUND(E67*N67,2)</f>
        <v>0</v>
      </c>
      <c r="P67" s="160">
        <v>0</v>
      </c>
      <c r="Q67" s="160">
        <f>ROUND(E67*P67,2)</f>
        <v>0</v>
      </c>
      <c r="R67" s="161"/>
      <c r="S67" s="161" t="s">
        <v>124</v>
      </c>
      <c r="T67" s="161" t="s">
        <v>124</v>
      </c>
      <c r="U67" s="161">
        <v>0.16500000000000001</v>
      </c>
      <c r="V67" s="161">
        <f>ROUND(E67*U67,2)</f>
        <v>0.66</v>
      </c>
      <c r="W67" s="161"/>
      <c r="X67" s="161" t="s">
        <v>163</v>
      </c>
      <c r="Y67" s="161" t="s">
        <v>127</v>
      </c>
      <c r="Z67" s="151"/>
      <c r="AA67" s="151"/>
      <c r="AB67" s="151"/>
      <c r="AC67" s="151"/>
      <c r="AD67" s="151"/>
      <c r="AE67" s="151"/>
      <c r="AF67" s="151"/>
      <c r="AG67" s="151" t="s">
        <v>164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6">
        <v>40</v>
      </c>
      <c r="B68" s="187" t="s">
        <v>319</v>
      </c>
      <c r="C68" s="192" t="s">
        <v>320</v>
      </c>
      <c r="D68" s="188" t="s">
        <v>204</v>
      </c>
      <c r="E68" s="189">
        <v>2</v>
      </c>
      <c r="F68" s="190"/>
      <c r="G68" s="19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0">
        <v>7.3999999999999999E-4</v>
      </c>
      <c r="O68" s="160">
        <f>ROUND(E68*N68,2)</f>
        <v>0</v>
      </c>
      <c r="P68" s="160">
        <v>0</v>
      </c>
      <c r="Q68" s="160">
        <f>ROUND(E68*P68,2)</f>
        <v>0</v>
      </c>
      <c r="R68" s="161"/>
      <c r="S68" s="161" t="s">
        <v>124</v>
      </c>
      <c r="T68" s="161" t="s">
        <v>124</v>
      </c>
      <c r="U68" s="161">
        <v>0.22700000000000001</v>
      </c>
      <c r="V68" s="161">
        <f>ROUND(E68*U68,2)</f>
        <v>0.45</v>
      </c>
      <c r="W68" s="161"/>
      <c r="X68" s="161" t="s">
        <v>163</v>
      </c>
      <c r="Y68" s="161" t="s">
        <v>127</v>
      </c>
      <c r="Z68" s="151"/>
      <c r="AA68" s="151"/>
      <c r="AB68" s="151"/>
      <c r="AC68" s="151"/>
      <c r="AD68" s="151"/>
      <c r="AE68" s="151"/>
      <c r="AF68" s="151"/>
      <c r="AG68" s="151" t="s">
        <v>164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6">
        <v>41</v>
      </c>
      <c r="B69" s="187" t="s">
        <v>321</v>
      </c>
      <c r="C69" s="192" t="s">
        <v>322</v>
      </c>
      <c r="D69" s="188" t="s">
        <v>204</v>
      </c>
      <c r="E69" s="189">
        <v>2</v>
      </c>
      <c r="F69" s="190"/>
      <c r="G69" s="191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0">
        <v>2.0600000000000002E-3</v>
      </c>
      <c r="O69" s="160">
        <f>ROUND(E69*N69,2)</f>
        <v>0</v>
      </c>
      <c r="P69" s="160">
        <v>0</v>
      </c>
      <c r="Q69" s="160">
        <f>ROUND(E69*P69,2)</f>
        <v>0</v>
      </c>
      <c r="R69" s="161"/>
      <c r="S69" s="161" t="s">
        <v>124</v>
      </c>
      <c r="T69" s="161" t="s">
        <v>124</v>
      </c>
      <c r="U69" s="161">
        <v>0.372</v>
      </c>
      <c r="V69" s="161">
        <f>ROUND(E69*U69,2)</f>
        <v>0.74</v>
      </c>
      <c r="W69" s="161"/>
      <c r="X69" s="161" t="s">
        <v>163</v>
      </c>
      <c r="Y69" s="161" t="s">
        <v>127</v>
      </c>
      <c r="Z69" s="151"/>
      <c r="AA69" s="151"/>
      <c r="AB69" s="151"/>
      <c r="AC69" s="151"/>
      <c r="AD69" s="151"/>
      <c r="AE69" s="151"/>
      <c r="AF69" s="151"/>
      <c r="AG69" s="151" t="s">
        <v>164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6">
        <v>42</v>
      </c>
      <c r="B70" s="187" t="s">
        <v>323</v>
      </c>
      <c r="C70" s="192" t="s">
        <v>324</v>
      </c>
      <c r="D70" s="188" t="s">
        <v>204</v>
      </c>
      <c r="E70" s="189">
        <v>1</v>
      </c>
      <c r="F70" s="190"/>
      <c r="G70" s="191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0">
        <v>3.2000000000000003E-4</v>
      </c>
      <c r="O70" s="160">
        <f>ROUND(E70*N70,2)</f>
        <v>0</v>
      </c>
      <c r="P70" s="160">
        <v>0</v>
      </c>
      <c r="Q70" s="160">
        <f>ROUND(E70*P70,2)</f>
        <v>0</v>
      </c>
      <c r="R70" s="161"/>
      <c r="S70" s="161" t="s">
        <v>211</v>
      </c>
      <c r="T70" s="161" t="s">
        <v>125</v>
      </c>
      <c r="U70" s="161">
        <v>0</v>
      </c>
      <c r="V70" s="161">
        <f>ROUND(E70*U70,2)</f>
        <v>0</v>
      </c>
      <c r="W70" s="161"/>
      <c r="X70" s="161" t="s">
        <v>163</v>
      </c>
      <c r="Y70" s="161" t="s">
        <v>127</v>
      </c>
      <c r="Z70" s="151"/>
      <c r="AA70" s="151"/>
      <c r="AB70" s="151"/>
      <c r="AC70" s="151"/>
      <c r="AD70" s="151"/>
      <c r="AE70" s="151"/>
      <c r="AF70" s="151"/>
      <c r="AG70" s="151" t="s">
        <v>164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165" t="s">
        <v>119</v>
      </c>
      <c r="B71" s="166" t="s">
        <v>86</v>
      </c>
      <c r="C71" s="179" t="s">
        <v>87</v>
      </c>
      <c r="D71" s="167"/>
      <c r="E71" s="168"/>
      <c r="F71" s="169"/>
      <c r="G71" s="170">
        <f>SUMIF(AG72:AG74,"&lt;&gt;NOR",G72:G74)</f>
        <v>0</v>
      </c>
      <c r="H71" s="164"/>
      <c r="I71" s="164">
        <f>SUM(I72:I74)</f>
        <v>0</v>
      </c>
      <c r="J71" s="164"/>
      <c r="K71" s="164">
        <f>SUM(K72:K74)</f>
        <v>0</v>
      </c>
      <c r="L71" s="164"/>
      <c r="M71" s="164">
        <f>SUM(M72:M74)</f>
        <v>0</v>
      </c>
      <c r="N71" s="163"/>
      <c r="O71" s="163">
        <f>SUM(O72:O74)</f>
        <v>0</v>
      </c>
      <c r="P71" s="163"/>
      <c r="Q71" s="163">
        <f>SUM(Q72:Q74)</f>
        <v>0</v>
      </c>
      <c r="R71" s="164"/>
      <c r="S71" s="164"/>
      <c r="T71" s="164"/>
      <c r="U71" s="164"/>
      <c r="V71" s="164">
        <f>SUM(V72:V74)</f>
        <v>0.1</v>
      </c>
      <c r="W71" s="164"/>
      <c r="X71" s="164"/>
      <c r="Y71" s="164"/>
      <c r="AG71" t="s">
        <v>120</v>
      </c>
    </row>
    <row r="72" spans="1:60" outlineLevel="1" x14ac:dyDescent="0.2">
      <c r="A72" s="172">
        <v>43</v>
      </c>
      <c r="B72" s="173" t="s">
        <v>325</v>
      </c>
      <c r="C72" s="180" t="s">
        <v>326</v>
      </c>
      <c r="D72" s="174" t="s">
        <v>208</v>
      </c>
      <c r="E72" s="175">
        <v>1.25</v>
      </c>
      <c r="F72" s="176"/>
      <c r="G72" s="177">
        <f>ROUND(E72*F72,2)</f>
        <v>0</v>
      </c>
      <c r="H72" s="162"/>
      <c r="I72" s="161">
        <f>ROUND(E72*H72,2)</f>
        <v>0</v>
      </c>
      <c r="J72" s="162"/>
      <c r="K72" s="161">
        <f>ROUND(E72*J72,2)</f>
        <v>0</v>
      </c>
      <c r="L72" s="161">
        <v>21</v>
      </c>
      <c r="M72" s="161">
        <f>G72*(1+L72/100)</f>
        <v>0</v>
      </c>
      <c r="N72" s="160">
        <v>0</v>
      </c>
      <c r="O72" s="160">
        <f>ROUND(E72*N72,2)</f>
        <v>0</v>
      </c>
      <c r="P72" s="160">
        <v>0</v>
      </c>
      <c r="Q72" s="160">
        <f>ROUND(E72*P72,2)</f>
        <v>0</v>
      </c>
      <c r="R72" s="161"/>
      <c r="S72" s="161" t="s">
        <v>124</v>
      </c>
      <c r="T72" s="161" t="s">
        <v>124</v>
      </c>
      <c r="U72" s="161">
        <v>7.9000000000000001E-2</v>
      </c>
      <c r="V72" s="161">
        <f>ROUND(E72*U72,2)</f>
        <v>0.1</v>
      </c>
      <c r="W72" s="161"/>
      <c r="X72" s="161" t="s">
        <v>163</v>
      </c>
      <c r="Y72" s="161" t="s">
        <v>127</v>
      </c>
      <c r="Z72" s="151"/>
      <c r="AA72" s="151"/>
      <c r="AB72" s="151"/>
      <c r="AC72" s="151"/>
      <c r="AD72" s="151"/>
      <c r="AE72" s="151"/>
      <c r="AF72" s="151"/>
      <c r="AG72" s="151" t="s">
        <v>164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193" t="s">
        <v>327</v>
      </c>
      <c r="D73" s="184"/>
      <c r="E73" s="185">
        <v>1.25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1.4" outlineLevel="1" x14ac:dyDescent="0.2">
      <c r="A74" s="172">
        <v>44</v>
      </c>
      <c r="B74" s="173" t="s">
        <v>300</v>
      </c>
      <c r="C74" s="180" t="s">
        <v>301</v>
      </c>
      <c r="D74" s="174" t="s">
        <v>208</v>
      </c>
      <c r="E74" s="175">
        <v>1.5</v>
      </c>
      <c r="F74" s="176"/>
      <c r="G74" s="177">
        <f>ROUND(E74*F74,2)</f>
        <v>0</v>
      </c>
      <c r="H74" s="162"/>
      <c r="I74" s="161">
        <f>ROUND(E74*H74,2)</f>
        <v>0</v>
      </c>
      <c r="J74" s="162"/>
      <c r="K74" s="161">
        <f>ROUND(E74*J74,2)</f>
        <v>0</v>
      </c>
      <c r="L74" s="161">
        <v>21</v>
      </c>
      <c r="M74" s="161">
        <f>G74*(1+L74/100)</f>
        <v>0</v>
      </c>
      <c r="N74" s="160">
        <v>2.7999999999999998E-4</v>
      </c>
      <c r="O74" s="160">
        <f>ROUND(E74*N74,2)</f>
        <v>0</v>
      </c>
      <c r="P74" s="160">
        <v>0</v>
      </c>
      <c r="Q74" s="160">
        <f>ROUND(E74*P74,2)</f>
        <v>0</v>
      </c>
      <c r="R74" s="161" t="s">
        <v>187</v>
      </c>
      <c r="S74" s="161" t="s">
        <v>124</v>
      </c>
      <c r="T74" s="161" t="s">
        <v>124</v>
      </c>
      <c r="U74" s="161">
        <v>0</v>
      </c>
      <c r="V74" s="161">
        <f>ROUND(E74*U74,2)</f>
        <v>0</v>
      </c>
      <c r="W74" s="161"/>
      <c r="X74" s="161" t="s">
        <v>188</v>
      </c>
      <c r="Y74" s="161" t="s">
        <v>127</v>
      </c>
      <c r="Z74" s="151"/>
      <c r="AA74" s="151"/>
      <c r="AB74" s="151"/>
      <c r="AC74" s="151"/>
      <c r="AD74" s="151"/>
      <c r="AE74" s="151"/>
      <c r="AF74" s="151"/>
      <c r="AG74" s="151" t="s">
        <v>189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3"/>
      <c r="B75" s="4"/>
      <c r="C75" s="181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15</v>
      </c>
      <c r="AF75">
        <v>21</v>
      </c>
      <c r="AG75" t="s">
        <v>105</v>
      </c>
    </row>
    <row r="76" spans="1:60" x14ac:dyDescent="0.2">
      <c r="A76" s="154"/>
      <c r="B76" s="155" t="s">
        <v>31</v>
      </c>
      <c r="C76" s="182"/>
      <c r="D76" s="156"/>
      <c r="E76" s="157"/>
      <c r="F76" s="157"/>
      <c r="G76" s="171">
        <f>G8+G38+G41+G63+G65+G71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155</v>
      </c>
    </row>
    <row r="77" spans="1:60" x14ac:dyDescent="0.2">
      <c r="A77" s="3"/>
      <c r="B77" s="4"/>
      <c r="C77" s="181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60" t="s">
        <v>156</v>
      </c>
      <c r="B79" s="260"/>
      <c r="C79" s="261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62"/>
      <c r="B80" s="263"/>
      <c r="C80" s="264"/>
      <c r="D80" s="263"/>
      <c r="E80" s="263"/>
      <c r="F80" s="263"/>
      <c r="G80" s="26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G80" t="s">
        <v>157</v>
      </c>
    </row>
    <row r="81" spans="1:33" x14ac:dyDescent="0.2">
      <c r="A81" s="266"/>
      <c r="B81" s="267"/>
      <c r="C81" s="268"/>
      <c r="D81" s="267"/>
      <c r="E81" s="267"/>
      <c r="F81" s="267"/>
      <c r="G81" s="26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66"/>
      <c r="B82" s="267"/>
      <c r="C82" s="268"/>
      <c r="D82" s="267"/>
      <c r="E82" s="267"/>
      <c r="F82" s="267"/>
      <c r="G82" s="26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6"/>
      <c r="B83" s="267"/>
      <c r="C83" s="268"/>
      <c r="D83" s="267"/>
      <c r="E83" s="267"/>
      <c r="F83" s="267"/>
      <c r="G83" s="26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70"/>
      <c r="B84" s="271"/>
      <c r="C84" s="272"/>
      <c r="D84" s="271"/>
      <c r="E84" s="271"/>
      <c r="F84" s="271"/>
      <c r="G84" s="27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3"/>
      <c r="B85" s="4"/>
      <c r="C85" s="18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C86" s="183"/>
      <c r="D86" s="10"/>
      <c r="AG86" t="s">
        <v>159</v>
      </c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80:G84"/>
    <mergeCell ref="C46:G46"/>
    <mergeCell ref="C47:G47"/>
    <mergeCell ref="A1:G1"/>
    <mergeCell ref="C2:G2"/>
    <mergeCell ref="C3:G3"/>
    <mergeCell ref="C4:G4"/>
    <mergeCell ref="A79:C79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B1" sqref="B1:J1"/>
      <selection pane="bottomLeft" activeCell="A8" sqref="A8"/>
    </sheetView>
  </sheetViews>
  <sheetFormatPr defaultRowHeight="12.85" outlineLevelRow="3" x14ac:dyDescent="0.2"/>
  <cols>
    <col min="1" max="1" width="3.375" customWidth="1"/>
    <col min="2" max="2" width="12.5" style="124" customWidth="1"/>
    <col min="3" max="3" width="38.25" style="124" customWidth="1"/>
    <col min="4" max="4" width="4.75" customWidth="1"/>
    <col min="5" max="5" width="10.5" customWidth="1"/>
    <col min="6" max="6" width="9.75" customWidth="1"/>
    <col min="7" max="7" width="12.625" customWidth="1"/>
    <col min="8" max="25" width="9" hidden="1" customWidth="1"/>
    <col min="29" max="29" width="0" hidden="1" customWidth="1"/>
    <col min="31" max="41" width="0" hidden="1" customWidth="1"/>
    <col min="53" max="53" width="73.625" customWidth="1"/>
  </cols>
  <sheetData>
    <row r="1" spans="1:60" ht="15.7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93</v>
      </c>
    </row>
    <row r="2" spans="1:60" ht="24.95" customHeight="1" x14ac:dyDescent="0.2">
      <c r="A2" s="143" t="s">
        <v>8</v>
      </c>
      <c r="B2" s="462" t="s">
        <v>43</v>
      </c>
      <c r="C2" s="463" t="s">
        <v>44</v>
      </c>
      <c r="D2" s="464"/>
      <c r="E2" s="464"/>
      <c r="F2" s="464"/>
      <c r="G2" s="465"/>
      <c r="AG2" t="s">
        <v>94</v>
      </c>
    </row>
    <row r="3" spans="1:60" ht="24.95" customHeight="1" x14ac:dyDescent="0.2">
      <c r="A3" s="143" t="s">
        <v>9</v>
      </c>
      <c r="B3" s="49" t="s">
        <v>52</v>
      </c>
      <c r="C3" s="254" t="s">
        <v>44</v>
      </c>
      <c r="D3" s="255"/>
      <c r="E3" s="255"/>
      <c r="F3" s="255"/>
      <c r="G3" s="256"/>
      <c r="AC3" s="124" t="s">
        <v>94</v>
      </c>
      <c r="AG3" t="s">
        <v>95</v>
      </c>
    </row>
    <row r="4" spans="1:60" ht="24.95" customHeight="1" x14ac:dyDescent="0.2">
      <c r="A4" s="144" t="s">
        <v>10</v>
      </c>
      <c r="B4" s="145" t="s">
        <v>59</v>
      </c>
      <c r="C4" s="257" t="s">
        <v>60</v>
      </c>
      <c r="D4" s="258"/>
      <c r="E4" s="258"/>
      <c r="F4" s="258"/>
      <c r="G4" s="259"/>
      <c r="AG4" t="s">
        <v>96</v>
      </c>
    </row>
    <row r="5" spans="1:60" x14ac:dyDescent="0.2">
      <c r="D5" s="10"/>
    </row>
    <row r="6" spans="1:60" ht="38.5" x14ac:dyDescent="0.2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  <c r="X6" s="150" t="s">
        <v>117</v>
      </c>
      <c r="Y6" s="150" t="s">
        <v>118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119</v>
      </c>
      <c r="B8" s="166" t="s">
        <v>67</v>
      </c>
      <c r="C8" s="179" t="s">
        <v>68</v>
      </c>
      <c r="D8" s="167"/>
      <c r="E8" s="168"/>
      <c r="F8" s="169"/>
      <c r="G8" s="170">
        <f>SUMIF(AG9:AG40,"&lt;&gt;NOR",G9:G40)</f>
        <v>0</v>
      </c>
      <c r="H8" s="164"/>
      <c r="I8" s="164">
        <f>SUM(I9:I40)</f>
        <v>0</v>
      </c>
      <c r="J8" s="164"/>
      <c r="K8" s="164">
        <f>SUM(K9:K40)</f>
        <v>0</v>
      </c>
      <c r="L8" s="164"/>
      <c r="M8" s="164">
        <f>SUM(M9:M40)</f>
        <v>0</v>
      </c>
      <c r="N8" s="163"/>
      <c r="O8" s="163">
        <f>SUM(O9:O40)</f>
        <v>107.63</v>
      </c>
      <c r="P8" s="163"/>
      <c r="Q8" s="163">
        <f>SUM(Q9:Q40)</f>
        <v>6.93</v>
      </c>
      <c r="R8" s="164"/>
      <c r="S8" s="164"/>
      <c r="T8" s="164"/>
      <c r="U8" s="164"/>
      <c r="V8" s="164">
        <f>SUM(V9:V40)</f>
        <v>219.56999999999996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328</v>
      </c>
      <c r="C9" s="180" t="s">
        <v>329</v>
      </c>
      <c r="D9" s="174" t="s">
        <v>176</v>
      </c>
      <c r="E9" s="175">
        <v>7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0.66</v>
      </c>
      <c r="Q9" s="160">
        <f>ROUND(E9*P9,2)</f>
        <v>4.62</v>
      </c>
      <c r="R9" s="161"/>
      <c r="S9" s="161" t="s">
        <v>124</v>
      </c>
      <c r="T9" s="161" t="s">
        <v>124</v>
      </c>
      <c r="U9" s="161">
        <v>1.0529999999999999</v>
      </c>
      <c r="V9" s="161">
        <f>ROUND(E9*U9,2)</f>
        <v>7.37</v>
      </c>
      <c r="W9" s="161"/>
      <c r="X9" s="161" t="s">
        <v>163</v>
      </c>
      <c r="Y9" s="161" t="s">
        <v>127</v>
      </c>
      <c r="Z9" s="151"/>
      <c r="AA9" s="151"/>
      <c r="AB9" s="151"/>
      <c r="AC9" s="151"/>
      <c r="AD9" s="151"/>
      <c r="AE9" s="151"/>
      <c r="AF9" s="151"/>
      <c r="AG9" s="151" t="s">
        <v>164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330</v>
      </c>
      <c r="D10" s="184"/>
      <c r="E10" s="185">
        <v>7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331</v>
      </c>
      <c r="C11" s="180" t="s">
        <v>332</v>
      </c>
      <c r="D11" s="174" t="s">
        <v>176</v>
      </c>
      <c r="E11" s="175">
        <v>7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0.33</v>
      </c>
      <c r="Q11" s="160">
        <f>ROUND(E11*P11,2)</f>
        <v>2.31</v>
      </c>
      <c r="R11" s="161"/>
      <c r="S11" s="161" t="s">
        <v>124</v>
      </c>
      <c r="T11" s="161" t="s">
        <v>124</v>
      </c>
      <c r="U11" s="161">
        <v>0.625</v>
      </c>
      <c r="V11" s="161">
        <f>ROUND(E11*U11,2)</f>
        <v>4.38</v>
      </c>
      <c r="W11" s="161"/>
      <c r="X11" s="161" t="s">
        <v>163</v>
      </c>
      <c r="Y11" s="161" t="s">
        <v>127</v>
      </c>
      <c r="Z11" s="151"/>
      <c r="AA11" s="151"/>
      <c r="AB11" s="151"/>
      <c r="AC11" s="151"/>
      <c r="AD11" s="151"/>
      <c r="AE11" s="151"/>
      <c r="AF11" s="151"/>
      <c r="AG11" s="151" t="s">
        <v>164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3" t="s">
        <v>330</v>
      </c>
      <c r="D12" s="184"/>
      <c r="E12" s="185">
        <v>7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3</v>
      </c>
      <c r="B13" s="173" t="s">
        <v>229</v>
      </c>
      <c r="C13" s="180" t="s">
        <v>230</v>
      </c>
      <c r="D13" s="174" t="s">
        <v>162</v>
      </c>
      <c r="E13" s="175">
        <v>7.1639999999999997</v>
      </c>
      <c r="F13" s="176"/>
      <c r="G13" s="177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124</v>
      </c>
      <c r="T13" s="161" t="s">
        <v>124</v>
      </c>
      <c r="U13" s="161">
        <v>9.7000000000000003E-2</v>
      </c>
      <c r="V13" s="161">
        <f>ROUND(E13*U13,2)</f>
        <v>0.69</v>
      </c>
      <c r="W13" s="161"/>
      <c r="X13" s="161" t="s">
        <v>163</v>
      </c>
      <c r="Y13" s="161" t="s">
        <v>127</v>
      </c>
      <c r="Z13" s="151"/>
      <c r="AA13" s="151"/>
      <c r="AB13" s="151"/>
      <c r="AC13" s="151"/>
      <c r="AD13" s="151"/>
      <c r="AE13" s="151"/>
      <c r="AF13" s="151"/>
      <c r="AG13" s="151" t="s">
        <v>164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333</v>
      </c>
      <c r="D14" s="184"/>
      <c r="E14" s="185">
        <v>7.1639999999999997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2">
        <v>4</v>
      </c>
      <c r="B15" s="173" t="s">
        <v>232</v>
      </c>
      <c r="C15" s="180" t="s">
        <v>233</v>
      </c>
      <c r="D15" s="174" t="s">
        <v>162</v>
      </c>
      <c r="E15" s="175">
        <v>58.128999999999998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124</v>
      </c>
      <c r="T15" s="161" t="s">
        <v>124</v>
      </c>
      <c r="U15" s="161">
        <v>0.23</v>
      </c>
      <c r="V15" s="161">
        <f>ROUND(E15*U15,2)</f>
        <v>13.37</v>
      </c>
      <c r="W15" s="161"/>
      <c r="X15" s="161" t="s">
        <v>163</v>
      </c>
      <c r="Y15" s="161" t="s">
        <v>127</v>
      </c>
      <c r="Z15" s="151"/>
      <c r="AA15" s="151"/>
      <c r="AB15" s="151"/>
      <c r="AC15" s="151"/>
      <c r="AD15" s="151"/>
      <c r="AE15" s="151"/>
      <c r="AF15" s="151"/>
      <c r="AG15" s="151" t="s">
        <v>164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334</v>
      </c>
      <c r="D16" s="184"/>
      <c r="E16" s="185">
        <v>60.128999999999998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235</v>
      </c>
      <c r="D17" s="184"/>
      <c r="E17" s="185">
        <v>-2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5</v>
      </c>
      <c r="B18" s="173" t="s">
        <v>236</v>
      </c>
      <c r="C18" s="180" t="s">
        <v>237</v>
      </c>
      <c r="D18" s="174" t="s">
        <v>162</v>
      </c>
      <c r="E18" s="175">
        <v>29.064499999999999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124</v>
      </c>
      <c r="T18" s="161" t="s">
        <v>124</v>
      </c>
      <c r="U18" s="161">
        <v>0.38979999999999998</v>
      </c>
      <c r="V18" s="161">
        <f>ROUND(E18*U18,2)</f>
        <v>11.33</v>
      </c>
      <c r="W18" s="161"/>
      <c r="X18" s="161" t="s">
        <v>163</v>
      </c>
      <c r="Y18" s="161" t="s">
        <v>127</v>
      </c>
      <c r="Z18" s="151"/>
      <c r="AA18" s="151"/>
      <c r="AB18" s="151"/>
      <c r="AC18" s="151"/>
      <c r="AD18" s="151"/>
      <c r="AE18" s="151"/>
      <c r="AF18" s="151"/>
      <c r="AG18" s="151" t="s">
        <v>164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335</v>
      </c>
      <c r="D19" s="184"/>
      <c r="E19" s="185">
        <v>29.064499999999999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6">
        <v>6</v>
      </c>
      <c r="B20" s="187" t="s">
        <v>239</v>
      </c>
      <c r="C20" s="192" t="s">
        <v>240</v>
      </c>
      <c r="D20" s="188" t="s">
        <v>162</v>
      </c>
      <c r="E20" s="189">
        <v>2</v>
      </c>
      <c r="F20" s="190"/>
      <c r="G20" s="191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124</v>
      </c>
      <c r="T20" s="161" t="s">
        <v>124</v>
      </c>
      <c r="U20" s="161">
        <v>3.5329999999999999</v>
      </c>
      <c r="V20" s="161">
        <f>ROUND(E20*U20,2)</f>
        <v>7.07</v>
      </c>
      <c r="W20" s="161"/>
      <c r="X20" s="161" t="s">
        <v>163</v>
      </c>
      <c r="Y20" s="161" t="s">
        <v>127</v>
      </c>
      <c r="Z20" s="151"/>
      <c r="AA20" s="151"/>
      <c r="AB20" s="151"/>
      <c r="AC20" s="151"/>
      <c r="AD20" s="151"/>
      <c r="AE20" s="151"/>
      <c r="AF20" s="151"/>
      <c r="AG20" s="151" t="s">
        <v>164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7</v>
      </c>
      <c r="B21" s="173" t="s">
        <v>241</v>
      </c>
      <c r="C21" s="180" t="s">
        <v>242</v>
      </c>
      <c r="D21" s="174" t="s">
        <v>176</v>
      </c>
      <c r="E21" s="175">
        <v>200.43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9.8999999999999999E-4</v>
      </c>
      <c r="O21" s="160">
        <f>ROUND(E21*N21,2)</f>
        <v>0.2</v>
      </c>
      <c r="P21" s="160">
        <v>0</v>
      </c>
      <c r="Q21" s="160">
        <f>ROUND(E21*P21,2)</f>
        <v>0</v>
      </c>
      <c r="R21" s="161"/>
      <c r="S21" s="161" t="s">
        <v>124</v>
      </c>
      <c r="T21" s="161" t="s">
        <v>124</v>
      </c>
      <c r="U21" s="161">
        <v>0.23599999999999999</v>
      </c>
      <c r="V21" s="161">
        <f>ROUND(E21*U21,2)</f>
        <v>47.3</v>
      </c>
      <c r="W21" s="161"/>
      <c r="X21" s="161" t="s">
        <v>163</v>
      </c>
      <c r="Y21" s="161" t="s">
        <v>127</v>
      </c>
      <c r="Z21" s="151"/>
      <c r="AA21" s="151"/>
      <c r="AB21" s="151"/>
      <c r="AC21" s="151"/>
      <c r="AD21" s="151"/>
      <c r="AE21" s="151"/>
      <c r="AF21" s="151"/>
      <c r="AG21" s="151" t="s">
        <v>243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336</v>
      </c>
      <c r="D22" s="184"/>
      <c r="E22" s="185">
        <v>200.43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6">
        <v>8</v>
      </c>
      <c r="B23" s="187" t="s">
        <v>245</v>
      </c>
      <c r="C23" s="192" t="s">
        <v>246</v>
      </c>
      <c r="D23" s="188" t="s">
        <v>176</v>
      </c>
      <c r="E23" s="189">
        <v>200.43</v>
      </c>
      <c r="F23" s="190"/>
      <c r="G23" s="191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124</v>
      </c>
      <c r="T23" s="161" t="s">
        <v>124</v>
      </c>
      <c r="U23" s="161">
        <v>7.0000000000000007E-2</v>
      </c>
      <c r="V23" s="161">
        <f>ROUND(E23*U23,2)</f>
        <v>14.03</v>
      </c>
      <c r="W23" s="161"/>
      <c r="X23" s="161" t="s">
        <v>163</v>
      </c>
      <c r="Y23" s="161" t="s">
        <v>127</v>
      </c>
      <c r="Z23" s="151"/>
      <c r="AA23" s="151"/>
      <c r="AB23" s="151"/>
      <c r="AC23" s="151"/>
      <c r="AD23" s="151"/>
      <c r="AE23" s="151"/>
      <c r="AF23" s="151"/>
      <c r="AG23" s="151" t="s">
        <v>243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2">
        <v>9</v>
      </c>
      <c r="B24" s="173" t="s">
        <v>247</v>
      </c>
      <c r="C24" s="180" t="s">
        <v>248</v>
      </c>
      <c r="D24" s="174" t="s">
        <v>162</v>
      </c>
      <c r="E24" s="175">
        <v>60.128999999999998</v>
      </c>
      <c r="F24" s="176"/>
      <c r="G24" s="177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1"/>
      <c r="S24" s="161" t="s">
        <v>124</v>
      </c>
      <c r="T24" s="161" t="s">
        <v>124</v>
      </c>
      <c r="U24" s="161">
        <v>0.34499999999999997</v>
      </c>
      <c r="V24" s="161">
        <f>ROUND(E24*U24,2)</f>
        <v>20.74</v>
      </c>
      <c r="W24" s="161"/>
      <c r="X24" s="161" t="s">
        <v>163</v>
      </c>
      <c r="Y24" s="161" t="s">
        <v>127</v>
      </c>
      <c r="Z24" s="151"/>
      <c r="AA24" s="151"/>
      <c r="AB24" s="151"/>
      <c r="AC24" s="151"/>
      <c r="AD24" s="151"/>
      <c r="AE24" s="151"/>
      <c r="AF24" s="151"/>
      <c r="AG24" s="151" t="s">
        <v>243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3" t="s">
        <v>337</v>
      </c>
      <c r="D25" s="184"/>
      <c r="E25" s="185">
        <v>60.128999999999998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2">
        <v>10</v>
      </c>
      <c r="B26" s="173" t="s">
        <v>169</v>
      </c>
      <c r="C26" s="180" t="s">
        <v>170</v>
      </c>
      <c r="D26" s="174" t="s">
        <v>162</v>
      </c>
      <c r="E26" s="175">
        <v>60.128999999999998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124</v>
      </c>
      <c r="T26" s="161" t="s">
        <v>124</v>
      </c>
      <c r="U26" s="161">
        <v>1.0999999999999999E-2</v>
      </c>
      <c r="V26" s="161">
        <f>ROUND(E26*U26,2)</f>
        <v>0.66</v>
      </c>
      <c r="W26" s="161"/>
      <c r="X26" s="161" t="s">
        <v>163</v>
      </c>
      <c r="Y26" s="161" t="s">
        <v>127</v>
      </c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3" t="s">
        <v>338</v>
      </c>
      <c r="D27" s="184"/>
      <c r="E27" s="185">
        <v>60.128999999999998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6">
        <v>11</v>
      </c>
      <c r="B28" s="187" t="s">
        <v>251</v>
      </c>
      <c r="C28" s="192" t="s">
        <v>252</v>
      </c>
      <c r="D28" s="188" t="s">
        <v>162</v>
      </c>
      <c r="E28" s="189">
        <v>60.128999999999998</v>
      </c>
      <c r="F28" s="190"/>
      <c r="G28" s="191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124</v>
      </c>
      <c r="T28" s="161" t="s">
        <v>124</v>
      </c>
      <c r="U28" s="161">
        <v>0.65200000000000002</v>
      </c>
      <c r="V28" s="161">
        <f>ROUND(E28*U28,2)</f>
        <v>39.200000000000003</v>
      </c>
      <c r="W28" s="161"/>
      <c r="X28" s="161" t="s">
        <v>163</v>
      </c>
      <c r="Y28" s="161" t="s">
        <v>127</v>
      </c>
      <c r="Z28" s="151"/>
      <c r="AA28" s="151"/>
      <c r="AB28" s="151"/>
      <c r="AC28" s="151"/>
      <c r="AD28" s="151"/>
      <c r="AE28" s="151"/>
      <c r="AF28" s="151"/>
      <c r="AG28" s="151" t="s">
        <v>243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6">
        <v>12</v>
      </c>
      <c r="B29" s="187" t="s">
        <v>172</v>
      </c>
      <c r="C29" s="192" t="s">
        <v>173</v>
      </c>
      <c r="D29" s="188" t="s">
        <v>162</v>
      </c>
      <c r="E29" s="189">
        <v>60.128999999999998</v>
      </c>
      <c r="F29" s="190"/>
      <c r="G29" s="191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1"/>
      <c r="S29" s="161" t="s">
        <v>124</v>
      </c>
      <c r="T29" s="161" t="s">
        <v>124</v>
      </c>
      <c r="U29" s="161">
        <v>8.9999999999999993E-3</v>
      </c>
      <c r="V29" s="161">
        <f>ROUND(E29*U29,2)</f>
        <v>0.54</v>
      </c>
      <c r="W29" s="161"/>
      <c r="X29" s="161" t="s">
        <v>163</v>
      </c>
      <c r="Y29" s="161" t="s">
        <v>127</v>
      </c>
      <c r="Z29" s="151"/>
      <c r="AA29" s="151"/>
      <c r="AB29" s="151"/>
      <c r="AC29" s="151"/>
      <c r="AD29" s="151"/>
      <c r="AE29" s="151"/>
      <c r="AF29" s="151"/>
      <c r="AG29" s="151" t="s">
        <v>243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13</v>
      </c>
      <c r="B30" s="173" t="s">
        <v>253</v>
      </c>
      <c r="C30" s="180" t="s">
        <v>254</v>
      </c>
      <c r="D30" s="174" t="s">
        <v>162</v>
      </c>
      <c r="E30" s="175">
        <v>40.085999999999999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1"/>
      <c r="S30" s="161" t="s">
        <v>124</v>
      </c>
      <c r="T30" s="161" t="s">
        <v>124</v>
      </c>
      <c r="U30" s="161">
        <v>0.184</v>
      </c>
      <c r="V30" s="161">
        <f>ROUND(E30*U30,2)</f>
        <v>7.38</v>
      </c>
      <c r="W30" s="161"/>
      <c r="X30" s="161" t="s">
        <v>163</v>
      </c>
      <c r="Y30" s="161" t="s">
        <v>127</v>
      </c>
      <c r="Z30" s="151"/>
      <c r="AA30" s="151"/>
      <c r="AB30" s="151"/>
      <c r="AC30" s="151"/>
      <c r="AD30" s="151"/>
      <c r="AE30" s="151"/>
      <c r="AF30" s="151"/>
      <c r="AG30" s="151" t="s">
        <v>243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3" t="s">
        <v>339</v>
      </c>
      <c r="D31" s="184"/>
      <c r="E31" s="185">
        <v>40.085999999999999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1.4" outlineLevel="1" x14ac:dyDescent="0.2">
      <c r="A32" s="172">
        <v>14</v>
      </c>
      <c r="B32" s="173" t="s">
        <v>257</v>
      </c>
      <c r="C32" s="180" t="s">
        <v>258</v>
      </c>
      <c r="D32" s="174" t="s">
        <v>162</v>
      </c>
      <c r="E32" s="175">
        <v>16.034400000000002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1.7</v>
      </c>
      <c r="O32" s="160">
        <f>ROUND(E32*N32,2)</f>
        <v>27.26</v>
      </c>
      <c r="P32" s="160">
        <v>0</v>
      </c>
      <c r="Q32" s="160">
        <f>ROUND(E32*P32,2)</f>
        <v>0</v>
      </c>
      <c r="R32" s="161"/>
      <c r="S32" s="161" t="s">
        <v>124</v>
      </c>
      <c r="T32" s="161" t="s">
        <v>124</v>
      </c>
      <c r="U32" s="161">
        <v>1.587</v>
      </c>
      <c r="V32" s="161">
        <f>ROUND(E32*U32,2)</f>
        <v>25.45</v>
      </c>
      <c r="W32" s="161"/>
      <c r="X32" s="161" t="s">
        <v>163</v>
      </c>
      <c r="Y32" s="161" t="s">
        <v>127</v>
      </c>
      <c r="Z32" s="151"/>
      <c r="AA32" s="151"/>
      <c r="AB32" s="151"/>
      <c r="AC32" s="151"/>
      <c r="AD32" s="151"/>
      <c r="AE32" s="151"/>
      <c r="AF32" s="151"/>
      <c r="AG32" s="151" t="s">
        <v>243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3" t="s">
        <v>340</v>
      </c>
      <c r="D33" s="184"/>
      <c r="E33" s="185">
        <v>16.034400000000002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2">
        <v>15</v>
      </c>
      <c r="B34" s="173" t="s">
        <v>260</v>
      </c>
      <c r="C34" s="180" t="s">
        <v>261</v>
      </c>
      <c r="D34" s="174" t="s">
        <v>176</v>
      </c>
      <c r="E34" s="175">
        <v>71.64</v>
      </c>
      <c r="F34" s="176"/>
      <c r="G34" s="177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1"/>
      <c r="S34" s="161" t="s">
        <v>124</v>
      </c>
      <c r="T34" s="161" t="s">
        <v>124</v>
      </c>
      <c r="U34" s="161">
        <v>0.13</v>
      </c>
      <c r="V34" s="161">
        <f>ROUND(E34*U34,2)</f>
        <v>9.31</v>
      </c>
      <c r="W34" s="161"/>
      <c r="X34" s="161" t="s">
        <v>163</v>
      </c>
      <c r="Y34" s="161" t="s">
        <v>127</v>
      </c>
      <c r="Z34" s="151"/>
      <c r="AA34" s="151"/>
      <c r="AB34" s="151"/>
      <c r="AC34" s="151"/>
      <c r="AD34" s="151"/>
      <c r="AE34" s="151"/>
      <c r="AF34" s="151"/>
      <c r="AG34" s="151" t="s">
        <v>164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341</v>
      </c>
      <c r="D35" s="184"/>
      <c r="E35" s="185">
        <v>71.64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6">
        <v>16</v>
      </c>
      <c r="B36" s="187" t="s">
        <v>263</v>
      </c>
      <c r="C36" s="192" t="s">
        <v>264</v>
      </c>
      <c r="D36" s="188" t="s">
        <v>176</v>
      </c>
      <c r="E36" s="189">
        <v>71.64</v>
      </c>
      <c r="F36" s="190"/>
      <c r="G36" s="191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1"/>
      <c r="S36" s="161" t="s">
        <v>124</v>
      </c>
      <c r="T36" s="161" t="s">
        <v>124</v>
      </c>
      <c r="U36" s="161">
        <v>0.09</v>
      </c>
      <c r="V36" s="161">
        <f>ROUND(E36*U36,2)</f>
        <v>6.45</v>
      </c>
      <c r="W36" s="161"/>
      <c r="X36" s="161" t="s">
        <v>163</v>
      </c>
      <c r="Y36" s="161" t="s">
        <v>127</v>
      </c>
      <c r="Z36" s="151"/>
      <c r="AA36" s="151"/>
      <c r="AB36" s="151"/>
      <c r="AC36" s="151"/>
      <c r="AD36" s="151"/>
      <c r="AE36" s="151"/>
      <c r="AF36" s="151"/>
      <c r="AG36" s="151" t="s">
        <v>164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1.4" outlineLevel="1" x14ac:dyDescent="0.2">
      <c r="A37" s="186">
        <v>17</v>
      </c>
      <c r="B37" s="187" t="s">
        <v>179</v>
      </c>
      <c r="C37" s="192" t="s">
        <v>180</v>
      </c>
      <c r="D37" s="188" t="s">
        <v>162</v>
      </c>
      <c r="E37" s="189">
        <v>71.64</v>
      </c>
      <c r="F37" s="190"/>
      <c r="G37" s="191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0">
        <v>0</v>
      </c>
      <c r="O37" s="160">
        <f>ROUND(E37*N37,2)</f>
        <v>0</v>
      </c>
      <c r="P37" s="160">
        <v>0</v>
      </c>
      <c r="Q37" s="160">
        <f>ROUND(E37*P37,2)</f>
        <v>0</v>
      </c>
      <c r="R37" s="161"/>
      <c r="S37" s="161" t="s">
        <v>124</v>
      </c>
      <c r="T37" s="161" t="s">
        <v>124</v>
      </c>
      <c r="U37" s="161">
        <v>0</v>
      </c>
      <c r="V37" s="161">
        <f>ROUND(E37*U37,2)</f>
        <v>0</v>
      </c>
      <c r="W37" s="161"/>
      <c r="X37" s="161" t="s">
        <v>163</v>
      </c>
      <c r="Y37" s="161" t="s">
        <v>127</v>
      </c>
      <c r="Z37" s="151"/>
      <c r="AA37" s="151"/>
      <c r="AB37" s="151"/>
      <c r="AC37" s="151"/>
      <c r="AD37" s="151"/>
      <c r="AE37" s="151"/>
      <c r="AF37" s="151"/>
      <c r="AG37" s="151" t="s">
        <v>164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6">
        <v>18</v>
      </c>
      <c r="B38" s="187" t="s">
        <v>181</v>
      </c>
      <c r="C38" s="192" t="s">
        <v>182</v>
      </c>
      <c r="D38" s="188" t="s">
        <v>176</v>
      </c>
      <c r="E38" s="189">
        <v>71.64</v>
      </c>
      <c r="F38" s="190"/>
      <c r="G38" s="191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0">
        <v>3.0000000000000001E-5</v>
      </c>
      <c r="O38" s="160">
        <f>ROUND(E38*N38,2)</f>
        <v>0</v>
      </c>
      <c r="P38" s="160">
        <v>0</v>
      </c>
      <c r="Q38" s="160">
        <f>ROUND(E38*P38,2)</f>
        <v>0</v>
      </c>
      <c r="R38" s="161"/>
      <c r="S38" s="161" t="s">
        <v>124</v>
      </c>
      <c r="T38" s="161" t="s">
        <v>124</v>
      </c>
      <c r="U38" s="161">
        <v>0.06</v>
      </c>
      <c r="V38" s="161">
        <f>ROUND(E38*U38,2)</f>
        <v>4.3</v>
      </c>
      <c r="W38" s="161"/>
      <c r="X38" s="161" t="s">
        <v>183</v>
      </c>
      <c r="Y38" s="161" t="s">
        <v>127</v>
      </c>
      <c r="Z38" s="151"/>
      <c r="AA38" s="151"/>
      <c r="AB38" s="151"/>
      <c r="AC38" s="151"/>
      <c r="AD38" s="151"/>
      <c r="AE38" s="151"/>
      <c r="AF38" s="151"/>
      <c r="AG38" s="151" t="s">
        <v>184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2">
        <v>19</v>
      </c>
      <c r="B39" s="173" t="s">
        <v>265</v>
      </c>
      <c r="C39" s="180" t="s">
        <v>266</v>
      </c>
      <c r="D39" s="174" t="s">
        <v>226</v>
      </c>
      <c r="E39" s="175">
        <v>80.171999999999997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1</v>
      </c>
      <c r="O39" s="160">
        <f>ROUND(E39*N39,2)</f>
        <v>80.17</v>
      </c>
      <c r="P39" s="160">
        <v>0</v>
      </c>
      <c r="Q39" s="160">
        <f>ROUND(E39*P39,2)</f>
        <v>0</v>
      </c>
      <c r="R39" s="161" t="s">
        <v>187</v>
      </c>
      <c r="S39" s="161" t="s">
        <v>124</v>
      </c>
      <c r="T39" s="161" t="s">
        <v>124</v>
      </c>
      <c r="U39" s="161">
        <v>0</v>
      </c>
      <c r="V39" s="161">
        <f>ROUND(E39*U39,2)</f>
        <v>0</v>
      </c>
      <c r="W39" s="161"/>
      <c r="X39" s="161" t="s">
        <v>188</v>
      </c>
      <c r="Y39" s="161" t="s">
        <v>127</v>
      </c>
      <c r="Z39" s="151"/>
      <c r="AA39" s="151"/>
      <c r="AB39" s="151"/>
      <c r="AC39" s="151"/>
      <c r="AD39" s="151"/>
      <c r="AE39" s="151"/>
      <c r="AF39" s="151"/>
      <c r="AG39" s="151" t="s">
        <v>189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342</v>
      </c>
      <c r="D40" s="184"/>
      <c r="E40" s="185">
        <v>80.171999999999997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5" t="s">
        <v>119</v>
      </c>
      <c r="B41" s="166" t="s">
        <v>71</v>
      </c>
      <c r="C41" s="179" t="s">
        <v>72</v>
      </c>
      <c r="D41" s="167"/>
      <c r="E41" s="168"/>
      <c r="F41" s="169"/>
      <c r="G41" s="170">
        <f>SUMIF(AG42:AG43,"&lt;&gt;NOR",G42:G43)</f>
        <v>0</v>
      </c>
      <c r="H41" s="164"/>
      <c r="I41" s="164">
        <f>SUM(I42:I43)</f>
        <v>0</v>
      </c>
      <c r="J41" s="164"/>
      <c r="K41" s="164">
        <f>SUM(K42:K43)</f>
        <v>0</v>
      </c>
      <c r="L41" s="164"/>
      <c r="M41" s="164">
        <f>SUM(M42:M43)</f>
        <v>0</v>
      </c>
      <c r="N41" s="163"/>
      <c r="O41" s="163">
        <f>SUM(O42:O43)</f>
        <v>7.58</v>
      </c>
      <c r="P41" s="163"/>
      <c r="Q41" s="163">
        <f>SUM(Q42:Q43)</f>
        <v>0</v>
      </c>
      <c r="R41" s="164"/>
      <c r="S41" s="164"/>
      <c r="T41" s="164"/>
      <c r="U41" s="164"/>
      <c r="V41" s="164">
        <f>SUM(V42:V43)</f>
        <v>6.79</v>
      </c>
      <c r="W41" s="164"/>
      <c r="X41" s="164"/>
      <c r="Y41" s="164"/>
      <c r="AG41" t="s">
        <v>120</v>
      </c>
    </row>
    <row r="42" spans="1:60" outlineLevel="1" x14ac:dyDescent="0.2">
      <c r="A42" s="172">
        <v>20</v>
      </c>
      <c r="B42" s="173" t="s">
        <v>268</v>
      </c>
      <c r="C42" s="180" t="s">
        <v>269</v>
      </c>
      <c r="D42" s="174" t="s">
        <v>162</v>
      </c>
      <c r="E42" s="175">
        <v>4.0086000000000004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1.8907700000000001</v>
      </c>
      <c r="O42" s="160">
        <f>ROUND(E42*N42,2)</f>
        <v>7.58</v>
      </c>
      <c r="P42" s="160">
        <v>0</v>
      </c>
      <c r="Q42" s="160">
        <f>ROUND(E42*P42,2)</f>
        <v>0</v>
      </c>
      <c r="R42" s="161"/>
      <c r="S42" s="161" t="s">
        <v>124</v>
      </c>
      <c r="T42" s="161" t="s">
        <v>124</v>
      </c>
      <c r="U42" s="161">
        <v>1.6950000000000001</v>
      </c>
      <c r="V42" s="161">
        <f>ROUND(E42*U42,2)</f>
        <v>6.79</v>
      </c>
      <c r="W42" s="161"/>
      <c r="X42" s="161" t="s">
        <v>163</v>
      </c>
      <c r="Y42" s="161" t="s">
        <v>127</v>
      </c>
      <c r="Z42" s="151"/>
      <c r="AA42" s="151"/>
      <c r="AB42" s="151"/>
      <c r="AC42" s="151"/>
      <c r="AD42" s="151"/>
      <c r="AE42" s="151"/>
      <c r="AF42" s="151"/>
      <c r="AG42" s="151" t="s">
        <v>164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343</v>
      </c>
      <c r="D43" s="184"/>
      <c r="E43" s="185">
        <v>4.0086000000000004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5" t="s">
        <v>119</v>
      </c>
      <c r="B44" s="166" t="s">
        <v>52</v>
      </c>
      <c r="C44" s="179" t="s">
        <v>73</v>
      </c>
      <c r="D44" s="167"/>
      <c r="E44" s="168"/>
      <c r="F44" s="169"/>
      <c r="G44" s="170">
        <f>SUMIF(AG45:AG55,"&lt;&gt;NOR",G45:G55)</f>
        <v>0</v>
      </c>
      <c r="H44" s="164"/>
      <c r="I44" s="164">
        <f>SUM(I45:I55)</f>
        <v>0</v>
      </c>
      <c r="J44" s="164"/>
      <c r="K44" s="164">
        <f>SUM(K45:K55)</f>
        <v>0</v>
      </c>
      <c r="L44" s="164"/>
      <c r="M44" s="164">
        <f>SUM(M45:M55)</f>
        <v>0</v>
      </c>
      <c r="N44" s="163"/>
      <c r="O44" s="163">
        <f>SUM(O45:O55)</f>
        <v>9.2999999999999989</v>
      </c>
      <c r="P44" s="163"/>
      <c r="Q44" s="163">
        <f>SUM(Q45:Q55)</f>
        <v>0</v>
      </c>
      <c r="R44" s="164"/>
      <c r="S44" s="164"/>
      <c r="T44" s="164"/>
      <c r="U44" s="164"/>
      <c r="V44" s="164">
        <f>SUM(V45:V55)</f>
        <v>5.49</v>
      </c>
      <c r="W44" s="164"/>
      <c r="X44" s="164"/>
      <c r="Y44" s="164"/>
      <c r="AG44" t="s">
        <v>120</v>
      </c>
    </row>
    <row r="45" spans="1:60" ht="32.1" outlineLevel="1" x14ac:dyDescent="0.2">
      <c r="A45" s="186">
        <v>21</v>
      </c>
      <c r="B45" s="187" t="s">
        <v>344</v>
      </c>
      <c r="C45" s="192" t="s">
        <v>345</v>
      </c>
      <c r="D45" s="188" t="s">
        <v>204</v>
      </c>
      <c r="E45" s="189">
        <v>2</v>
      </c>
      <c r="F45" s="190"/>
      <c r="G45" s="19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0.1</v>
      </c>
      <c r="O45" s="160">
        <f>ROUND(E45*N45,2)</f>
        <v>0.2</v>
      </c>
      <c r="P45" s="160">
        <v>0</v>
      </c>
      <c r="Q45" s="160">
        <f>ROUND(E45*P45,2)</f>
        <v>0</v>
      </c>
      <c r="R45" s="161"/>
      <c r="S45" s="161" t="s">
        <v>211</v>
      </c>
      <c r="T45" s="161" t="s">
        <v>125</v>
      </c>
      <c r="U45" s="161">
        <v>0.4597</v>
      </c>
      <c r="V45" s="161">
        <f>ROUND(E45*U45,2)</f>
        <v>0.92</v>
      </c>
      <c r="W45" s="161"/>
      <c r="X45" s="161" t="s">
        <v>163</v>
      </c>
      <c r="Y45" s="161" t="s">
        <v>127</v>
      </c>
      <c r="Z45" s="151"/>
      <c r="AA45" s="151"/>
      <c r="AB45" s="151"/>
      <c r="AC45" s="151"/>
      <c r="AD45" s="151"/>
      <c r="AE45" s="151"/>
      <c r="AF45" s="151"/>
      <c r="AG45" s="151" t="s">
        <v>164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2.1" outlineLevel="1" x14ac:dyDescent="0.2">
      <c r="A46" s="186">
        <v>22</v>
      </c>
      <c r="B46" s="187" t="s">
        <v>346</v>
      </c>
      <c r="C46" s="192" t="s">
        <v>347</v>
      </c>
      <c r="D46" s="188" t="s">
        <v>204</v>
      </c>
      <c r="E46" s="189">
        <v>2</v>
      </c>
      <c r="F46" s="190"/>
      <c r="G46" s="191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0">
        <v>0.2</v>
      </c>
      <c r="O46" s="160">
        <f>ROUND(E46*N46,2)</f>
        <v>0.4</v>
      </c>
      <c r="P46" s="160">
        <v>0</v>
      </c>
      <c r="Q46" s="160">
        <f>ROUND(E46*P46,2)</f>
        <v>0</v>
      </c>
      <c r="R46" s="161"/>
      <c r="S46" s="161" t="s">
        <v>211</v>
      </c>
      <c r="T46" s="161" t="s">
        <v>125</v>
      </c>
      <c r="U46" s="161">
        <v>0.4597</v>
      </c>
      <c r="V46" s="161">
        <f>ROUND(E46*U46,2)</f>
        <v>0.92</v>
      </c>
      <c r="W46" s="161"/>
      <c r="X46" s="161" t="s">
        <v>163</v>
      </c>
      <c r="Y46" s="161" t="s">
        <v>127</v>
      </c>
      <c r="Z46" s="151"/>
      <c r="AA46" s="151"/>
      <c r="AB46" s="151"/>
      <c r="AC46" s="151"/>
      <c r="AD46" s="151"/>
      <c r="AE46" s="151"/>
      <c r="AF46" s="151"/>
      <c r="AG46" s="151" t="s">
        <v>164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23</v>
      </c>
      <c r="B47" s="173" t="s">
        <v>348</v>
      </c>
      <c r="C47" s="180" t="s">
        <v>349</v>
      </c>
      <c r="D47" s="174" t="s">
        <v>176</v>
      </c>
      <c r="E47" s="175">
        <v>7</v>
      </c>
      <c r="F47" s="176"/>
      <c r="G47" s="177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0">
        <v>1.2425299999999999</v>
      </c>
      <c r="O47" s="160">
        <f>ROUND(E47*N47,2)</f>
        <v>8.6999999999999993</v>
      </c>
      <c r="P47" s="160">
        <v>0</v>
      </c>
      <c r="Q47" s="160">
        <f>ROUND(E47*P47,2)</f>
        <v>0</v>
      </c>
      <c r="R47" s="161"/>
      <c r="S47" s="161" t="s">
        <v>124</v>
      </c>
      <c r="T47" s="161" t="s">
        <v>124</v>
      </c>
      <c r="U47" s="161">
        <v>0.52092000000000005</v>
      </c>
      <c r="V47" s="161">
        <f>ROUND(E47*U47,2)</f>
        <v>3.65</v>
      </c>
      <c r="W47" s="161"/>
      <c r="X47" s="161" t="s">
        <v>183</v>
      </c>
      <c r="Y47" s="161" t="s">
        <v>127</v>
      </c>
      <c r="Z47" s="151"/>
      <c r="AA47" s="151"/>
      <c r="AB47" s="151"/>
      <c r="AC47" s="151"/>
      <c r="AD47" s="151"/>
      <c r="AE47" s="151"/>
      <c r="AF47" s="151"/>
      <c r="AG47" s="151" t="s">
        <v>184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1.4" outlineLevel="2" x14ac:dyDescent="0.2">
      <c r="A48" s="158"/>
      <c r="B48" s="159"/>
      <c r="C48" s="251" t="s">
        <v>350</v>
      </c>
      <c r="D48" s="252"/>
      <c r="E48" s="252"/>
      <c r="F48" s="252"/>
      <c r="G48" s="252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130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Skladba dle publikace vydané Ministerstvem dopravy České republiky pod č. TP 170  "Navrhování vozovek pozemních komunikací":</v>
      </c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249" t="s">
        <v>351</v>
      </c>
      <c r="D49" s="250"/>
      <c r="E49" s="250"/>
      <c r="F49" s="250"/>
      <c r="G49" s="25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130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249" t="s">
        <v>352</v>
      </c>
      <c r="D50" s="250"/>
      <c r="E50" s="250"/>
      <c r="F50" s="250"/>
      <c r="G50" s="25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130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249" t="s">
        <v>353</v>
      </c>
      <c r="D51" s="250"/>
      <c r="E51" s="250"/>
      <c r="F51" s="250"/>
      <c r="G51" s="250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249" t="s">
        <v>354</v>
      </c>
      <c r="D52" s="250"/>
      <c r="E52" s="250"/>
      <c r="F52" s="250"/>
      <c r="G52" s="25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130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249" t="s">
        <v>354</v>
      </c>
      <c r="D53" s="250"/>
      <c r="E53" s="250"/>
      <c r="F53" s="250"/>
      <c r="G53" s="25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130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249" t="s">
        <v>355</v>
      </c>
      <c r="D54" s="250"/>
      <c r="E54" s="250"/>
      <c r="F54" s="250"/>
      <c r="G54" s="25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130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1.4" outlineLevel="2" x14ac:dyDescent="0.2">
      <c r="A55" s="158"/>
      <c r="B55" s="159"/>
      <c r="C55" s="193" t="s">
        <v>356</v>
      </c>
      <c r="D55" s="184"/>
      <c r="E55" s="185">
        <v>7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5" t="s">
        <v>119</v>
      </c>
      <c r="B56" s="166" t="s">
        <v>74</v>
      </c>
      <c r="C56" s="179" t="s">
        <v>75</v>
      </c>
      <c r="D56" s="167"/>
      <c r="E56" s="168"/>
      <c r="F56" s="169"/>
      <c r="G56" s="170">
        <f>SUMIF(AG57:AG73,"&lt;&gt;NOR",G57:G73)</f>
        <v>0</v>
      </c>
      <c r="H56" s="164"/>
      <c r="I56" s="164">
        <f>SUM(I57:I73)</f>
        <v>0</v>
      </c>
      <c r="J56" s="164"/>
      <c r="K56" s="164">
        <f>SUM(K57:K73)</f>
        <v>0</v>
      </c>
      <c r="L56" s="164"/>
      <c r="M56" s="164">
        <f>SUM(M57:M73)</f>
        <v>0</v>
      </c>
      <c r="N56" s="163"/>
      <c r="O56" s="163">
        <f>SUM(O57:O73)</f>
        <v>0.11</v>
      </c>
      <c r="P56" s="163"/>
      <c r="Q56" s="163">
        <f>SUM(Q57:Q73)</f>
        <v>0</v>
      </c>
      <c r="R56" s="164"/>
      <c r="S56" s="164"/>
      <c r="T56" s="164"/>
      <c r="U56" s="164"/>
      <c r="V56" s="164">
        <f>SUM(V57:V73)</f>
        <v>13.93</v>
      </c>
      <c r="W56" s="164"/>
      <c r="X56" s="164"/>
      <c r="Y56" s="164"/>
      <c r="AG56" t="s">
        <v>120</v>
      </c>
    </row>
    <row r="57" spans="1:60" ht="21.4" outlineLevel="1" x14ac:dyDescent="0.2">
      <c r="A57" s="172">
        <v>24</v>
      </c>
      <c r="B57" s="173" t="s">
        <v>357</v>
      </c>
      <c r="C57" s="180" t="s">
        <v>358</v>
      </c>
      <c r="D57" s="174" t="s">
        <v>208</v>
      </c>
      <c r="E57" s="175">
        <v>72.930000000000007</v>
      </c>
      <c r="F57" s="176"/>
      <c r="G57" s="177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0">
        <v>1.5299999999999999E-3</v>
      </c>
      <c r="O57" s="160">
        <f>ROUND(E57*N57,2)</f>
        <v>0.11</v>
      </c>
      <c r="P57" s="160">
        <v>0</v>
      </c>
      <c r="Q57" s="160">
        <f>ROUND(E57*P57,2)</f>
        <v>0</v>
      </c>
      <c r="R57" s="161"/>
      <c r="S57" s="161" t="s">
        <v>124</v>
      </c>
      <c r="T57" s="161" t="s">
        <v>124</v>
      </c>
      <c r="U57" s="161">
        <v>6.6000000000000003E-2</v>
      </c>
      <c r="V57" s="161">
        <f>ROUND(E57*U57,2)</f>
        <v>4.8099999999999996</v>
      </c>
      <c r="W57" s="161"/>
      <c r="X57" s="161" t="s">
        <v>163</v>
      </c>
      <c r="Y57" s="161" t="s">
        <v>127</v>
      </c>
      <c r="Z57" s="151"/>
      <c r="AA57" s="151"/>
      <c r="AB57" s="151"/>
      <c r="AC57" s="151"/>
      <c r="AD57" s="151"/>
      <c r="AE57" s="151"/>
      <c r="AF57" s="151"/>
      <c r="AG57" s="151" t="s">
        <v>164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3" t="s">
        <v>359</v>
      </c>
      <c r="D58" s="184"/>
      <c r="E58" s="185">
        <v>66.81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3" t="s">
        <v>360</v>
      </c>
      <c r="D59" s="184"/>
      <c r="E59" s="185">
        <v>6.12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25</v>
      </c>
      <c r="B60" s="173" t="s">
        <v>361</v>
      </c>
      <c r="C60" s="180" t="s">
        <v>362</v>
      </c>
      <c r="D60" s="174" t="s">
        <v>204</v>
      </c>
      <c r="E60" s="175">
        <v>5</v>
      </c>
      <c r="F60" s="176"/>
      <c r="G60" s="177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0">
        <v>3.0000000000000001E-5</v>
      </c>
      <c r="O60" s="160">
        <f>ROUND(E60*N60,2)</f>
        <v>0</v>
      </c>
      <c r="P60" s="160">
        <v>0</v>
      </c>
      <c r="Q60" s="160">
        <f>ROUND(E60*P60,2)</f>
        <v>0</v>
      </c>
      <c r="R60" s="161"/>
      <c r="S60" s="161" t="s">
        <v>124</v>
      </c>
      <c r="T60" s="161" t="s">
        <v>124</v>
      </c>
      <c r="U60" s="161">
        <v>0.33</v>
      </c>
      <c r="V60" s="161">
        <f>ROUND(E60*U60,2)</f>
        <v>1.65</v>
      </c>
      <c r="W60" s="161"/>
      <c r="X60" s="161" t="s">
        <v>163</v>
      </c>
      <c r="Y60" s="161" t="s">
        <v>127</v>
      </c>
      <c r="Z60" s="151"/>
      <c r="AA60" s="151"/>
      <c r="AB60" s="151"/>
      <c r="AC60" s="151"/>
      <c r="AD60" s="151"/>
      <c r="AE60" s="151"/>
      <c r="AF60" s="151"/>
      <c r="AG60" s="151" t="s">
        <v>164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3" t="s">
        <v>363</v>
      </c>
      <c r="D61" s="184"/>
      <c r="E61" s="185">
        <v>5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26</v>
      </c>
      <c r="B62" s="173" t="s">
        <v>364</v>
      </c>
      <c r="C62" s="180" t="s">
        <v>365</v>
      </c>
      <c r="D62" s="174" t="s">
        <v>204</v>
      </c>
      <c r="E62" s="175">
        <v>19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21</v>
      </c>
      <c r="M62" s="161">
        <f>G62*(1+L62/100)</f>
        <v>0</v>
      </c>
      <c r="N62" s="160">
        <v>1.0000000000000001E-5</v>
      </c>
      <c r="O62" s="160">
        <f>ROUND(E62*N62,2)</f>
        <v>0</v>
      </c>
      <c r="P62" s="160">
        <v>0</v>
      </c>
      <c r="Q62" s="160">
        <f>ROUND(E62*P62,2)</f>
        <v>0</v>
      </c>
      <c r="R62" s="161"/>
      <c r="S62" s="161" t="s">
        <v>124</v>
      </c>
      <c r="T62" s="161" t="s">
        <v>124</v>
      </c>
      <c r="U62" s="161">
        <v>0.17599999999999999</v>
      </c>
      <c r="V62" s="161">
        <f>ROUND(E62*U62,2)</f>
        <v>3.34</v>
      </c>
      <c r="W62" s="161"/>
      <c r="X62" s="161" t="s">
        <v>163</v>
      </c>
      <c r="Y62" s="161" t="s">
        <v>127</v>
      </c>
      <c r="Z62" s="151"/>
      <c r="AA62" s="151"/>
      <c r="AB62" s="151"/>
      <c r="AC62" s="151"/>
      <c r="AD62" s="151"/>
      <c r="AE62" s="151"/>
      <c r="AF62" s="151"/>
      <c r="AG62" s="151" t="s">
        <v>164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3" t="s">
        <v>366</v>
      </c>
      <c r="D63" s="184"/>
      <c r="E63" s="185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367</v>
      </c>
      <c r="D64" s="184"/>
      <c r="E64" s="185">
        <v>17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368</v>
      </c>
      <c r="D65" s="184"/>
      <c r="E65" s="185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27</v>
      </c>
      <c r="B66" s="173" t="s">
        <v>369</v>
      </c>
      <c r="C66" s="180" t="s">
        <v>370</v>
      </c>
      <c r="D66" s="174" t="s">
        <v>204</v>
      </c>
      <c r="E66" s="175">
        <v>4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0">
        <v>1.0000000000000001E-5</v>
      </c>
      <c r="O66" s="160">
        <f>ROUND(E66*N66,2)</f>
        <v>0</v>
      </c>
      <c r="P66" s="160">
        <v>0</v>
      </c>
      <c r="Q66" s="160">
        <f>ROUND(E66*P66,2)</f>
        <v>0</v>
      </c>
      <c r="R66" s="161"/>
      <c r="S66" s="161" t="s">
        <v>124</v>
      </c>
      <c r="T66" s="161" t="s">
        <v>124</v>
      </c>
      <c r="U66" s="161">
        <v>0.15840000000000001</v>
      </c>
      <c r="V66" s="161">
        <f>ROUND(E66*U66,2)</f>
        <v>0.63</v>
      </c>
      <c r="W66" s="161"/>
      <c r="X66" s="161" t="s">
        <v>163</v>
      </c>
      <c r="Y66" s="161" t="s">
        <v>127</v>
      </c>
      <c r="Z66" s="151"/>
      <c r="AA66" s="151"/>
      <c r="AB66" s="151"/>
      <c r="AC66" s="151"/>
      <c r="AD66" s="151"/>
      <c r="AE66" s="151"/>
      <c r="AF66" s="151"/>
      <c r="AG66" s="151" t="s">
        <v>164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3" t="s">
        <v>371</v>
      </c>
      <c r="D67" s="184"/>
      <c r="E67" s="185">
        <v>4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6">
        <v>28</v>
      </c>
      <c r="B68" s="187" t="s">
        <v>372</v>
      </c>
      <c r="C68" s="192" t="s">
        <v>373</v>
      </c>
      <c r="D68" s="188" t="s">
        <v>208</v>
      </c>
      <c r="E68" s="189">
        <v>72.930000000000007</v>
      </c>
      <c r="F68" s="190"/>
      <c r="G68" s="191">
        <f t="shared" ref="G68:G73" si="0">ROUND(E68*F68,2)</f>
        <v>0</v>
      </c>
      <c r="H68" s="162"/>
      <c r="I68" s="161">
        <f t="shared" ref="I68:I73" si="1">ROUND(E68*H68,2)</f>
        <v>0</v>
      </c>
      <c r="J68" s="162"/>
      <c r="K68" s="161">
        <f t="shared" ref="K68:K73" si="2">ROUND(E68*J68,2)</f>
        <v>0</v>
      </c>
      <c r="L68" s="161">
        <v>21</v>
      </c>
      <c r="M68" s="161">
        <f t="shared" ref="M68:M73" si="3">G68*(1+L68/100)</f>
        <v>0</v>
      </c>
      <c r="N68" s="160">
        <v>0</v>
      </c>
      <c r="O68" s="160">
        <f t="shared" ref="O68:O73" si="4">ROUND(E68*N68,2)</f>
        <v>0</v>
      </c>
      <c r="P68" s="160">
        <v>0</v>
      </c>
      <c r="Q68" s="160">
        <f t="shared" ref="Q68:Q73" si="5">ROUND(E68*P68,2)</f>
        <v>0</v>
      </c>
      <c r="R68" s="161"/>
      <c r="S68" s="161" t="s">
        <v>124</v>
      </c>
      <c r="T68" s="161" t="s">
        <v>124</v>
      </c>
      <c r="U68" s="161">
        <v>4.8000000000000001E-2</v>
      </c>
      <c r="V68" s="161">
        <f t="shared" ref="V68:V73" si="6">ROUND(E68*U68,2)</f>
        <v>3.5</v>
      </c>
      <c r="W68" s="161"/>
      <c r="X68" s="161" t="s">
        <v>163</v>
      </c>
      <c r="Y68" s="161" t="s">
        <v>127</v>
      </c>
      <c r="Z68" s="151"/>
      <c r="AA68" s="151"/>
      <c r="AB68" s="151"/>
      <c r="AC68" s="151"/>
      <c r="AD68" s="151"/>
      <c r="AE68" s="151"/>
      <c r="AF68" s="151"/>
      <c r="AG68" s="151" t="s">
        <v>164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6">
        <v>29</v>
      </c>
      <c r="B69" s="187" t="s">
        <v>374</v>
      </c>
      <c r="C69" s="192" t="s">
        <v>375</v>
      </c>
      <c r="D69" s="188" t="s">
        <v>204</v>
      </c>
      <c r="E69" s="189">
        <v>1</v>
      </c>
      <c r="F69" s="190"/>
      <c r="G69" s="191">
        <f t="shared" si="0"/>
        <v>0</v>
      </c>
      <c r="H69" s="162"/>
      <c r="I69" s="161">
        <f t="shared" si="1"/>
        <v>0</v>
      </c>
      <c r="J69" s="162"/>
      <c r="K69" s="161">
        <f t="shared" si="2"/>
        <v>0</v>
      </c>
      <c r="L69" s="161">
        <v>21</v>
      </c>
      <c r="M69" s="161">
        <f t="shared" si="3"/>
        <v>0</v>
      </c>
      <c r="N69" s="160">
        <v>2.5999999999999998E-4</v>
      </c>
      <c r="O69" s="160">
        <f t="shared" si="4"/>
        <v>0</v>
      </c>
      <c r="P69" s="160">
        <v>0</v>
      </c>
      <c r="Q69" s="160">
        <f t="shared" si="5"/>
        <v>0</v>
      </c>
      <c r="R69" s="161" t="s">
        <v>187</v>
      </c>
      <c r="S69" s="161" t="s">
        <v>124</v>
      </c>
      <c r="T69" s="161" t="s">
        <v>124</v>
      </c>
      <c r="U69" s="161">
        <v>0</v>
      </c>
      <c r="V69" s="161">
        <f t="shared" si="6"/>
        <v>0</v>
      </c>
      <c r="W69" s="161"/>
      <c r="X69" s="161" t="s">
        <v>188</v>
      </c>
      <c r="Y69" s="161" t="s">
        <v>127</v>
      </c>
      <c r="Z69" s="151"/>
      <c r="AA69" s="151"/>
      <c r="AB69" s="151"/>
      <c r="AC69" s="151"/>
      <c r="AD69" s="151"/>
      <c r="AE69" s="151"/>
      <c r="AF69" s="151"/>
      <c r="AG69" s="151" t="s">
        <v>189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6">
        <v>30</v>
      </c>
      <c r="B70" s="187" t="s">
        <v>376</v>
      </c>
      <c r="C70" s="192" t="s">
        <v>377</v>
      </c>
      <c r="D70" s="188" t="s">
        <v>204</v>
      </c>
      <c r="E70" s="189">
        <v>17</v>
      </c>
      <c r="F70" s="190"/>
      <c r="G70" s="191">
        <f t="shared" si="0"/>
        <v>0</v>
      </c>
      <c r="H70" s="162"/>
      <c r="I70" s="161">
        <f t="shared" si="1"/>
        <v>0</v>
      </c>
      <c r="J70" s="162"/>
      <c r="K70" s="161">
        <f t="shared" si="2"/>
        <v>0</v>
      </c>
      <c r="L70" s="161">
        <v>21</v>
      </c>
      <c r="M70" s="161">
        <f t="shared" si="3"/>
        <v>0</v>
      </c>
      <c r="N70" s="160">
        <v>2.9E-4</v>
      </c>
      <c r="O70" s="160">
        <f t="shared" si="4"/>
        <v>0</v>
      </c>
      <c r="P70" s="160">
        <v>0</v>
      </c>
      <c r="Q70" s="160">
        <f t="shared" si="5"/>
        <v>0</v>
      </c>
      <c r="R70" s="161" t="s">
        <v>187</v>
      </c>
      <c r="S70" s="161" t="s">
        <v>124</v>
      </c>
      <c r="T70" s="161" t="s">
        <v>124</v>
      </c>
      <c r="U70" s="161">
        <v>0</v>
      </c>
      <c r="V70" s="161">
        <f t="shared" si="6"/>
        <v>0</v>
      </c>
      <c r="W70" s="161"/>
      <c r="X70" s="161" t="s">
        <v>188</v>
      </c>
      <c r="Y70" s="161" t="s">
        <v>127</v>
      </c>
      <c r="Z70" s="151"/>
      <c r="AA70" s="151"/>
      <c r="AB70" s="151"/>
      <c r="AC70" s="151"/>
      <c r="AD70" s="151"/>
      <c r="AE70" s="151"/>
      <c r="AF70" s="151"/>
      <c r="AG70" s="151" t="s">
        <v>189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6">
        <v>31</v>
      </c>
      <c r="B71" s="187" t="s">
        <v>378</v>
      </c>
      <c r="C71" s="192" t="s">
        <v>379</v>
      </c>
      <c r="D71" s="188" t="s">
        <v>204</v>
      </c>
      <c r="E71" s="189">
        <v>5</v>
      </c>
      <c r="F71" s="190"/>
      <c r="G71" s="191">
        <f t="shared" si="0"/>
        <v>0</v>
      </c>
      <c r="H71" s="162"/>
      <c r="I71" s="161">
        <f t="shared" si="1"/>
        <v>0</v>
      </c>
      <c r="J71" s="162"/>
      <c r="K71" s="161">
        <f t="shared" si="2"/>
        <v>0</v>
      </c>
      <c r="L71" s="161">
        <v>21</v>
      </c>
      <c r="M71" s="161">
        <f t="shared" si="3"/>
        <v>0</v>
      </c>
      <c r="N71" s="160">
        <v>6.7000000000000002E-4</v>
      </c>
      <c r="O71" s="160">
        <f t="shared" si="4"/>
        <v>0</v>
      </c>
      <c r="P71" s="160">
        <v>0</v>
      </c>
      <c r="Q71" s="160">
        <f t="shared" si="5"/>
        <v>0</v>
      </c>
      <c r="R71" s="161" t="s">
        <v>187</v>
      </c>
      <c r="S71" s="161" t="s">
        <v>124</v>
      </c>
      <c r="T71" s="161" t="s">
        <v>124</v>
      </c>
      <c r="U71" s="161">
        <v>0</v>
      </c>
      <c r="V71" s="161">
        <f t="shared" si="6"/>
        <v>0</v>
      </c>
      <c r="W71" s="161"/>
      <c r="X71" s="161" t="s">
        <v>188</v>
      </c>
      <c r="Y71" s="161" t="s">
        <v>127</v>
      </c>
      <c r="Z71" s="151"/>
      <c r="AA71" s="151"/>
      <c r="AB71" s="151"/>
      <c r="AC71" s="151"/>
      <c r="AD71" s="151"/>
      <c r="AE71" s="151"/>
      <c r="AF71" s="151"/>
      <c r="AG71" s="151" t="s">
        <v>189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6">
        <v>32</v>
      </c>
      <c r="B72" s="187" t="s">
        <v>380</v>
      </c>
      <c r="C72" s="192" t="s">
        <v>381</v>
      </c>
      <c r="D72" s="188" t="s">
        <v>204</v>
      </c>
      <c r="E72" s="189">
        <v>1</v>
      </c>
      <c r="F72" s="190"/>
      <c r="G72" s="191">
        <f t="shared" si="0"/>
        <v>0</v>
      </c>
      <c r="H72" s="162"/>
      <c r="I72" s="161">
        <f t="shared" si="1"/>
        <v>0</v>
      </c>
      <c r="J72" s="162"/>
      <c r="K72" s="161">
        <f t="shared" si="2"/>
        <v>0</v>
      </c>
      <c r="L72" s="161">
        <v>21</v>
      </c>
      <c r="M72" s="161">
        <f t="shared" si="3"/>
        <v>0</v>
      </c>
      <c r="N72" s="160">
        <v>5.0000000000000001E-4</v>
      </c>
      <c r="O72" s="160">
        <f t="shared" si="4"/>
        <v>0</v>
      </c>
      <c r="P72" s="160">
        <v>0</v>
      </c>
      <c r="Q72" s="160">
        <f t="shared" si="5"/>
        <v>0</v>
      </c>
      <c r="R72" s="161" t="s">
        <v>187</v>
      </c>
      <c r="S72" s="161" t="s">
        <v>124</v>
      </c>
      <c r="T72" s="161" t="s">
        <v>124</v>
      </c>
      <c r="U72" s="161">
        <v>0</v>
      </c>
      <c r="V72" s="161">
        <f t="shared" si="6"/>
        <v>0</v>
      </c>
      <c r="W72" s="161"/>
      <c r="X72" s="161" t="s">
        <v>188</v>
      </c>
      <c r="Y72" s="161" t="s">
        <v>127</v>
      </c>
      <c r="Z72" s="151"/>
      <c r="AA72" s="151"/>
      <c r="AB72" s="151"/>
      <c r="AC72" s="151"/>
      <c r="AD72" s="151"/>
      <c r="AE72" s="151"/>
      <c r="AF72" s="151"/>
      <c r="AG72" s="151" t="s">
        <v>189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6">
        <v>33</v>
      </c>
      <c r="B73" s="187" t="s">
        <v>382</v>
      </c>
      <c r="C73" s="192" t="s">
        <v>383</v>
      </c>
      <c r="D73" s="188" t="s">
        <v>204</v>
      </c>
      <c r="E73" s="189">
        <v>4</v>
      </c>
      <c r="F73" s="190"/>
      <c r="G73" s="191">
        <f t="shared" si="0"/>
        <v>0</v>
      </c>
      <c r="H73" s="162"/>
      <c r="I73" s="161">
        <f t="shared" si="1"/>
        <v>0</v>
      </c>
      <c r="J73" s="162"/>
      <c r="K73" s="161">
        <f t="shared" si="2"/>
        <v>0</v>
      </c>
      <c r="L73" s="161">
        <v>21</v>
      </c>
      <c r="M73" s="161">
        <f t="shared" si="3"/>
        <v>0</v>
      </c>
      <c r="N73" s="160">
        <v>1E-4</v>
      </c>
      <c r="O73" s="160">
        <f t="shared" si="4"/>
        <v>0</v>
      </c>
      <c r="P73" s="160">
        <v>0</v>
      </c>
      <c r="Q73" s="160">
        <f t="shared" si="5"/>
        <v>0</v>
      </c>
      <c r="R73" s="161" t="s">
        <v>187</v>
      </c>
      <c r="S73" s="161" t="s">
        <v>124</v>
      </c>
      <c r="T73" s="161" t="s">
        <v>124</v>
      </c>
      <c r="U73" s="161">
        <v>0</v>
      </c>
      <c r="V73" s="161">
        <f t="shared" si="6"/>
        <v>0</v>
      </c>
      <c r="W73" s="161"/>
      <c r="X73" s="161" t="s">
        <v>188</v>
      </c>
      <c r="Y73" s="161" t="s">
        <v>127</v>
      </c>
      <c r="Z73" s="151"/>
      <c r="AA73" s="151"/>
      <c r="AB73" s="151"/>
      <c r="AC73" s="151"/>
      <c r="AD73" s="151"/>
      <c r="AE73" s="151"/>
      <c r="AF73" s="151"/>
      <c r="AG73" s="151" t="s">
        <v>189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5" t="s">
        <v>119</v>
      </c>
      <c r="B74" s="166" t="s">
        <v>78</v>
      </c>
      <c r="C74" s="179" t="s">
        <v>79</v>
      </c>
      <c r="D74" s="167"/>
      <c r="E74" s="168"/>
      <c r="F74" s="169"/>
      <c r="G74" s="170">
        <f>SUMIF(AG75:AG76,"&lt;&gt;NOR",G75:G76)</f>
        <v>0</v>
      </c>
      <c r="H74" s="164"/>
      <c r="I74" s="164">
        <f>SUM(I75:I76)</f>
        <v>0</v>
      </c>
      <c r="J74" s="164"/>
      <c r="K74" s="164">
        <f>SUM(K75:K76)</f>
        <v>0</v>
      </c>
      <c r="L74" s="164"/>
      <c r="M74" s="164">
        <f>SUM(M75:M76)</f>
        <v>0</v>
      </c>
      <c r="N74" s="163"/>
      <c r="O74" s="163">
        <f>SUM(O75:O76)</f>
        <v>0</v>
      </c>
      <c r="P74" s="163"/>
      <c r="Q74" s="163">
        <f>SUM(Q75:Q76)</f>
        <v>0.01</v>
      </c>
      <c r="R74" s="164"/>
      <c r="S74" s="164"/>
      <c r="T74" s="164"/>
      <c r="U74" s="164"/>
      <c r="V74" s="164">
        <f>SUM(V75:V76)</f>
        <v>0.78</v>
      </c>
      <c r="W74" s="164"/>
      <c r="X74" s="164"/>
      <c r="Y74" s="164"/>
      <c r="AG74" t="s">
        <v>120</v>
      </c>
    </row>
    <row r="75" spans="1:60" outlineLevel="1" x14ac:dyDescent="0.2">
      <c r="A75" s="172">
        <v>34</v>
      </c>
      <c r="B75" s="173" t="s">
        <v>384</v>
      </c>
      <c r="C75" s="180" t="s">
        <v>385</v>
      </c>
      <c r="D75" s="174" t="s">
        <v>208</v>
      </c>
      <c r="E75" s="175">
        <v>0.2</v>
      </c>
      <c r="F75" s="176"/>
      <c r="G75" s="177">
        <f>ROUND(E75*F75,2)</f>
        <v>0</v>
      </c>
      <c r="H75" s="162"/>
      <c r="I75" s="161">
        <f>ROUND(E75*H75,2)</f>
        <v>0</v>
      </c>
      <c r="J75" s="162"/>
      <c r="K75" s="161">
        <f>ROUND(E75*J75,2)</f>
        <v>0</v>
      </c>
      <c r="L75" s="161">
        <v>21</v>
      </c>
      <c r="M75" s="161">
        <f>G75*(1+L75/100)</f>
        <v>0</v>
      </c>
      <c r="N75" s="160">
        <v>0</v>
      </c>
      <c r="O75" s="160">
        <f>ROUND(E75*N75,2)</f>
        <v>0</v>
      </c>
      <c r="P75" s="160">
        <v>3.3169999999999998E-2</v>
      </c>
      <c r="Q75" s="160">
        <f>ROUND(E75*P75,2)</f>
        <v>0.01</v>
      </c>
      <c r="R75" s="161"/>
      <c r="S75" s="161" t="s">
        <v>124</v>
      </c>
      <c r="T75" s="161" t="s">
        <v>124</v>
      </c>
      <c r="U75" s="161">
        <v>3.9</v>
      </c>
      <c r="V75" s="161">
        <f>ROUND(E75*U75,2)</f>
        <v>0.78</v>
      </c>
      <c r="W75" s="161"/>
      <c r="X75" s="161" t="s">
        <v>163</v>
      </c>
      <c r="Y75" s="161" t="s">
        <v>127</v>
      </c>
      <c r="Z75" s="151"/>
      <c r="AA75" s="151"/>
      <c r="AB75" s="151"/>
      <c r="AC75" s="151"/>
      <c r="AD75" s="151"/>
      <c r="AE75" s="151"/>
      <c r="AF75" s="151"/>
      <c r="AG75" s="151" t="s">
        <v>164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">
      <c r="A76" s="158"/>
      <c r="B76" s="159"/>
      <c r="C76" s="193" t="s">
        <v>386</v>
      </c>
      <c r="D76" s="184"/>
      <c r="E76" s="185">
        <v>0.2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5" t="s">
        <v>119</v>
      </c>
      <c r="B77" s="166" t="s">
        <v>80</v>
      </c>
      <c r="C77" s="179" t="s">
        <v>81</v>
      </c>
      <c r="D77" s="167"/>
      <c r="E77" s="168"/>
      <c r="F77" s="169"/>
      <c r="G77" s="170">
        <f>SUMIF(AG78:AG78,"&lt;&gt;NOR",G78:G78)</f>
        <v>0</v>
      </c>
      <c r="H77" s="164"/>
      <c r="I77" s="164">
        <f>SUM(I78:I78)</f>
        <v>0</v>
      </c>
      <c r="J77" s="164"/>
      <c r="K77" s="164">
        <f>SUM(K78:K78)</f>
        <v>0</v>
      </c>
      <c r="L77" s="164"/>
      <c r="M77" s="164">
        <f>SUM(M78:M78)</f>
        <v>0</v>
      </c>
      <c r="N77" s="163"/>
      <c r="O77" s="163">
        <f>SUM(O78:O78)</f>
        <v>0</v>
      </c>
      <c r="P77" s="163"/>
      <c r="Q77" s="163">
        <f>SUM(Q78:Q78)</f>
        <v>0</v>
      </c>
      <c r="R77" s="164"/>
      <c r="S77" s="164"/>
      <c r="T77" s="164"/>
      <c r="U77" s="164"/>
      <c r="V77" s="164">
        <f>SUM(V78:V78)</f>
        <v>196.1</v>
      </c>
      <c r="W77" s="164"/>
      <c r="X77" s="164"/>
      <c r="Y77" s="164"/>
      <c r="AG77" t="s">
        <v>120</v>
      </c>
    </row>
    <row r="78" spans="1:60" outlineLevel="1" x14ac:dyDescent="0.2">
      <c r="A78" s="186">
        <v>35</v>
      </c>
      <c r="B78" s="187" t="s">
        <v>312</v>
      </c>
      <c r="C78" s="192" t="s">
        <v>313</v>
      </c>
      <c r="D78" s="188" t="s">
        <v>226</v>
      </c>
      <c r="E78" s="189">
        <v>115.92965</v>
      </c>
      <c r="F78" s="190"/>
      <c r="G78" s="191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21</v>
      </c>
      <c r="M78" s="161">
        <f>G78*(1+L78/100)</f>
        <v>0</v>
      </c>
      <c r="N78" s="160">
        <v>0</v>
      </c>
      <c r="O78" s="160">
        <f>ROUND(E78*N78,2)</f>
        <v>0</v>
      </c>
      <c r="P78" s="160">
        <v>0</v>
      </c>
      <c r="Q78" s="160">
        <f>ROUND(E78*P78,2)</f>
        <v>0</v>
      </c>
      <c r="R78" s="161"/>
      <c r="S78" s="161" t="s">
        <v>124</v>
      </c>
      <c r="T78" s="161" t="s">
        <v>124</v>
      </c>
      <c r="U78" s="161">
        <v>1.6915</v>
      </c>
      <c r="V78" s="161">
        <f>ROUND(E78*U78,2)</f>
        <v>196.1</v>
      </c>
      <c r="W78" s="161"/>
      <c r="X78" s="161" t="s">
        <v>227</v>
      </c>
      <c r="Y78" s="161" t="s">
        <v>127</v>
      </c>
      <c r="Z78" s="151"/>
      <c r="AA78" s="151"/>
      <c r="AB78" s="151"/>
      <c r="AC78" s="151"/>
      <c r="AD78" s="151"/>
      <c r="AE78" s="151"/>
      <c r="AF78" s="151"/>
      <c r="AG78" s="151" t="s">
        <v>314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5" t="s">
        <v>119</v>
      </c>
      <c r="B79" s="166" t="s">
        <v>88</v>
      </c>
      <c r="C79" s="179" t="s">
        <v>89</v>
      </c>
      <c r="D79" s="167"/>
      <c r="E79" s="168"/>
      <c r="F79" s="169"/>
      <c r="G79" s="170">
        <f>SUMIF(AG80:AG85,"&lt;&gt;NOR",G80:G85)</f>
        <v>0</v>
      </c>
      <c r="H79" s="164"/>
      <c r="I79" s="164">
        <f>SUM(I80:I85)</f>
        <v>0</v>
      </c>
      <c r="J79" s="164"/>
      <c r="K79" s="164">
        <f>SUM(K80:K85)</f>
        <v>0</v>
      </c>
      <c r="L79" s="164"/>
      <c r="M79" s="164">
        <f>SUM(M80:M85)</f>
        <v>0</v>
      </c>
      <c r="N79" s="163"/>
      <c r="O79" s="163">
        <f>SUM(O80:O85)</f>
        <v>0</v>
      </c>
      <c r="P79" s="163"/>
      <c r="Q79" s="163">
        <f>SUM(Q80:Q85)</f>
        <v>0</v>
      </c>
      <c r="R79" s="164"/>
      <c r="S79" s="164"/>
      <c r="T79" s="164"/>
      <c r="U79" s="164"/>
      <c r="V79" s="164">
        <f>SUM(V80:V85)</f>
        <v>0.76</v>
      </c>
      <c r="W79" s="164"/>
      <c r="X79" s="164"/>
      <c r="Y79" s="164"/>
      <c r="AG79" t="s">
        <v>120</v>
      </c>
    </row>
    <row r="80" spans="1:60" ht="21.4" outlineLevel="1" x14ac:dyDescent="0.2">
      <c r="A80" s="186">
        <v>36</v>
      </c>
      <c r="B80" s="187" t="s">
        <v>387</v>
      </c>
      <c r="C80" s="192" t="s">
        <v>388</v>
      </c>
      <c r="D80" s="188" t="s">
        <v>226</v>
      </c>
      <c r="E80" s="189">
        <v>6.6299999999999996E-3</v>
      </c>
      <c r="F80" s="190"/>
      <c r="G80" s="191">
        <f t="shared" ref="G80:G85" si="7">ROUND(E80*F80,2)</f>
        <v>0</v>
      </c>
      <c r="H80" s="162"/>
      <c r="I80" s="161">
        <f t="shared" ref="I80:I85" si="8">ROUND(E80*H80,2)</f>
        <v>0</v>
      </c>
      <c r="J80" s="162"/>
      <c r="K80" s="161">
        <f t="shared" ref="K80:K85" si="9">ROUND(E80*J80,2)</f>
        <v>0</v>
      </c>
      <c r="L80" s="161">
        <v>21</v>
      </c>
      <c r="M80" s="161">
        <f t="shared" ref="M80:M85" si="10">G80*(1+L80/100)</f>
        <v>0</v>
      </c>
      <c r="N80" s="160">
        <v>0</v>
      </c>
      <c r="O80" s="160">
        <f t="shared" ref="O80:O85" si="11">ROUND(E80*N80,2)</f>
        <v>0</v>
      </c>
      <c r="P80" s="160">
        <v>0</v>
      </c>
      <c r="Q80" s="160">
        <f t="shared" ref="Q80:Q85" si="12">ROUND(E80*P80,2)</f>
        <v>0</v>
      </c>
      <c r="R80" s="161"/>
      <c r="S80" s="161" t="s">
        <v>124</v>
      </c>
      <c r="T80" s="161" t="s">
        <v>124</v>
      </c>
      <c r="U80" s="161">
        <v>0</v>
      </c>
      <c r="V80" s="161">
        <f t="shared" ref="V80:V85" si="13">ROUND(E80*U80,2)</f>
        <v>0</v>
      </c>
      <c r="W80" s="161"/>
      <c r="X80" s="161" t="s">
        <v>163</v>
      </c>
      <c r="Y80" s="161" t="s">
        <v>127</v>
      </c>
      <c r="Z80" s="151"/>
      <c r="AA80" s="151"/>
      <c r="AB80" s="151"/>
      <c r="AC80" s="151"/>
      <c r="AD80" s="151"/>
      <c r="AE80" s="151"/>
      <c r="AF80" s="151"/>
      <c r="AG80" s="151" t="s">
        <v>164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1.4" outlineLevel="1" x14ac:dyDescent="0.2">
      <c r="A81" s="186">
        <v>37</v>
      </c>
      <c r="B81" s="187" t="s">
        <v>389</v>
      </c>
      <c r="C81" s="192" t="s">
        <v>390</v>
      </c>
      <c r="D81" s="188" t="s">
        <v>226</v>
      </c>
      <c r="E81" s="189">
        <v>2.31</v>
      </c>
      <c r="F81" s="190"/>
      <c r="G81" s="191">
        <f t="shared" si="7"/>
        <v>0</v>
      </c>
      <c r="H81" s="162"/>
      <c r="I81" s="161">
        <f t="shared" si="8"/>
        <v>0</v>
      </c>
      <c r="J81" s="162"/>
      <c r="K81" s="161">
        <f t="shared" si="9"/>
        <v>0</v>
      </c>
      <c r="L81" s="161">
        <v>21</v>
      </c>
      <c r="M81" s="161">
        <f t="shared" si="10"/>
        <v>0</v>
      </c>
      <c r="N81" s="160">
        <v>0</v>
      </c>
      <c r="O81" s="160">
        <f t="shared" si="11"/>
        <v>0</v>
      </c>
      <c r="P81" s="160">
        <v>0</v>
      </c>
      <c r="Q81" s="160">
        <f t="shared" si="12"/>
        <v>0</v>
      </c>
      <c r="R81" s="161"/>
      <c r="S81" s="161" t="s">
        <v>124</v>
      </c>
      <c r="T81" s="161" t="s">
        <v>124</v>
      </c>
      <c r="U81" s="161">
        <v>0</v>
      </c>
      <c r="V81" s="161">
        <f t="shared" si="13"/>
        <v>0</v>
      </c>
      <c r="W81" s="161"/>
      <c r="X81" s="161" t="s">
        <v>163</v>
      </c>
      <c r="Y81" s="161" t="s">
        <v>127</v>
      </c>
      <c r="Z81" s="151"/>
      <c r="AA81" s="151"/>
      <c r="AB81" s="151"/>
      <c r="AC81" s="151"/>
      <c r="AD81" s="151"/>
      <c r="AE81" s="151"/>
      <c r="AF81" s="151"/>
      <c r="AG81" s="151" t="s">
        <v>164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1.4" outlineLevel="1" x14ac:dyDescent="0.2">
      <c r="A82" s="186">
        <v>38</v>
      </c>
      <c r="B82" s="187" t="s">
        <v>391</v>
      </c>
      <c r="C82" s="192" t="s">
        <v>392</v>
      </c>
      <c r="D82" s="188" t="s">
        <v>226</v>
      </c>
      <c r="E82" s="189">
        <v>4.62</v>
      </c>
      <c r="F82" s="190"/>
      <c r="G82" s="191">
        <f t="shared" si="7"/>
        <v>0</v>
      </c>
      <c r="H82" s="162"/>
      <c r="I82" s="161">
        <f t="shared" si="8"/>
        <v>0</v>
      </c>
      <c r="J82" s="162"/>
      <c r="K82" s="161">
        <f t="shared" si="9"/>
        <v>0</v>
      </c>
      <c r="L82" s="161">
        <v>21</v>
      </c>
      <c r="M82" s="161">
        <f t="shared" si="10"/>
        <v>0</v>
      </c>
      <c r="N82" s="160">
        <v>0</v>
      </c>
      <c r="O82" s="160">
        <f t="shared" si="11"/>
        <v>0</v>
      </c>
      <c r="P82" s="160">
        <v>0</v>
      </c>
      <c r="Q82" s="160">
        <f t="shared" si="12"/>
        <v>0</v>
      </c>
      <c r="R82" s="161"/>
      <c r="S82" s="161" t="s">
        <v>124</v>
      </c>
      <c r="T82" s="161" t="s">
        <v>124</v>
      </c>
      <c r="U82" s="161">
        <v>0</v>
      </c>
      <c r="V82" s="161">
        <f t="shared" si="13"/>
        <v>0</v>
      </c>
      <c r="W82" s="161"/>
      <c r="X82" s="161" t="s">
        <v>163</v>
      </c>
      <c r="Y82" s="161" t="s">
        <v>127</v>
      </c>
      <c r="Z82" s="151"/>
      <c r="AA82" s="151"/>
      <c r="AB82" s="151"/>
      <c r="AC82" s="151"/>
      <c r="AD82" s="151"/>
      <c r="AE82" s="151"/>
      <c r="AF82" s="151"/>
      <c r="AG82" s="151" t="s">
        <v>164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6">
        <v>39</v>
      </c>
      <c r="B83" s="187" t="s">
        <v>393</v>
      </c>
      <c r="C83" s="192" t="s">
        <v>394</v>
      </c>
      <c r="D83" s="188" t="s">
        <v>226</v>
      </c>
      <c r="E83" s="189">
        <v>6.9366300000000001</v>
      </c>
      <c r="F83" s="190"/>
      <c r="G83" s="191">
        <f t="shared" si="7"/>
        <v>0</v>
      </c>
      <c r="H83" s="162"/>
      <c r="I83" s="161">
        <f t="shared" si="8"/>
        <v>0</v>
      </c>
      <c r="J83" s="162"/>
      <c r="K83" s="161">
        <f t="shared" si="9"/>
        <v>0</v>
      </c>
      <c r="L83" s="161">
        <v>21</v>
      </c>
      <c r="M83" s="161">
        <f t="shared" si="10"/>
        <v>0</v>
      </c>
      <c r="N83" s="160">
        <v>0</v>
      </c>
      <c r="O83" s="160">
        <f t="shared" si="11"/>
        <v>0</v>
      </c>
      <c r="P83" s="160">
        <v>0</v>
      </c>
      <c r="Q83" s="160">
        <f t="shared" si="12"/>
        <v>0</v>
      </c>
      <c r="R83" s="161"/>
      <c r="S83" s="161" t="s">
        <v>124</v>
      </c>
      <c r="T83" s="161" t="s">
        <v>124</v>
      </c>
      <c r="U83" s="161">
        <v>0.01</v>
      </c>
      <c r="V83" s="161">
        <f t="shared" si="13"/>
        <v>7.0000000000000007E-2</v>
      </c>
      <c r="W83" s="161"/>
      <c r="X83" s="161" t="s">
        <v>395</v>
      </c>
      <c r="Y83" s="161" t="s">
        <v>127</v>
      </c>
      <c r="Z83" s="151"/>
      <c r="AA83" s="151"/>
      <c r="AB83" s="151"/>
      <c r="AC83" s="151"/>
      <c r="AD83" s="151"/>
      <c r="AE83" s="151"/>
      <c r="AF83" s="151"/>
      <c r="AG83" s="151" t="s">
        <v>396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1.4" outlineLevel="1" x14ac:dyDescent="0.2">
      <c r="A84" s="186">
        <v>40</v>
      </c>
      <c r="B84" s="187" t="s">
        <v>397</v>
      </c>
      <c r="C84" s="192" t="s">
        <v>398</v>
      </c>
      <c r="D84" s="188" t="s">
        <v>226</v>
      </c>
      <c r="E84" s="189">
        <v>48.556440000000002</v>
      </c>
      <c r="F84" s="190"/>
      <c r="G84" s="191">
        <f t="shared" si="7"/>
        <v>0</v>
      </c>
      <c r="H84" s="162"/>
      <c r="I84" s="161">
        <f t="shared" si="8"/>
        <v>0</v>
      </c>
      <c r="J84" s="162"/>
      <c r="K84" s="161">
        <f t="shared" si="9"/>
        <v>0</v>
      </c>
      <c r="L84" s="161">
        <v>21</v>
      </c>
      <c r="M84" s="161">
        <f t="shared" si="10"/>
        <v>0</v>
      </c>
      <c r="N84" s="160">
        <v>0</v>
      </c>
      <c r="O84" s="160">
        <f t="shared" si="11"/>
        <v>0</v>
      </c>
      <c r="P84" s="160">
        <v>0</v>
      </c>
      <c r="Q84" s="160">
        <f t="shared" si="12"/>
        <v>0</v>
      </c>
      <c r="R84" s="161"/>
      <c r="S84" s="161" t="s">
        <v>124</v>
      </c>
      <c r="T84" s="161" t="s">
        <v>124</v>
      </c>
      <c r="U84" s="161">
        <v>0</v>
      </c>
      <c r="V84" s="161">
        <f t="shared" si="13"/>
        <v>0</v>
      </c>
      <c r="W84" s="161"/>
      <c r="X84" s="161" t="s">
        <v>395</v>
      </c>
      <c r="Y84" s="161" t="s">
        <v>127</v>
      </c>
      <c r="Z84" s="151"/>
      <c r="AA84" s="151"/>
      <c r="AB84" s="151"/>
      <c r="AC84" s="151"/>
      <c r="AD84" s="151"/>
      <c r="AE84" s="151"/>
      <c r="AF84" s="151"/>
      <c r="AG84" s="151" t="s">
        <v>396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41</v>
      </c>
      <c r="B85" s="173" t="s">
        <v>399</v>
      </c>
      <c r="C85" s="180" t="s">
        <v>400</v>
      </c>
      <c r="D85" s="174" t="s">
        <v>226</v>
      </c>
      <c r="E85" s="175">
        <v>6.9366300000000001</v>
      </c>
      <c r="F85" s="176"/>
      <c r="G85" s="177">
        <f t="shared" si="7"/>
        <v>0</v>
      </c>
      <c r="H85" s="162"/>
      <c r="I85" s="161">
        <f t="shared" si="8"/>
        <v>0</v>
      </c>
      <c r="J85" s="162"/>
      <c r="K85" s="161">
        <f t="shared" si="9"/>
        <v>0</v>
      </c>
      <c r="L85" s="161">
        <v>21</v>
      </c>
      <c r="M85" s="161">
        <f t="shared" si="10"/>
        <v>0</v>
      </c>
      <c r="N85" s="160">
        <v>0</v>
      </c>
      <c r="O85" s="160">
        <f t="shared" si="11"/>
        <v>0</v>
      </c>
      <c r="P85" s="160">
        <v>0</v>
      </c>
      <c r="Q85" s="160">
        <f t="shared" si="12"/>
        <v>0</v>
      </c>
      <c r="R85" s="161"/>
      <c r="S85" s="161" t="s">
        <v>124</v>
      </c>
      <c r="T85" s="161" t="s">
        <v>124</v>
      </c>
      <c r="U85" s="161">
        <v>9.9000000000000005E-2</v>
      </c>
      <c r="V85" s="161">
        <f t="shared" si="13"/>
        <v>0.69</v>
      </c>
      <c r="W85" s="161"/>
      <c r="X85" s="161" t="s">
        <v>395</v>
      </c>
      <c r="Y85" s="161" t="s">
        <v>127</v>
      </c>
      <c r="Z85" s="151"/>
      <c r="AA85" s="151"/>
      <c r="AB85" s="151"/>
      <c r="AC85" s="151"/>
      <c r="AD85" s="151"/>
      <c r="AE85" s="151"/>
      <c r="AF85" s="151"/>
      <c r="AG85" s="151" t="s">
        <v>396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3"/>
      <c r="B86" s="4"/>
      <c r="C86" s="181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105</v>
      </c>
    </row>
    <row r="87" spans="1:60" x14ac:dyDescent="0.2">
      <c r="A87" s="154"/>
      <c r="B87" s="155" t="s">
        <v>31</v>
      </c>
      <c r="C87" s="182"/>
      <c r="D87" s="156"/>
      <c r="E87" s="157"/>
      <c r="F87" s="157"/>
      <c r="G87" s="171">
        <f>G8+G41+G44+G56+G74+G77+G79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155</v>
      </c>
    </row>
    <row r="88" spans="1:60" x14ac:dyDescent="0.2">
      <c r="A88" s="3"/>
      <c r="B88" s="4"/>
      <c r="C88" s="181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1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0" t="s">
        <v>156</v>
      </c>
      <c r="B90" s="260"/>
      <c r="C90" s="26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2"/>
      <c r="B91" s="263"/>
      <c r="C91" s="264"/>
      <c r="D91" s="263"/>
      <c r="E91" s="263"/>
      <c r="F91" s="263"/>
      <c r="G91" s="26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157</v>
      </c>
    </row>
    <row r="92" spans="1:60" x14ac:dyDescent="0.2">
      <c r="A92" s="266"/>
      <c r="B92" s="267"/>
      <c r="C92" s="268"/>
      <c r="D92" s="267"/>
      <c r="E92" s="267"/>
      <c r="F92" s="267"/>
      <c r="G92" s="26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66"/>
      <c r="B93" s="267"/>
      <c r="C93" s="268"/>
      <c r="D93" s="267"/>
      <c r="E93" s="267"/>
      <c r="F93" s="267"/>
      <c r="G93" s="26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6"/>
      <c r="B94" s="267"/>
      <c r="C94" s="268"/>
      <c r="D94" s="267"/>
      <c r="E94" s="267"/>
      <c r="F94" s="267"/>
      <c r="G94" s="26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70"/>
      <c r="B95" s="271"/>
      <c r="C95" s="272"/>
      <c r="D95" s="271"/>
      <c r="E95" s="271"/>
      <c r="F95" s="271"/>
      <c r="G95" s="27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81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83"/>
      <c r="D97" s="10"/>
      <c r="AG97" t="s">
        <v>159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90:C90"/>
    <mergeCell ref="A91:G95"/>
    <mergeCell ref="C48:G48"/>
    <mergeCell ref="C49:G49"/>
    <mergeCell ref="C50:G50"/>
    <mergeCell ref="C51:G51"/>
    <mergeCell ref="C52:G52"/>
    <mergeCell ref="C53:G53"/>
    <mergeCell ref="C54:G54"/>
    <mergeCell ref="A1:G1"/>
    <mergeCell ref="C2:G2"/>
    <mergeCell ref="C3:G3"/>
    <mergeCell ref="C4:G4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B1" sqref="B1:J1"/>
      <selection pane="bottomLeft" activeCell="A8" sqref="A8"/>
    </sheetView>
  </sheetViews>
  <sheetFormatPr defaultRowHeight="12.85" outlineLevelRow="1" x14ac:dyDescent="0.2"/>
  <cols>
    <col min="1" max="1" width="3.375" customWidth="1"/>
    <col min="2" max="2" width="12.5" style="124" customWidth="1"/>
    <col min="3" max="3" width="38.25" style="124" customWidth="1"/>
    <col min="4" max="4" width="4.75" customWidth="1"/>
    <col min="5" max="5" width="10.5" customWidth="1"/>
    <col min="6" max="6" width="9.75" customWidth="1"/>
    <col min="7" max="7" width="12.625" customWidth="1"/>
    <col min="8" max="25" width="9" hidden="1" customWidth="1"/>
    <col min="29" max="29" width="0" hidden="1" customWidth="1"/>
    <col min="31" max="41" width="0" hidden="1" customWidth="1"/>
  </cols>
  <sheetData>
    <row r="1" spans="1:60" ht="15.7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93</v>
      </c>
    </row>
    <row r="2" spans="1:60" ht="24.95" customHeight="1" x14ac:dyDescent="0.2">
      <c r="A2" s="143" t="s">
        <v>8</v>
      </c>
      <c r="B2" s="462" t="s">
        <v>43</v>
      </c>
      <c r="C2" s="463" t="s">
        <v>44</v>
      </c>
      <c r="D2" s="464"/>
      <c r="E2" s="464"/>
      <c r="F2" s="464"/>
      <c r="G2" s="465"/>
      <c r="AG2" t="s">
        <v>94</v>
      </c>
    </row>
    <row r="3" spans="1:60" ht="24.95" customHeight="1" x14ac:dyDescent="0.2">
      <c r="A3" s="143" t="s">
        <v>9</v>
      </c>
      <c r="B3" s="49" t="s">
        <v>52</v>
      </c>
      <c r="C3" s="254" t="s">
        <v>44</v>
      </c>
      <c r="D3" s="255"/>
      <c r="E3" s="255"/>
      <c r="F3" s="255"/>
      <c r="G3" s="256"/>
      <c r="AC3" s="124" t="s">
        <v>94</v>
      </c>
      <c r="AG3" t="s">
        <v>95</v>
      </c>
    </row>
    <row r="4" spans="1:60" ht="24.95" customHeight="1" x14ac:dyDescent="0.2">
      <c r="A4" s="144" t="s">
        <v>10</v>
      </c>
      <c r="B4" s="145" t="s">
        <v>61</v>
      </c>
      <c r="C4" s="257" t="s">
        <v>62</v>
      </c>
      <c r="D4" s="258"/>
      <c r="E4" s="258"/>
      <c r="F4" s="258"/>
      <c r="G4" s="259"/>
      <c r="AG4" t="s">
        <v>96</v>
      </c>
    </row>
    <row r="5" spans="1:60" x14ac:dyDescent="0.2">
      <c r="D5" s="10"/>
    </row>
    <row r="6" spans="1:60" ht="38.5" x14ac:dyDescent="0.2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  <c r="X6" s="150" t="s">
        <v>117</v>
      </c>
      <c r="Y6" s="150" t="s">
        <v>118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119</v>
      </c>
      <c r="B8" s="166" t="s">
        <v>84</v>
      </c>
      <c r="C8" s="179" t="s">
        <v>85</v>
      </c>
      <c r="D8" s="167"/>
      <c r="E8" s="168"/>
      <c r="F8" s="169"/>
      <c r="G8" s="170">
        <f>SUMIF(AG9:AG9,"&lt;&gt;NOR",G9:G9)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4"/>
      <c r="U8" s="164"/>
      <c r="V8" s="164">
        <f>SUM(V9:V9)</f>
        <v>0.13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401</v>
      </c>
      <c r="C9" s="180" t="s">
        <v>402</v>
      </c>
      <c r="D9" s="174" t="s">
        <v>403</v>
      </c>
      <c r="E9" s="175">
        <v>1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211</v>
      </c>
      <c r="T9" s="161" t="s">
        <v>125</v>
      </c>
      <c r="U9" s="161">
        <v>0.13</v>
      </c>
      <c r="V9" s="161">
        <f>ROUND(E9*U9,2)</f>
        <v>0.13</v>
      </c>
      <c r="W9" s="161"/>
      <c r="X9" s="161" t="s">
        <v>163</v>
      </c>
      <c r="Y9" s="161" t="s">
        <v>127</v>
      </c>
      <c r="Z9" s="151"/>
      <c r="AA9" s="151"/>
      <c r="AB9" s="151"/>
      <c r="AC9" s="151"/>
      <c r="AD9" s="151"/>
      <c r="AE9" s="151"/>
      <c r="AF9" s="151"/>
      <c r="AG9" s="151" t="s">
        <v>164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3"/>
      <c r="B10" s="4"/>
      <c r="C10" s="181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105</v>
      </c>
    </row>
    <row r="11" spans="1:60" x14ac:dyDescent="0.2">
      <c r="A11" s="154"/>
      <c r="B11" s="155" t="s">
        <v>31</v>
      </c>
      <c r="C11" s="182"/>
      <c r="D11" s="156"/>
      <c r="E11" s="157"/>
      <c r="F11" s="157"/>
      <c r="G11" s="171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155</v>
      </c>
    </row>
    <row r="12" spans="1:60" x14ac:dyDescent="0.2">
      <c r="A12" s="3"/>
      <c r="B12" s="4"/>
      <c r="C12" s="181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8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60" t="s">
        <v>156</v>
      </c>
      <c r="B14" s="260"/>
      <c r="C14" s="26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157</v>
      </c>
    </row>
    <row r="16" spans="1:60" x14ac:dyDescent="0.2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83"/>
      <c r="D21" s="10"/>
      <c r="AG21" t="s">
        <v>159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/>
  </sheetViews>
  <sheetFormatPr defaultColWidth="12.75" defaultRowHeight="10.7" x14ac:dyDescent="0.2"/>
  <cols>
    <col min="1" max="1" width="51.25" style="302" customWidth="1"/>
    <col min="2" max="2" width="3.625" style="302" bestFit="1" customWidth="1"/>
    <col min="3" max="3" width="3.25" style="302" bestFit="1" customWidth="1"/>
    <col min="4" max="4" width="10.75" style="352" customWidth="1"/>
    <col min="5" max="5" width="3" style="353" customWidth="1"/>
    <col min="6" max="6" width="10.75" style="354" customWidth="1"/>
    <col min="7" max="7" width="3" style="353" customWidth="1"/>
    <col min="8" max="8" width="12.75" style="301" hidden="1" customWidth="1"/>
    <col min="9" max="10" width="12.75" style="302" hidden="1" customWidth="1"/>
    <col min="11" max="256" width="12.75" style="302"/>
    <col min="257" max="257" width="51.25" style="302" customWidth="1"/>
    <col min="258" max="258" width="3.625" style="302" bestFit="1" customWidth="1"/>
    <col min="259" max="259" width="3.25" style="302" bestFit="1" customWidth="1"/>
    <col min="260" max="260" width="10.75" style="302" customWidth="1"/>
    <col min="261" max="261" width="3" style="302" customWidth="1"/>
    <col min="262" max="262" width="10.75" style="302" customWidth="1"/>
    <col min="263" max="263" width="3" style="302" customWidth="1"/>
    <col min="264" max="266" width="0" style="302" hidden="1" customWidth="1"/>
    <col min="267" max="512" width="12.75" style="302"/>
    <col min="513" max="513" width="51.25" style="302" customWidth="1"/>
    <col min="514" max="514" width="3.625" style="302" bestFit="1" customWidth="1"/>
    <col min="515" max="515" width="3.25" style="302" bestFit="1" customWidth="1"/>
    <col min="516" max="516" width="10.75" style="302" customWidth="1"/>
    <col min="517" max="517" width="3" style="302" customWidth="1"/>
    <col min="518" max="518" width="10.75" style="302" customWidth="1"/>
    <col min="519" max="519" width="3" style="302" customWidth="1"/>
    <col min="520" max="522" width="0" style="302" hidden="1" customWidth="1"/>
    <col min="523" max="768" width="12.75" style="302"/>
    <col min="769" max="769" width="51.25" style="302" customWidth="1"/>
    <col min="770" max="770" width="3.625" style="302" bestFit="1" customWidth="1"/>
    <col min="771" max="771" width="3.25" style="302" bestFit="1" customWidth="1"/>
    <col min="772" max="772" width="10.75" style="302" customWidth="1"/>
    <col min="773" max="773" width="3" style="302" customWidth="1"/>
    <col min="774" max="774" width="10.75" style="302" customWidth="1"/>
    <col min="775" max="775" width="3" style="302" customWidth="1"/>
    <col min="776" max="778" width="0" style="302" hidden="1" customWidth="1"/>
    <col min="779" max="1024" width="12.75" style="302"/>
    <col min="1025" max="1025" width="51.25" style="302" customWidth="1"/>
    <col min="1026" max="1026" width="3.625" style="302" bestFit="1" customWidth="1"/>
    <col min="1027" max="1027" width="3.25" style="302" bestFit="1" customWidth="1"/>
    <col min="1028" max="1028" width="10.75" style="302" customWidth="1"/>
    <col min="1029" max="1029" width="3" style="302" customWidth="1"/>
    <col min="1030" max="1030" width="10.75" style="302" customWidth="1"/>
    <col min="1031" max="1031" width="3" style="302" customWidth="1"/>
    <col min="1032" max="1034" width="0" style="302" hidden="1" customWidth="1"/>
    <col min="1035" max="1280" width="12.75" style="302"/>
    <col min="1281" max="1281" width="51.25" style="302" customWidth="1"/>
    <col min="1282" max="1282" width="3.625" style="302" bestFit="1" customWidth="1"/>
    <col min="1283" max="1283" width="3.25" style="302" bestFit="1" customWidth="1"/>
    <col min="1284" max="1284" width="10.75" style="302" customWidth="1"/>
    <col min="1285" max="1285" width="3" style="302" customWidth="1"/>
    <col min="1286" max="1286" width="10.75" style="302" customWidth="1"/>
    <col min="1287" max="1287" width="3" style="302" customWidth="1"/>
    <col min="1288" max="1290" width="0" style="302" hidden="1" customWidth="1"/>
    <col min="1291" max="1536" width="12.75" style="302"/>
    <col min="1537" max="1537" width="51.25" style="302" customWidth="1"/>
    <col min="1538" max="1538" width="3.625" style="302" bestFit="1" customWidth="1"/>
    <col min="1539" max="1539" width="3.25" style="302" bestFit="1" customWidth="1"/>
    <col min="1540" max="1540" width="10.75" style="302" customWidth="1"/>
    <col min="1541" max="1541" width="3" style="302" customWidth="1"/>
    <col min="1542" max="1542" width="10.75" style="302" customWidth="1"/>
    <col min="1543" max="1543" width="3" style="302" customWidth="1"/>
    <col min="1544" max="1546" width="0" style="302" hidden="1" customWidth="1"/>
    <col min="1547" max="1792" width="12.75" style="302"/>
    <col min="1793" max="1793" width="51.25" style="302" customWidth="1"/>
    <col min="1794" max="1794" width="3.625" style="302" bestFit="1" customWidth="1"/>
    <col min="1795" max="1795" width="3.25" style="302" bestFit="1" customWidth="1"/>
    <col min="1796" max="1796" width="10.75" style="302" customWidth="1"/>
    <col min="1797" max="1797" width="3" style="302" customWidth="1"/>
    <col min="1798" max="1798" width="10.75" style="302" customWidth="1"/>
    <col min="1799" max="1799" width="3" style="302" customWidth="1"/>
    <col min="1800" max="1802" width="0" style="302" hidden="1" customWidth="1"/>
    <col min="1803" max="2048" width="12.75" style="302"/>
    <col min="2049" max="2049" width="51.25" style="302" customWidth="1"/>
    <col min="2050" max="2050" width="3.625" style="302" bestFit="1" customWidth="1"/>
    <col min="2051" max="2051" width="3.25" style="302" bestFit="1" customWidth="1"/>
    <col min="2052" max="2052" width="10.75" style="302" customWidth="1"/>
    <col min="2053" max="2053" width="3" style="302" customWidth="1"/>
    <col min="2054" max="2054" width="10.75" style="302" customWidth="1"/>
    <col min="2055" max="2055" width="3" style="302" customWidth="1"/>
    <col min="2056" max="2058" width="0" style="302" hidden="1" customWidth="1"/>
    <col min="2059" max="2304" width="12.75" style="302"/>
    <col min="2305" max="2305" width="51.25" style="302" customWidth="1"/>
    <col min="2306" max="2306" width="3.625" style="302" bestFit="1" customWidth="1"/>
    <col min="2307" max="2307" width="3.25" style="302" bestFit="1" customWidth="1"/>
    <col min="2308" max="2308" width="10.75" style="302" customWidth="1"/>
    <col min="2309" max="2309" width="3" style="302" customWidth="1"/>
    <col min="2310" max="2310" width="10.75" style="302" customWidth="1"/>
    <col min="2311" max="2311" width="3" style="302" customWidth="1"/>
    <col min="2312" max="2314" width="0" style="302" hidden="1" customWidth="1"/>
    <col min="2315" max="2560" width="12.75" style="302"/>
    <col min="2561" max="2561" width="51.25" style="302" customWidth="1"/>
    <col min="2562" max="2562" width="3.625" style="302" bestFit="1" customWidth="1"/>
    <col min="2563" max="2563" width="3.25" style="302" bestFit="1" customWidth="1"/>
    <col min="2564" max="2564" width="10.75" style="302" customWidth="1"/>
    <col min="2565" max="2565" width="3" style="302" customWidth="1"/>
    <col min="2566" max="2566" width="10.75" style="302" customWidth="1"/>
    <col min="2567" max="2567" width="3" style="302" customWidth="1"/>
    <col min="2568" max="2570" width="0" style="302" hidden="1" customWidth="1"/>
    <col min="2571" max="2816" width="12.75" style="302"/>
    <col min="2817" max="2817" width="51.25" style="302" customWidth="1"/>
    <col min="2818" max="2818" width="3.625" style="302" bestFit="1" customWidth="1"/>
    <col min="2819" max="2819" width="3.25" style="302" bestFit="1" customWidth="1"/>
    <col min="2820" max="2820" width="10.75" style="302" customWidth="1"/>
    <col min="2821" max="2821" width="3" style="302" customWidth="1"/>
    <col min="2822" max="2822" width="10.75" style="302" customWidth="1"/>
    <col min="2823" max="2823" width="3" style="302" customWidth="1"/>
    <col min="2824" max="2826" width="0" style="302" hidden="1" customWidth="1"/>
    <col min="2827" max="3072" width="12.75" style="302"/>
    <col min="3073" max="3073" width="51.25" style="302" customWidth="1"/>
    <col min="3074" max="3074" width="3.625" style="302" bestFit="1" customWidth="1"/>
    <col min="3075" max="3075" width="3.25" style="302" bestFit="1" customWidth="1"/>
    <col min="3076" max="3076" width="10.75" style="302" customWidth="1"/>
    <col min="3077" max="3077" width="3" style="302" customWidth="1"/>
    <col min="3078" max="3078" width="10.75" style="302" customWidth="1"/>
    <col min="3079" max="3079" width="3" style="302" customWidth="1"/>
    <col min="3080" max="3082" width="0" style="302" hidden="1" customWidth="1"/>
    <col min="3083" max="3328" width="12.75" style="302"/>
    <col min="3329" max="3329" width="51.25" style="302" customWidth="1"/>
    <col min="3330" max="3330" width="3.625" style="302" bestFit="1" customWidth="1"/>
    <col min="3331" max="3331" width="3.25" style="302" bestFit="1" customWidth="1"/>
    <col min="3332" max="3332" width="10.75" style="302" customWidth="1"/>
    <col min="3333" max="3333" width="3" style="302" customWidth="1"/>
    <col min="3334" max="3334" width="10.75" style="302" customWidth="1"/>
    <col min="3335" max="3335" width="3" style="302" customWidth="1"/>
    <col min="3336" max="3338" width="0" style="302" hidden="1" customWidth="1"/>
    <col min="3339" max="3584" width="12.75" style="302"/>
    <col min="3585" max="3585" width="51.25" style="302" customWidth="1"/>
    <col min="3586" max="3586" width="3.625" style="302" bestFit="1" customWidth="1"/>
    <col min="3587" max="3587" width="3.25" style="302" bestFit="1" customWidth="1"/>
    <col min="3588" max="3588" width="10.75" style="302" customWidth="1"/>
    <col min="3589" max="3589" width="3" style="302" customWidth="1"/>
    <col min="3590" max="3590" width="10.75" style="302" customWidth="1"/>
    <col min="3591" max="3591" width="3" style="302" customWidth="1"/>
    <col min="3592" max="3594" width="0" style="302" hidden="1" customWidth="1"/>
    <col min="3595" max="3840" width="12.75" style="302"/>
    <col min="3841" max="3841" width="51.25" style="302" customWidth="1"/>
    <col min="3842" max="3842" width="3.625" style="302" bestFit="1" customWidth="1"/>
    <col min="3843" max="3843" width="3.25" style="302" bestFit="1" customWidth="1"/>
    <col min="3844" max="3844" width="10.75" style="302" customWidth="1"/>
    <col min="3845" max="3845" width="3" style="302" customWidth="1"/>
    <col min="3846" max="3846" width="10.75" style="302" customWidth="1"/>
    <col min="3847" max="3847" width="3" style="302" customWidth="1"/>
    <col min="3848" max="3850" width="0" style="302" hidden="1" customWidth="1"/>
    <col min="3851" max="4096" width="12.75" style="302"/>
    <col min="4097" max="4097" width="51.25" style="302" customWidth="1"/>
    <col min="4098" max="4098" width="3.625" style="302" bestFit="1" customWidth="1"/>
    <col min="4099" max="4099" width="3.25" style="302" bestFit="1" customWidth="1"/>
    <col min="4100" max="4100" width="10.75" style="302" customWidth="1"/>
    <col min="4101" max="4101" width="3" style="302" customWidth="1"/>
    <col min="4102" max="4102" width="10.75" style="302" customWidth="1"/>
    <col min="4103" max="4103" width="3" style="302" customWidth="1"/>
    <col min="4104" max="4106" width="0" style="302" hidden="1" customWidth="1"/>
    <col min="4107" max="4352" width="12.75" style="302"/>
    <col min="4353" max="4353" width="51.25" style="302" customWidth="1"/>
    <col min="4354" max="4354" width="3.625" style="302" bestFit="1" customWidth="1"/>
    <col min="4355" max="4355" width="3.25" style="302" bestFit="1" customWidth="1"/>
    <col min="4356" max="4356" width="10.75" style="302" customWidth="1"/>
    <col min="4357" max="4357" width="3" style="302" customWidth="1"/>
    <col min="4358" max="4358" width="10.75" style="302" customWidth="1"/>
    <col min="4359" max="4359" width="3" style="302" customWidth="1"/>
    <col min="4360" max="4362" width="0" style="302" hidden="1" customWidth="1"/>
    <col min="4363" max="4608" width="12.75" style="302"/>
    <col min="4609" max="4609" width="51.25" style="302" customWidth="1"/>
    <col min="4610" max="4610" width="3.625" style="302" bestFit="1" customWidth="1"/>
    <col min="4611" max="4611" width="3.25" style="302" bestFit="1" customWidth="1"/>
    <col min="4612" max="4612" width="10.75" style="302" customWidth="1"/>
    <col min="4613" max="4613" width="3" style="302" customWidth="1"/>
    <col min="4614" max="4614" width="10.75" style="302" customWidth="1"/>
    <col min="4615" max="4615" width="3" style="302" customWidth="1"/>
    <col min="4616" max="4618" width="0" style="302" hidden="1" customWidth="1"/>
    <col min="4619" max="4864" width="12.75" style="302"/>
    <col min="4865" max="4865" width="51.25" style="302" customWidth="1"/>
    <col min="4866" max="4866" width="3.625" style="302" bestFit="1" customWidth="1"/>
    <col min="4867" max="4867" width="3.25" style="302" bestFit="1" customWidth="1"/>
    <col min="4868" max="4868" width="10.75" style="302" customWidth="1"/>
    <col min="4869" max="4869" width="3" style="302" customWidth="1"/>
    <col min="4870" max="4870" width="10.75" style="302" customWidth="1"/>
    <col min="4871" max="4871" width="3" style="302" customWidth="1"/>
    <col min="4872" max="4874" width="0" style="302" hidden="1" customWidth="1"/>
    <col min="4875" max="5120" width="12.75" style="302"/>
    <col min="5121" max="5121" width="51.25" style="302" customWidth="1"/>
    <col min="5122" max="5122" width="3.625" style="302" bestFit="1" customWidth="1"/>
    <col min="5123" max="5123" width="3.25" style="302" bestFit="1" customWidth="1"/>
    <col min="5124" max="5124" width="10.75" style="302" customWidth="1"/>
    <col min="5125" max="5125" width="3" style="302" customWidth="1"/>
    <col min="5126" max="5126" width="10.75" style="302" customWidth="1"/>
    <col min="5127" max="5127" width="3" style="302" customWidth="1"/>
    <col min="5128" max="5130" width="0" style="302" hidden="1" customWidth="1"/>
    <col min="5131" max="5376" width="12.75" style="302"/>
    <col min="5377" max="5377" width="51.25" style="302" customWidth="1"/>
    <col min="5378" max="5378" width="3.625" style="302" bestFit="1" customWidth="1"/>
    <col min="5379" max="5379" width="3.25" style="302" bestFit="1" customWidth="1"/>
    <col min="5380" max="5380" width="10.75" style="302" customWidth="1"/>
    <col min="5381" max="5381" width="3" style="302" customWidth="1"/>
    <col min="5382" max="5382" width="10.75" style="302" customWidth="1"/>
    <col min="5383" max="5383" width="3" style="302" customWidth="1"/>
    <col min="5384" max="5386" width="0" style="302" hidden="1" customWidth="1"/>
    <col min="5387" max="5632" width="12.75" style="302"/>
    <col min="5633" max="5633" width="51.25" style="302" customWidth="1"/>
    <col min="5634" max="5634" width="3.625" style="302" bestFit="1" customWidth="1"/>
    <col min="5635" max="5635" width="3.25" style="302" bestFit="1" customWidth="1"/>
    <col min="5636" max="5636" width="10.75" style="302" customWidth="1"/>
    <col min="5637" max="5637" width="3" style="302" customWidth="1"/>
    <col min="5638" max="5638" width="10.75" style="302" customWidth="1"/>
    <col min="5639" max="5639" width="3" style="302" customWidth="1"/>
    <col min="5640" max="5642" width="0" style="302" hidden="1" customWidth="1"/>
    <col min="5643" max="5888" width="12.75" style="302"/>
    <col min="5889" max="5889" width="51.25" style="302" customWidth="1"/>
    <col min="5890" max="5890" width="3.625" style="302" bestFit="1" customWidth="1"/>
    <col min="5891" max="5891" width="3.25" style="302" bestFit="1" customWidth="1"/>
    <col min="5892" max="5892" width="10.75" style="302" customWidth="1"/>
    <col min="5893" max="5893" width="3" style="302" customWidth="1"/>
    <col min="5894" max="5894" width="10.75" style="302" customWidth="1"/>
    <col min="5895" max="5895" width="3" style="302" customWidth="1"/>
    <col min="5896" max="5898" width="0" style="302" hidden="1" customWidth="1"/>
    <col min="5899" max="6144" width="12.75" style="302"/>
    <col min="6145" max="6145" width="51.25" style="302" customWidth="1"/>
    <col min="6146" max="6146" width="3.625" style="302" bestFit="1" customWidth="1"/>
    <col min="6147" max="6147" width="3.25" style="302" bestFit="1" customWidth="1"/>
    <col min="6148" max="6148" width="10.75" style="302" customWidth="1"/>
    <col min="6149" max="6149" width="3" style="302" customWidth="1"/>
    <col min="6150" max="6150" width="10.75" style="302" customWidth="1"/>
    <col min="6151" max="6151" width="3" style="302" customWidth="1"/>
    <col min="6152" max="6154" width="0" style="302" hidden="1" customWidth="1"/>
    <col min="6155" max="6400" width="12.75" style="302"/>
    <col min="6401" max="6401" width="51.25" style="302" customWidth="1"/>
    <col min="6402" max="6402" width="3.625" style="302" bestFit="1" customWidth="1"/>
    <col min="6403" max="6403" width="3.25" style="302" bestFit="1" customWidth="1"/>
    <col min="6404" max="6404" width="10.75" style="302" customWidth="1"/>
    <col min="6405" max="6405" width="3" style="302" customWidth="1"/>
    <col min="6406" max="6406" width="10.75" style="302" customWidth="1"/>
    <col min="6407" max="6407" width="3" style="302" customWidth="1"/>
    <col min="6408" max="6410" width="0" style="302" hidden="1" customWidth="1"/>
    <col min="6411" max="6656" width="12.75" style="302"/>
    <col min="6657" max="6657" width="51.25" style="302" customWidth="1"/>
    <col min="6658" max="6658" width="3.625" style="302" bestFit="1" customWidth="1"/>
    <col min="6659" max="6659" width="3.25" style="302" bestFit="1" customWidth="1"/>
    <col min="6660" max="6660" width="10.75" style="302" customWidth="1"/>
    <col min="6661" max="6661" width="3" style="302" customWidth="1"/>
    <col min="6662" max="6662" width="10.75" style="302" customWidth="1"/>
    <col min="6663" max="6663" width="3" style="302" customWidth="1"/>
    <col min="6664" max="6666" width="0" style="302" hidden="1" customWidth="1"/>
    <col min="6667" max="6912" width="12.75" style="302"/>
    <col min="6913" max="6913" width="51.25" style="302" customWidth="1"/>
    <col min="6914" max="6914" width="3.625" style="302" bestFit="1" customWidth="1"/>
    <col min="6915" max="6915" width="3.25" style="302" bestFit="1" customWidth="1"/>
    <col min="6916" max="6916" width="10.75" style="302" customWidth="1"/>
    <col min="6917" max="6917" width="3" style="302" customWidth="1"/>
    <col min="6918" max="6918" width="10.75" style="302" customWidth="1"/>
    <col min="6919" max="6919" width="3" style="302" customWidth="1"/>
    <col min="6920" max="6922" width="0" style="302" hidden="1" customWidth="1"/>
    <col min="6923" max="7168" width="12.75" style="302"/>
    <col min="7169" max="7169" width="51.25" style="302" customWidth="1"/>
    <col min="7170" max="7170" width="3.625" style="302" bestFit="1" customWidth="1"/>
    <col min="7171" max="7171" width="3.25" style="302" bestFit="1" customWidth="1"/>
    <col min="7172" max="7172" width="10.75" style="302" customWidth="1"/>
    <col min="7173" max="7173" width="3" style="302" customWidth="1"/>
    <col min="7174" max="7174" width="10.75" style="302" customWidth="1"/>
    <col min="7175" max="7175" width="3" style="302" customWidth="1"/>
    <col min="7176" max="7178" width="0" style="302" hidden="1" customWidth="1"/>
    <col min="7179" max="7424" width="12.75" style="302"/>
    <col min="7425" max="7425" width="51.25" style="302" customWidth="1"/>
    <col min="7426" max="7426" width="3.625" style="302" bestFit="1" customWidth="1"/>
    <col min="7427" max="7427" width="3.25" style="302" bestFit="1" customWidth="1"/>
    <col min="7428" max="7428" width="10.75" style="302" customWidth="1"/>
    <col min="7429" max="7429" width="3" style="302" customWidth="1"/>
    <col min="7430" max="7430" width="10.75" style="302" customWidth="1"/>
    <col min="7431" max="7431" width="3" style="302" customWidth="1"/>
    <col min="7432" max="7434" width="0" style="302" hidden="1" customWidth="1"/>
    <col min="7435" max="7680" width="12.75" style="302"/>
    <col min="7681" max="7681" width="51.25" style="302" customWidth="1"/>
    <col min="7682" max="7682" width="3.625" style="302" bestFit="1" customWidth="1"/>
    <col min="7683" max="7683" width="3.25" style="302" bestFit="1" customWidth="1"/>
    <col min="7684" max="7684" width="10.75" style="302" customWidth="1"/>
    <col min="7685" max="7685" width="3" style="302" customWidth="1"/>
    <col min="7686" max="7686" width="10.75" style="302" customWidth="1"/>
    <col min="7687" max="7687" width="3" style="302" customWidth="1"/>
    <col min="7688" max="7690" width="0" style="302" hidden="1" customWidth="1"/>
    <col min="7691" max="7936" width="12.75" style="302"/>
    <col min="7937" max="7937" width="51.25" style="302" customWidth="1"/>
    <col min="7938" max="7938" width="3.625" style="302" bestFit="1" customWidth="1"/>
    <col min="7939" max="7939" width="3.25" style="302" bestFit="1" customWidth="1"/>
    <col min="7940" max="7940" width="10.75" style="302" customWidth="1"/>
    <col min="7941" max="7941" width="3" style="302" customWidth="1"/>
    <col min="7942" max="7942" width="10.75" style="302" customWidth="1"/>
    <col min="7943" max="7943" width="3" style="302" customWidth="1"/>
    <col min="7944" max="7946" width="0" style="302" hidden="1" customWidth="1"/>
    <col min="7947" max="8192" width="12.75" style="302"/>
    <col min="8193" max="8193" width="51.25" style="302" customWidth="1"/>
    <col min="8194" max="8194" width="3.625" style="302" bestFit="1" customWidth="1"/>
    <col min="8195" max="8195" width="3.25" style="302" bestFit="1" customWidth="1"/>
    <col min="8196" max="8196" width="10.75" style="302" customWidth="1"/>
    <col min="8197" max="8197" width="3" style="302" customWidth="1"/>
    <col min="8198" max="8198" width="10.75" style="302" customWidth="1"/>
    <col min="8199" max="8199" width="3" style="302" customWidth="1"/>
    <col min="8200" max="8202" width="0" style="302" hidden="1" customWidth="1"/>
    <col min="8203" max="8448" width="12.75" style="302"/>
    <col min="8449" max="8449" width="51.25" style="302" customWidth="1"/>
    <col min="8450" max="8450" width="3.625" style="302" bestFit="1" customWidth="1"/>
    <col min="8451" max="8451" width="3.25" style="302" bestFit="1" customWidth="1"/>
    <col min="8452" max="8452" width="10.75" style="302" customWidth="1"/>
    <col min="8453" max="8453" width="3" style="302" customWidth="1"/>
    <col min="8454" max="8454" width="10.75" style="302" customWidth="1"/>
    <col min="8455" max="8455" width="3" style="302" customWidth="1"/>
    <col min="8456" max="8458" width="0" style="302" hidden="1" customWidth="1"/>
    <col min="8459" max="8704" width="12.75" style="302"/>
    <col min="8705" max="8705" width="51.25" style="302" customWidth="1"/>
    <col min="8706" max="8706" width="3.625" style="302" bestFit="1" customWidth="1"/>
    <col min="8707" max="8707" width="3.25" style="302" bestFit="1" customWidth="1"/>
    <col min="8708" max="8708" width="10.75" style="302" customWidth="1"/>
    <col min="8709" max="8709" width="3" style="302" customWidth="1"/>
    <col min="8710" max="8710" width="10.75" style="302" customWidth="1"/>
    <col min="8711" max="8711" width="3" style="302" customWidth="1"/>
    <col min="8712" max="8714" width="0" style="302" hidden="1" customWidth="1"/>
    <col min="8715" max="8960" width="12.75" style="302"/>
    <col min="8961" max="8961" width="51.25" style="302" customWidth="1"/>
    <col min="8962" max="8962" width="3.625" style="302" bestFit="1" customWidth="1"/>
    <col min="8963" max="8963" width="3.25" style="302" bestFit="1" customWidth="1"/>
    <col min="8964" max="8964" width="10.75" style="302" customWidth="1"/>
    <col min="8965" max="8965" width="3" style="302" customWidth="1"/>
    <col min="8966" max="8966" width="10.75" style="302" customWidth="1"/>
    <col min="8967" max="8967" width="3" style="302" customWidth="1"/>
    <col min="8968" max="8970" width="0" style="302" hidden="1" customWidth="1"/>
    <col min="8971" max="9216" width="12.75" style="302"/>
    <col min="9217" max="9217" width="51.25" style="302" customWidth="1"/>
    <col min="9218" max="9218" width="3.625" style="302" bestFit="1" customWidth="1"/>
    <col min="9219" max="9219" width="3.25" style="302" bestFit="1" customWidth="1"/>
    <col min="9220" max="9220" width="10.75" style="302" customWidth="1"/>
    <col min="9221" max="9221" width="3" style="302" customWidth="1"/>
    <col min="9222" max="9222" width="10.75" style="302" customWidth="1"/>
    <col min="9223" max="9223" width="3" style="302" customWidth="1"/>
    <col min="9224" max="9226" width="0" style="302" hidden="1" customWidth="1"/>
    <col min="9227" max="9472" width="12.75" style="302"/>
    <col min="9473" max="9473" width="51.25" style="302" customWidth="1"/>
    <col min="9474" max="9474" width="3.625" style="302" bestFit="1" customWidth="1"/>
    <col min="9475" max="9475" width="3.25" style="302" bestFit="1" customWidth="1"/>
    <col min="9476" max="9476" width="10.75" style="302" customWidth="1"/>
    <col min="9477" max="9477" width="3" style="302" customWidth="1"/>
    <col min="9478" max="9478" width="10.75" style="302" customWidth="1"/>
    <col min="9479" max="9479" width="3" style="302" customWidth="1"/>
    <col min="9480" max="9482" width="0" style="302" hidden="1" customWidth="1"/>
    <col min="9483" max="9728" width="12.75" style="302"/>
    <col min="9729" max="9729" width="51.25" style="302" customWidth="1"/>
    <col min="9730" max="9730" width="3.625" style="302" bestFit="1" customWidth="1"/>
    <col min="9731" max="9731" width="3.25" style="302" bestFit="1" customWidth="1"/>
    <col min="9732" max="9732" width="10.75" style="302" customWidth="1"/>
    <col min="9733" max="9733" width="3" style="302" customWidth="1"/>
    <col min="9734" max="9734" width="10.75" style="302" customWidth="1"/>
    <col min="9735" max="9735" width="3" style="302" customWidth="1"/>
    <col min="9736" max="9738" width="0" style="302" hidden="1" customWidth="1"/>
    <col min="9739" max="9984" width="12.75" style="302"/>
    <col min="9985" max="9985" width="51.25" style="302" customWidth="1"/>
    <col min="9986" max="9986" width="3.625" style="302" bestFit="1" customWidth="1"/>
    <col min="9987" max="9987" width="3.25" style="302" bestFit="1" customWidth="1"/>
    <col min="9988" max="9988" width="10.75" style="302" customWidth="1"/>
    <col min="9989" max="9989" width="3" style="302" customWidth="1"/>
    <col min="9990" max="9990" width="10.75" style="302" customWidth="1"/>
    <col min="9991" max="9991" width="3" style="302" customWidth="1"/>
    <col min="9992" max="9994" width="0" style="302" hidden="1" customWidth="1"/>
    <col min="9995" max="10240" width="12.75" style="302"/>
    <col min="10241" max="10241" width="51.25" style="302" customWidth="1"/>
    <col min="10242" max="10242" width="3.625" style="302" bestFit="1" customWidth="1"/>
    <col min="10243" max="10243" width="3.25" style="302" bestFit="1" customWidth="1"/>
    <col min="10244" max="10244" width="10.75" style="302" customWidth="1"/>
    <col min="10245" max="10245" width="3" style="302" customWidth="1"/>
    <col min="10246" max="10246" width="10.75" style="302" customWidth="1"/>
    <col min="10247" max="10247" width="3" style="302" customWidth="1"/>
    <col min="10248" max="10250" width="0" style="302" hidden="1" customWidth="1"/>
    <col min="10251" max="10496" width="12.75" style="302"/>
    <col min="10497" max="10497" width="51.25" style="302" customWidth="1"/>
    <col min="10498" max="10498" width="3.625" style="302" bestFit="1" customWidth="1"/>
    <col min="10499" max="10499" width="3.25" style="302" bestFit="1" customWidth="1"/>
    <col min="10500" max="10500" width="10.75" style="302" customWidth="1"/>
    <col min="10501" max="10501" width="3" style="302" customWidth="1"/>
    <col min="10502" max="10502" width="10.75" style="302" customWidth="1"/>
    <col min="10503" max="10503" width="3" style="302" customWidth="1"/>
    <col min="10504" max="10506" width="0" style="302" hidden="1" customWidth="1"/>
    <col min="10507" max="10752" width="12.75" style="302"/>
    <col min="10753" max="10753" width="51.25" style="302" customWidth="1"/>
    <col min="10754" max="10754" width="3.625" style="302" bestFit="1" customWidth="1"/>
    <col min="10755" max="10755" width="3.25" style="302" bestFit="1" customWidth="1"/>
    <col min="10756" max="10756" width="10.75" style="302" customWidth="1"/>
    <col min="10757" max="10757" width="3" style="302" customWidth="1"/>
    <col min="10758" max="10758" width="10.75" style="302" customWidth="1"/>
    <col min="10759" max="10759" width="3" style="302" customWidth="1"/>
    <col min="10760" max="10762" width="0" style="302" hidden="1" customWidth="1"/>
    <col min="10763" max="11008" width="12.75" style="302"/>
    <col min="11009" max="11009" width="51.25" style="302" customWidth="1"/>
    <col min="11010" max="11010" width="3.625" style="302" bestFit="1" customWidth="1"/>
    <col min="11011" max="11011" width="3.25" style="302" bestFit="1" customWidth="1"/>
    <col min="11012" max="11012" width="10.75" style="302" customWidth="1"/>
    <col min="11013" max="11013" width="3" style="302" customWidth="1"/>
    <col min="11014" max="11014" width="10.75" style="302" customWidth="1"/>
    <col min="11015" max="11015" width="3" style="302" customWidth="1"/>
    <col min="11016" max="11018" width="0" style="302" hidden="1" customWidth="1"/>
    <col min="11019" max="11264" width="12.75" style="302"/>
    <col min="11265" max="11265" width="51.25" style="302" customWidth="1"/>
    <col min="11266" max="11266" width="3.625" style="302" bestFit="1" customWidth="1"/>
    <col min="11267" max="11267" width="3.25" style="302" bestFit="1" customWidth="1"/>
    <col min="11268" max="11268" width="10.75" style="302" customWidth="1"/>
    <col min="11269" max="11269" width="3" style="302" customWidth="1"/>
    <col min="11270" max="11270" width="10.75" style="302" customWidth="1"/>
    <col min="11271" max="11271" width="3" style="302" customWidth="1"/>
    <col min="11272" max="11274" width="0" style="302" hidden="1" customWidth="1"/>
    <col min="11275" max="11520" width="12.75" style="302"/>
    <col min="11521" max="11521" width="51.25" style="302" customWidth="1"/>
    <col min="11522" max="11522" width="3.625" style="302" bestFit="1" customWidth="1"/>
    <col min="11523" max="11523" width="3.25" style="302" bestFit="1" customWidth="1"/>
    <col min="11524" max="11524" width="10.75" style="302" customWidth="1"/>
    <col min="11525" max="11525" width="3" style="302" customWidth="1"/>
    <col min="11526" max="11526" width="10.75" style="302" customWidth="1"/>
    <col min="11527" max="11527" width="3" style="302" customWidth="1"/>
    <col min="11528" max="11530" width="0" style="302" hidden="1" customWidth="1"/>
    <col min="11531" max="11776" width="12.75" style="302"/>
    <col min="11777" max="11777" width="51.25" style="302" customWidth="1"/>
    <col min="11778" max="11778" width="3.625" style="302" bestFit="1" customWidth="1"/>
    <col min="11779" max="11779" width="3.25" style="302" bestFit="1" customWidth="1"/>
    <col min="11780" max="11780" width="10.75" style="302" customWidth="1"/>
    <col min="11781" max="11781" width="3" style="302" customWidth="1"/>
    <col min="11782" max="11782" width="10.75" style="302" customWidth="1"/>
    <col min="11783" max="11783" width="3" style="302" customWidth="1"/>
    <col min="11784" max="11786" width="0" style="302" hidden="1" customWidth="1"/>
    <col min="11787" max="12032" width="12.75" style="302"/>
    <col min="12033" max="12033" width="51.25" style="302" customWidth="1"/>
    <col min="12034" max="12034" width="3.625" style="302" bestFit="1" customWidth="1"/>
    <col min="12035" max="12035" width="3.25" style="302" bestFit="1" customWidth="1"/>
    <col min="12036" max="12036" width="10.75" style="302" customWidth="1"/>
    <col min="12037" max="12037" width="3" style="302" customWidth="1"/>
    <col min="12038" max="12038" width="10.75" style="302" customWidth="1"/>
    <col min="12039" max="12039" width="3" style="302" customWidth="1"/>
    <col min="12040" max="12042" width="0" style="302" hidden="1" customWidth="1"/>
    <col min="12043" max="12288" width="12.75" style="302"/>
    <col min="12289" max="12289" width="51.25" style="302" customWidth="1"/>
    <col min="12290" max="12290" width="3.625" style="302" bestFit="1" customWidth="1"/>
    <col min="12291" max="12291" width="3.25" style="302" bestFit="1" customWidth="1"/>
    <col min="12292" max="12292" width="10.75" style="302" customWidth="1"/>
    <col min="12293" max="12293" width="3" style="302" customWidth="1"/>
    <col min="12294" max="12294" width="10.75" style="302" customWidth="1"/>
    <col min="12295" max="12295" width="3" style="302" customWidth="1"/>
    <col min="12296" max="12298" width="0" style="302" hidden="1" customWidth="1"/>
    <col min="12299" max="12544" width="12.75" style="302"/>
    <col min="12545" max="12545" width="51.25" style="302" customWidth="1"/>
    <col min="12546" max="12546" width="3.625" style="302" bestFit="1" customWidth="1"/>
    <col min="12547" max="12547" width="3.25" style="302" bestFit="1" customWidth="1"/>
    <col min="12548" max="12548" width="10.75" style="302" customWidth="1"/>
    <col min="12549" max="12549" width="3" style="302" customWidth="1"/>
    <col min="12550" max="12550" width="10.75" style="302" customWidth="1"/>
    <col min="12551" max="12551" width="3" style="302" customWidth="1"/>
    <col min="12552" max="12554" width="0" style="302" hidden="1" customWidth="1"/>
    <col min="12555" max="12800" width="12.75" style="302"/>
    <col min="12801" max="12801" width="51.25" style="302" customWidth="1"/>
    <col min="12802" max="12802" width="3.625" style="302" bestFit="1" customWidth="1"/>
    <col min="12803" max="12803" width="3.25" style="302" bestFit="1" customWidth="1"/>
    <col min="12804" max="12804" width="10.75" style="302" customWidth="1"/>
    <col min="12805" max="12805" width="3" style="302" customWidth="1"/>
    <col min="12806" max="12806" width="10.75" style="302" customWidth="1"/>
    <col min="12807" max="12807" width="3" style="302" customWidth="1"/>
    <col min="12808" max="12810" width="0" style="302" hidden="1" customWidth="1"/>
    <col min="12811" max="13056" width="12.75" style="302"/>
    <col min="13057" max="13057" width="51.25" style="302" customWidth="1"/>
    <col min="13058" max="13058" width="3.625" style="302" bestFit="1" customWidth="1"/>
    <col min="13059" max="13059" width="3.25" style="302" bestFit="1" customWidth="1"/>
    <col min="13060" max="13060" width="10.75" style="302" customWidth="1"/>
    <col min="13061" max="13061" width="3" style="302" customWidth="1"/>
    <col min="13062" max="13062" width="10.75" style="302" customWidth="1"/>
    <col min="13063" max="13063" width="3" style="302" customWidth="1"/>
    <col min="13064" max="13066" width="0" style="302" hidden="1" customWidth="1"/>
    <col min="13067" max="13312" width="12.75" style="302"/>
    <col min="13313" max="13313" width="51.25" style="302" customWidth="1"/>
    <col min="13314" max="13314" width="3.625" style="302" bestFit="1" customWidth="1"/>
    <col min="13315" max="13315" width="3.25" style="302" bestFit="1" customWidth="1"/>
    <col min="13316" max="13316" width="10.75" style="302" customWidth="1"/>
    <col min="13317" max="13317" width="3" style="302" customWidth="1"/>
    <col min="13318" max="13318" width="10.75" style="302" customWidth="1"/>
    <col min="13319" max="13319" width="3" style="302" customWidth="1"/>
    <col min="13320" max="13322" width="0" style="302" hidden="1" customWidth="1"/>
    <col min="13323" max="13568" width="12.75" style="302"/>
    <col min="13569" max="13569" width="51.25" style="302" customWidth="1"/>
    <col min="13570" max="13570" width="3.625" style="302" bestFit="1" customWidth="1"/>
    <col min="13571" max="13571" width="3.25" style="302" bestFit="1" customWidth="1"/>
    <col min="13572" max="13572" width="10.75" style="302" customWidth="1"/>
    <col min="13573" max="13573" width="3" style="302" customWidth="1"/>
    <col min="13574" max="13574" width="10.75" style="302" customWidth="1"/>
    <col min="13575" max="13575" width="3" style="302" customWidth="1"/>
    <col min="13576" max="13578" width="0" style="302" hidden="1" customWidth="1"/>
    <col min="13579" max="13824" width="12.75" style="302"/>
    <col min="13825" max="13825" width="51.25" style="302" customWidth="1"/>
    <col min="13826" max="13826" width="3.625" style="302" bestFit="1" customWidth="1"/>
    <col min="13827" max="13827" width="3.25" style="302" bestFit="1" customWidth="1"/>
    <col min="13828" max="13828" width="10.75" style="302" customWidth="1"/>
    <col min="13829" max="13829" width="3" style="302" customWidth="1"/>
    <col min="13830" max="13830" width="10.75" style="302" customWidth="1"/>
    <col min="13831" max="13831" width="3" style="302" customWidth="1"/>
    <col min="13832" max="13834" width="0" style="302" hidden="1" customWidth="1"/>
    <col min="13835" max="14080" width="12.75" style="302"/>
    <col min="14081" max="14081" width="51.25" style="302" customWidth="1"/>
    <col min="14082" max="14082" width="3.625" style="302" bestFit="1" customWidth="1"/>
    <col min="14083" max="14083" width="3.25" style="302" bestFit="1" customWidth="1"/>
    <col min="14084" max="14084" width="10.75" style="302" customWidth="1"/>
    <col min="14085" max="14085" width="3" style="302" customWidth="1"/>
    <col min="14086" max="14086" width="10.75" style="302" customWidth="1"/>
    <col min="14087" max="14087" width="3" style="302" customWidth="1"/>
    <col min="14088" max="14090" width="0" style="302" hidden="1" customWidth="1"/>
    <col min="14091" max="14336" width="12.75" style="302"/>
    <col min="14337" max="14337" width="51.25" style="302" customWidth="1"/>
    <col min="14338" max="14338" width="3.625" style="302" bestFit="1" customWidth="1"/>
    <col min="14339" max="14339" width="3.25" style="302" bestFit="1" customWidth="1"/>
    <col min="14340" max="14340" width="10.75" style="302" customWidth="1"/>
    <col min="14341" max="14341" width="3" style="302" customWidth="1"/>
    <col min="14342" max="14342" width="10.75" style="302" customWidth="1"/>
    <col min="14343" max="14343" width="3" style="302" customWidth="1"/>
    <col min="14344" max="14346" width="0" style="302" hidden="1" customWidth="1"/>
    <col min="14347" max="14592" width="12.75" style="302"/>
    <col min="14593" max="14593" width="51.25" style="302" customWidth="1"/>
    <col min="14594" max="14594" width="3.625" style="302" bestFit="1" customWidth="1"/>
    <col min="14595" max="14595" width="3.25" style="302" bestFit="1" customWidth="1"/>
    <col min="14596" max="14596" width="10.75" style="302" customWidth="1"/>
    <col min="14597" max="14597" width="3" style="302" customWidth="1"/>
    <col min="14598" max="14598" width="10.75" style="302" customWidth="1"/>
    <col min="14599" max="14599" width="3" style="302" customWidth="1"/>
    <col min="14600" max="14602" width="0" style="302" hidden="1" customWidth="1"/>
    <col min="14603" max="14848" width="12.75" style="302"/>
    <col min="14849" max="14849" width="51.25" style="302" customWidth="1"/>
    <col min="14850" max="14850" width="3.625" style="302" bestFit="1" customWidth="1"/>
    <col min="14851" max="14851" width="3.25" style="302" bestFit="1" customWidth="1"/>
    <col min="14852" max="14852" width="10.75" style="302" customWidth="1"/>
    <col min="14853" max="14853" width="3" style="302" customWidth="1"/>
    <col min="14854" max="14854" width="10.75" style="302" customWidth="1"/>
    <col min="14855" max="14855" width="3" style="302" customWidth="1"/>
    <col min="14856" max="14858" width="0" style="302" hidden="1" customWidth="1"/>
    <col min="14859" max="15104" width="12.75" style="302"/>
    <col min="15105" max="15105" width="51.25" style="302" customWidth="1"/>
    <col min="15106" max="15106" width="3.625" style="302" bestFit="1" customWidth="1"/>
    <col min="15107" max="15107" width="3.25" style="302" bestFit="1" customWidth="1"/>
    <col min="15108" max="15108" width="10.75" style="302" customWidth="1"/>
    <col min="15109" max="15109" width="3" style="302" customWidth="1"/>
    <col min="15110" max="15110" width="10.75" style="302" customWidth="1"/>
    <col min="15111" max="15111" width="3" style="302" customWidth="1"/>
    <col min="15112" max="15114" width="0" style="302" hidden="1" customWidth="1"/>
    <col min="15115" max="15360" width="12.75" style="302"/>
    <col min="15361" max="15361" width="51.25" style="302" customWidth="1"/>
    <col min="15362" max="15362" width="3.625" style="302" bestFit="1" customWidth="1"/>
    <col min="15363" max="15363" width="3.25" style="302" bestFit="1" customWidth="1"/>
    <col min="15364" max="15364" width="10.75" style="302" customWidth="1"/>
    <col min="15365" max="15365" width="3" style="302" customWidth="1"/>
    <col min="15366" max="15366" width="10.75" style="302" customWidth="1"/>
    <col min="15367" max="15367" width="3" style="302" customWidth="1"/>
    <col min="15368" max="15370" width="0" style="302" hidden="1" customWidth="1"/>
    <col min="15371" max="15616" width="12.75" style="302"/>
    <col min="15617" max="15617" width="51.25" style="302" customWidth="1"/>
    <col min="15618" max="15618" width="3.625" style="302" bestFit="1" customWidth="1"/>
    <col min="15619" max="15619" width="3.25" style="302" bestFit="1" customWidth="1"/>
    <col min="15620" max="15620" width="10.75" style="302" customWidth="1"/>
    <col min="15621" max="15621" width="3" style="302" customWidth="1"/>
    <col min="15622" max="15622" width="10.75" style="302" customWidth="1"/>
    <col min="15623" max="15623" width="3" style="302" customWidth="1"/>
    <col min="15624" max="15626" width="0" style="302" hidden="1" customWidth="1"/>
    <col min="15627" max="15872" width="12.75" style="302"/>
    <col min="15873" max="15873" width="51.25" style="302" customWidth="1"/>
    <col min="15874" max="15874" width="3.625" style="302" bestFit="1" customWidth="1"/>
    <col min="15875" max="15875" width="3.25" style="302" bestFit="1" customWidth="1"/>
    <col min="15876" max="15876" width="10.75" style="302" customWidth="1"/>
    <col min="15877" max="15877" width="3" style="302" customWidth="1"/>
    <col min="15878" max="15878" width="10.75" style="302" customWidth="1"/>
    <col min="15879" max="15879" width="3" style="302" customWidth="1"/>
    <col min="15880" max="15882" width="0" style="302" hidden="1" customWidth="1"/>
    <col min="15883" max="16128" width="12.75" style="302"/>
    <col min="16129" max="16129" width="51.25" style="302" customWidth="1"/>
    <col min="16130" max="16130" width="3.625" style="302" bestFit="1" customWidth="1"/>
    <col min="16131" max="16131" width="3.25" style="302" bestFit="1" customWidth="1"/>
    <col min="16132" max="16132" width="10.75" style="302" customWidth="1"/>
    <col min="16133" max="16133" width="3" style="302" customWidth="1"/>
    <col min="16134" max="16134" width="10.75" style="302" customWidth="1"/>
    <col min="16135" max="16135" width="3" style="302" customWidth="1"/>
    <col min="16136" max="16138" width="0" style="302" hidden="1" customWidth="1"/>
    <col min="16139" max="16384" width="12.75" style="302"/>
  </cols>
  <sheetData>
    <row r="1" spans="1:8" s="281" customFormat="1" ht="13.55" thickBot="1" x14ac:dyDescent="0.25">
      <c r="A1" s="274" t="s">
        <v>404</v>
      </c>
      <c r="B1" s="275" t="s">
        <v>101</v>
      </c>
      <c r="C1" s="276"/>
      <c r="D1" s="277" t="s">
        <v>32</v>
      </c>
      <c r="E1" s="278"/>
      <c r="F1" s="277" t="s">
        <v>33</v>
      </c>
      <c r="G1" s="279"/>
      <c r="H1" s="280"/>
    </row>
    <row r="2" spans="1:8" s="281" customFormat="1" ht="7.85" x14ac:dyDescent="0.2">
      <c r="A2" s="282"/>
      <c r="B2" s="283"/>
      <c r="C2" s="284"/>
      <c r="D2" s="285"/>
      <c r="E2" s="286"/>
      <c r="F2" s="285"/>
      <c r="G2" s="287"/>
      <c r="H2" s="280"/>
    </row>
    <row r="3" spans="1:8" s="281" customFormat="1" x14ac:dyDescent="0.2">
      <c r="A3" s="288"/>
      <c r="B3" s="289"/>
      <c r="C3" s="290"/>
      <c r="D3" s="291"/>
      <c r="E3" s="292"/>
      <c r="F3" s="293"/>
      <c r="G3" s="294"/>
      <c r="H3" s="280"/>
    </row>
    <row r="4" spans="1:8" s="281" customFormat="1" x14ac:dyDescent="0.2">
      <c r="A4" s="295" t="s">
        <v>405</v>
      </c>
      <c r="B4" s="289"/>
      <c r="C4" s="290"/>
      <c r="D4" s="291"/>
      <c r="E4" s="292"/>
      <c r="F4" s="293"/>
      <c r="G4" s="294"/>
      <c r="H4" s="280"/>
    </row>
    <row r="5" spans="1:8" x14ac:dyDescent="0.2">
      <c r="A5" s="295"/>
      <c r="B5" s="296"/>
      <c r="C5" s="297"/>
      <c r="D5" s="293"/>
      <c r="E5" s="298"/>
      <c r="F5" s="299"/>
      <c r="G5" s="300"/>
    </row>
    <row r="6" spans="1:8" x14ac:dyDescent="0.2">
      <c r="A6" s="295"/>
      <c r="B6" s="296"/>
      <c r="C6" s="297"/>
      <c r="D6" s="293"/>
      <c r="E6" s="298"/>
      <c r="F6" s="299"/>
      <c r="G6" s="300"/>
    </row>
    <row r="7" spans="1:8" s="281" customFormat="1" x14ac:dyDescent="0.2">
      <c r="A7" s="303" t="s">
        <v>406</v>
      </c>
      <c r="B7" s="289"/>
      <c r="C7" s="290"/>
      <c r="D7" s="291"/>
      <c r="E7" s="292"/>
      <c r="F7" s="293"/>
      <c r="G7" s="294"/>
      <c r="H7" s="280"/>
    </row>
    <row r="8" spans="1:8" x14ac:dyDescent="0.2">
      <c r="A8" s="304"/>
      <c r="B8" s="296"/>
      <c r="C8" s="297"/>
      <c r="D8" s="293"/>
      <c r="E8" s="298"/>
      <c r="F8" s="299"/>
      <c r="G8" s="300"/>
    </row>
    <row r="9" spans="1:8" x14ac:dyDescent="0.2">
      <c r="A9" s="305" t="s">
        <v>407</v>
      </c>
      <c r="B9" s="296"/>
      <c r="C9" s="297"/>
      <c r="D9" s="293"/>
      <c r="E9" s="298"/>
      <c r="F9" s="293"/>
      <c r="G9" s="300"/>
    </row>
    <row r="10" spans="1:8" x14ac:dyDescent="0.2">
      <c r="A10" s="304" t="s">
        <v>408</v>
      </c>
      <c r="B10" s="296"/>
      <c r="C10" s="297"/>
      <c r="D10" s="306"/>
      <c r="E10" s="307" t="s">
        <v>409</v>
      </c>
      <c r="F10" s="308"/>
      <c r="G10" s="309"/>
      <c r="H10" s="310"/>
    </row>
    <row r="11" spans="1:8" x14ac:dyDescent="0.2">
      <c r="A11" s="304" t="s">
        <v>410</v>
      </c>
      <c r="B11" s="296"/>
      <c r="C11" s="297"/>
      <c r="D11" s="306"/>
      <c r="E11" s="307"/>
      <c r="F11" s="308"/>
      <c r="G11" s="309"/>
      <c r="H11" s="310"/>
    </row>
    <row r="12" spans="1:8" x14ac:dyDescent="0.2">
      <c r="A12" s="304" t="s">
        <v>68</v>
      </c>
      <c r="B12" s="296"/>
      <c r="C12" s="297"/>
      <c r="D12" s="311"/>
      <c r="E12" s="309" t="s">
        <v>409</v>
      </c>
      <c r="F12" s="306"/>
      <c r="G12" s="309" t="s">
        <v>409</v>
      </c>
      <c r="H12" s="310"/>
    </row>
    <row r="13" spans="1:8" x14ac:dyDescent="0.2">
      <c r="A13" s="304" t="s">
        <v>411</v>
      </c>
      <c r="B13" s="312">
        <v>1</v>
      </c>
      <c r="C13" s="313" t="s">
        <v>0</v>
      </c>
      <c r="D13" s="311">
        <f>0.033*D10</f>
        <v>0</v>
      </c>
      <c r="E13" s="307" t="s">
        <v>409</v>
      </c>
      <c r="F13" s="311"/>
      <c r="G13" s="309"/>
      <c r="H13" s="310"/>
    </row>
    <row r="14" spans="1:8" x14ac:dyDescent="0.2">
      <c r="A14" s="304" t="s">
        <v>412</v>
      </c>
      <c r="B14" s="312">
        <v>1</v>
      </c>
      <c r="C14" s="313" t="s">
        <v>0</v>
      </c>
      <c r="D14" s="311"/>
      <c r="E14" s="307"/>
      <c r="F14" s="311"/>
      <c r="G14" s="309"/>
      <c r="H14" s="310"/>
    </row>
    <row r="15" spans="1:8" x14ac:dyDescent="0.2">
      <c r="A15" s="304" t="s">
        <v>413</v>
      </c>
      <c r="B15" s="312"/>
      <c r="C15" s="313"/>
      <c r="D15" s="311"/>
      <c r="E15" s="307"/>
      <c r="F15" s="306"/>
      <c r="G15" s="314" t="s">
        <v>409</v>
      </c>
      <c r="H15" s="310"/>
    </row>
    <row r="16" spans="1:8" x14ac:dyDescent="0.2">
      <c r="A16" s="304" t="s">
        <v>414</v>
      </c>
      <c r="B16" s="312"/>
      <c r="C16" s="313"/>
      <c r="D16" s="311"/>
      <c r="E16" s="307"/>
      <c r="F16" s="306"/>
      <c r="G16" s="314" t="s">
        <v>409</v>
      </c>
      <c r="H16" s="310"/>
    </row>
    <row r="17" spans="1:10" x14ac:dyDescent="0.2">
      <c r="A17" s="304" t="s">
        <v>415</v>
      </c>
      <c r="B17" s="315"/>
      <c r="C17" s="313"/>
      <c r="D17" s="311"/>
      <c r="E17" s="307"/>
      <c r="F17" s="306"/>
      <c r="G17" s="314" t="s">
        <v>409</v>
      </c>
      <c r="H17" s="310"/>
    </row>
    <row r="18" spans="1:10" x14ac:dyDescent="0.2">
      <c r="A18" s="304" t="s">
        <v>416</v>
      </c>
      <c r="B18" s="315">
        <v>0</v>
      </c>
      <c r="C18" s="313" t="s">
        <v>417</v>
      </c>
      <c r="D18" s="311"/>
      <c r="E18" s="307"/>
      <c r="F18" s="306">
        <f>B18*I18</f>
        <v>0</v>
      </c>
      <c r="G18" s="314" t="s">
        <v>409</v>
      </c>
      <c r="H18" s="316" t="s">
        <v>418</v>
      </c>
      <c r="I18" s="302">
        <v>750</v>
      </c>
      <c r="J18" s="317" t="s">
        <v>419</v>
      </c>
    </row>
    <row r="19" spans="1:10" x14ac:dyDescent="0.2">
      <c r="A19" s="304"/>
      <c r="B19" s="312"/>
      <c r="C19" s="313"/>
      <c r="D19" s="311"/>
      <c r="E19" s="307"/>
      <c r="F19" s="311"/>
      <c r="G19" s="309"/>
      <c r="H19" s="310"/>
    </row>
    <row r="20" spans="1:10" x14ac:dyDescent="0.2">
      <c r="A20" s="304" t="s">
        <v>420</v>
      </c>
      <c r="B20" s="312">
        <v>1</v>
      </c>
      <c r="C20" s="313" t="s">
        <v>0</v>
      </c>
      <c r="D20" s="299"/>
      <c r="E20" s="298"/>
      <c r="F20" s="299">
        <f>(D10+D11)*B20%</f>
        <v>0</v>
      </c>
      <c r="G20" s="314" t="s">
        <v>409</v>
      </c>
    </row>
    <row r="21" spans="1:10" x14ac:dyDescent="0.2">
      <c r="A21" s="304" t="s">
        <v>421</v>
      </c>
      <c r="B21" s="312">
        <v>1</v>
      </c>
      <c r="C21" s="313" t="s">
        <v>0</v>
      </c>
      <c r="D21" s="299"/>
      <c r="E21" s="298"/>
      <c r="F21" s="299">
        <f>F12*B21%</f>
        <v>0</v>
      </c>
      <c r="G21" s="314" t="s">
        <v>409</v>
      </c>
    </row>
    <row r="22" spans="1:10" x14ac:dyDescent="0.2">
      <c r="A22" s="304" t="s">
        <v>422</v>
      </c>
      <c r="B22" s="312">
        <v>1</v>
      </c>
      <c r="C22" s="313" t="s">
        <v>0</v>
      </c>
      <c r="D22" s="299"/>
      <c r="E22" s="298"/>
      <c r="F22" s="299">
        <f xml:space="preserve"> (F15+F16)*B22%</f>
        <v>0</v>
      </c>
      <c r="G22" s="314" t="s">
        <v>409</v>
      </c>
    </row>
    <row r="23" spans="1:10" x14ac:dyDescent="0.2">
      <c r="A23" s="303" t="s">
        <v>423</v>
      </c>
      <c r="B23" s="312"/>
      <c r="C23" s="313"/>
      <c r="D23" s="318">
        <f>SUM(D10:D17,D20:D22)</f>
        <v>0</v>
      </c>
      <c r="E23" s="319" t="s">
        <v>409</v>
      </c>
      <c r="F23" s="318">
        <f>SUM(F10:F18,F20:F22)</f>
        <v>0</v>
      </c>
      <c r="G23" s="320" t="s">
        <v>409</v>
      </c>
    </row>
    <row r="24" spans="1:10" x14ac:dyDescent="0.2">
      <c r="A24" s="304"/>
      <c r="B24" s="312"/>
      <c r="C24" s="313"/>
      <c r="D24" s="299"/>
      <c r="E24" s="298"/>
      <c r="F24" s="299"/>
      <c r="G24" s="321"/>
    </row>
    <row r="25" spans="1:10" x14ac:dyDescent="0.2">
      <c r="A25" s="304"/>
      <c r="B25" s="312"/>
      <c r="C25" s="313"/>
      <c r="D25" s="299"/>
      <c r="E25" s="298"/>
      <c r="F25" s="299"/>
      <c r="G25" s="321"/>
    </row>
    <row r="26" spans="1:10" x14ac:dyDescent="0.2">
      <c r="A26" s="305" t="s">
        <v>424</v>
      </c>
      <c r="B26" s="312"/>
      <c r="C26" s="313"/>
      <c r="D26" s="299"/>
      <c r="E26" s="298"/>
      <c r="F26" s="299"/>
      <c r="G26" s="321"/>
    </row>
    <row r="27" spans="1:10" x14ac:dyDescent="0.2">
      <c r="A27" s="304" t="s">
        <v>425</v>
      </c>
      <c r="B27" s="312">
        <v>1</v>
      </c>
      <c r="C27" s="313" t="s">
        <v>0</v>
      </c>
      <c r="D27" s="299"/>
      <c r="E27" s="298"/>
      <c r="F27" s="299">
        <f>F23*B27%</f>
        <v>0</v>
      </c>
      <c r="G27" s="314" t="s">
        <v>409</v>
      </c>
    </row>
    <row r="28" spans="1:10" x14ac:dyDescent="0.2">
      <c r="A28" s="304" t="s">
        <v>132</v>
      </c>
      <c r="B28" s="312">
        <v>0</v>
      </c>
      <c r="C28" s="313" t="s">
        <v>0</v>
      </c>
      <c r="D28" s="299"/>
      <c r="E28" s="298"/>
      <c r="F28" s="299">
        <f>F23*B28%</f>
        <v>0</v>
      </c>
      <c r="G28" s="314" t="s">
        <v>409</v>
      </c>
    </row>
    <row r="29" spans="1:10" x14ac:dyDescent="0.2">
      <c r="A29" s="303" t="s">
        <v>426</v>
      </c>
      <c r="B29" s="312"/>
      <c r="C29" s="313"/>
      <c r="D29" s="299"/>
      <c r="E29" s="298"/>
      <c r="F29" s="318">
        <f>SUM(F27:F28)</f>
        <v>0</v>
      </c>
      <c r="G29" s="320" t="s">
        <v>409</v>
      </c>
    </row>
    <row r="30" spans="1:10" x14ac:dyDescent="0.2">
      <c r="A30" s="304"/>
      <c r="B30" s="312"/>
      <c r="C30" s="313"/>
      <c r="D30" s="299"/>
      <c r="E30" s="298"/>
      <c r="F30" s="299"/>
      <c r="G30" s="321"/>
    </row>
    <row r="31" spans="1:10" x14ac:dyDescent="0.2">
      <c r="A31" s="304"/>
      <c r="B31" s="312"/>
      <c r="C31" s="322"/>
      <c r="D31" s="311"/>
      <c r="E31" s="307"/>
      <c r="F31" s="311"/>
      <c r="G31" s="314"/>
      <c r="H31" s="310"/>
    </row>
    <row r="32" spans="1:10" hidden="1" x14ac:dyDescent="0.2">
      <c r="A32" s="305" t="s">
        <v>427</v>
      </c>
      <c r="B32" s="312"/>
      <c r="C32" s="322"/>
      <c r="D32" s="311"/>
      <c r="E32" s="307"/>
      <c r="F32" s="311"/>
      <c r="G32" s="314"/>
      <c r="H32" s="310"/>
    </row>
    <row r="33" spans="1:10" hidden="1" x14ac:dyDescent="0.2">
      <c r="A33" s="304" t="s">
        <v>428</v>
      </c>
      <c r="B33" s="312"/>
      <c r="C33" s="322"/>
      <c r="D33" s="311"/>
      <c r="E33" s="307"/>
      <c r="F33" s="306"/>
      <c r="G33" s="314"/>
      <c r="H33" s="310"/>
    </row>
    <row r="34" spans="1:10" hidden="1" x14ac:dyDescent="0.2">
      <c r="A34" s="304" t="s">
        <v>429</v>
      </c>
      <c r="B34" s="312"/>
      <c r="C34" s="322"/>
      <c r="D34" s="306"/>
      <c r="E34" s="307"/>
      <c r="F34" s="311"/>
      <c r="G34" s="314"/>
      <c r="H34" s="310"/>
    </row>
    <row r="35" spans="1:10" hidden="1" x14ac:dyDescent="0.2">
      <c r="A35" s="304" t="s">
        <v>430</v>
      </c>
      <c r="B35" s="312">
        <v>3.3</v>
      </c>
      <c r="C35" s="322" t="s">
        <v>0</v>
      </c>
      <c r="D35" s="311"/>
      <c r="E35" s="307"/>
      <c r="F35" s="311"/>
      <c r="G35" s="314"/>
      <c r="H35" s="310"/>
    </row>
    <row r="36" spans="1:10" hidden="1" x14ac:dyDescent="0.2">
      <c r="A36" s="304" t="s">
        <v>431</v>
      </c>
      <c r="B36" s="312">
        <v>1</v>
      </c>
      <c r="C36" s="322" t="s">
        <v>0</v>
      </c>
      <c r="D36" s="311"/>
      <c r="E36" s="307"/>
      <c r="F36" s="311">
        <f>D34*B36%</f>
        <v>0</v>
      </c>
      <c r="G36" s="314" t="s">
        <v>409</v>
      </c>
      <c r="H36" s="310"/>
    </row>
    <row r="37" spans="1:10" hidden="1" x14ac:dyDescent="0.2">
      <c r="A37" s="304" t="s">
        <v>432</v>
      </c>
      <c r="B37" s="312">
        <v>0</v>
      </c>
      <c r="C37" s="322" t="s">
        <v>0</v>
      </c>
      <c r="D37" s="311"/>
      <c r="E37" s="307"/>
      <c r="F37" s="311">
        <f>F33*B37%</f>
        <v>0</v>
      </c>
      <c r="G37" s="314" t="s">
        <v>409</v>
      </c>
      <c r="H37" s="310"/>
    </row>
    <row r="38" spans="1:10" hidden="1" x14ac:dyDescent="0.2">
      <c r="A38" s="303" t="s">
        <v>433</v>
      </c>
      <c r="B38" s="312"/>
      <c r="C38" s="322"/>
      <c r="D38" s="323"/>
      <c r="E38" s="319"/>
      <c r="F38" s="323">
        <f>SUM(F33,F36,F37)</f>
        <v>0</v>
      </c>
      <c r="G38" s="320" t="s">
        <v>409</v>
      </c>
      <c r="H38" s="310"/>
    </row>
    <row r="39" spans="1:10" hidden="1" x14ac:dyDescent="0.2">
      <c r="A39" s="304"/>
      <c r="B39" s="312"/>
      <c r="C39" s="322"/>
      <c r="D39" s="311"/>
      <c r="E39" s="307"/>
      <c r="F39" s="311"/>
      <c r="G39" s="314"/>
      <c r="H39" s="310"/>
    </row>
    <row r="40" spans="1:10" hidden="1" x14ac:dyDescent="0.2">
      <c r="A40" s="304"/>
      <c r="B40" s="312"/>
      <c r="C40" s="322"/>
      <c r="D40" s="311"/>
      <c r="E40" s="307"/>
      <c r="F40" s="311"/>
      <c r="G40" s="314"/>
      <c r="H40" s="310"/>
    </row>
    <row r="41" spans="1:10" hidden="1" x14ac:dyDescent="0.2">
      <c r="A41" s="305" t="s">
        <v>434</v>
      </c>
      <c r="B41" s="312"/>
      <c r="C41" s="322"/>
      <c r="D41" s="311"/>
      <c r="E41" s="307"/>
      <c r="F41" s="311"/>
      <c r="G41" s="314"/>
      <c r="H41" s="310"/>
    </row>
    <row r="42" spans="1:10" hidden="1" x14ac:dyDescent="0.2">
      <c r="A42" s="304" t="s">
        <v>425</v>
      </c>
      <c r="B42" s="312">
        <v>8.4</v>
      </c>
      <c r="C42" s="313" t="s">
        <v>0</v>
      </c>
      <c r="D42" s="299"/>
      <c r="E42" s="298"/>
      <c r="F42" s="299">
        <f>F38*B42%</f>
        <v>0</v>
      </c>
      <c r="G42" s="314" t="s">
        <v>409</v>
      </c>
    </row>
    <row r="43" spans="1:10" hidden="1" x14ac:dyDescent="0.2">
      <c r="A43" s="304" t="s">
        <v>132</v>
      </c>
      <c r="B43" s="312">
        <v>3.6</v>
      </c>
      <c r="C43" s="313" t="s">
        <v>0</v>
      </c>
      <c r="D43" s="299"/>
      <c r="E43" s="298"/>
      <c r="F43" s="299">
        <f>F38*B43%</f>
        <v>0</v>
      </c>
      <c r="G43" s="314" t="s">
        <v>409</v>
      </c>
    </row>
    <row r="44" spans="1:10" hidden="1" x14ac:dyDescent="0.2">
      <c r="A44" s="303" t="s">
        <v>435</v>
      </c>
      <c r="B44" s="312"/>
      <c r="C44" s="313"/>
      <c r="D44" s="299"/>
      <c r="E44" s="298"/>
      <c r="F44" s="318">
        <f>SUM(F42:F43)</f>
        <v>0</v>
      </c>
      <c r="G44" s="320" t="s">
        <v>409</v>
      </c>
    </row>
    <row r="45" spans="1:10" hidden="1" x14ac:dyDescent="0.2">
      <c r="A45" s="304"/>
      <c r="B45" s="324"/>
      <c r="C45" s="297"/>
      <c r="D45" s="299"/>
      <c r="E45" s="298"/>
      <c r="F45" s="299"/>
      <c r="G45" s="321"/>
    </row>
    <row r="46" spans="1:10" x14ac:dyDescent="0.2">
      <c r="A46" s="304"/>
      <c r="B46" s="324"/>
      <c r="C46" s="297"/>
      <c r="D46" s="299"/>
      <c r="E46" s="298"/>
      <c r="F46" s="299"/>
      <c r="G46" s="321"/>
    </row>
    <row r="47" spans="1:10" x14ac:dyDescent="0.2">
      <c r="A47" s="303" t="s">
        <v>436</v>
      </c>
      <c r="B47" s="324"/>
      <c r="C47" s="297"/>
      <c r="D47" s="318">
        <f>SUM(D23,D38)</f>
        <v>0</v>
      </c>
      <c r="E47" s="319" t="s">
        <v>409</v>
      </c>
      <c r="F47" s="318">
        <f>SUM(F23,F38)</f>
        <v>0</v>
      </c>
      <c r="G47" s="320" t="s">
        <v>409</v>
      </c>
    </row>
    <row r="48" spans="1:10" s="281" customFormat="1" x14ac:dyDescent="0.2">
      <c r="A48" s="325"/>
      <c r="B48" s="326"/>
      <c r="C48" s="290"/>
      <c r="D48" s="311"/>
      <c r="E48" s="327"/>
      <c r="F48" s="311"/>
      <c r="G48" s="328"/>
      <c r="H48" s="329"/>
      <c r="I48" s="330"/>
      <c r="J48" s="330"/>
    </row>
    <row r="49" spans="1:10" x14ac:dyDescent="0.2">
      <c r="A49" s="325" t="s">
        <v>437</v>
      </c>
      <c r="B49" s="326"/>
      <c r="C49" s="331"/>
      <c r="D49" s="311"/>
      <c r="E49" s="307"/>
      <c r="F49" s="323">
        <f>SUM(F29,F44)</f>
        <v>0</v>
      </c>
      <c r="G49" s="320" t="s">
        <v>409</v>
      </c>
      <c r="H49" s="332"/>
      <c r="I49" s="317"/>
      <c r="J49" s="317"/>
    </row>
    <row r="50" spans="1:10" x14ac:dyDescent="0.2">
      <c r="A50" s="333"/>
      <c r="B50" s="326"/>
      <c r="C50" s="331"/>
      <c r="D50" s="311"/>
      <c r="E50" s="307"/>
      <c r="F50" s="311"/>
      <c r="G50" s="334"/>
      <c r="H50" s="332"/>
      <c r="I50" s="317"/>
      <c r="J50" s="317"/>
    </row>
    <row r="51" spans="1:10" ht="21.4" x14ac:dyDescent="0.2">
      <c r="A51" s="335" t="s">
        <v>438</v>
      </c>
      <c r="B51" s="336">
        <v>0</v>
      </c>
      <c r="C51" s="331" t="s">
        <v>439</v>
      </c>
      <c r="D51" s="311"/>
      <c r="E51" s="307"/>
      <c r="F51" s="337">
        <f>B51*I51</f>
        <v>0</v>
      </c>
      <c r="G51" s="320" t="s">
        <v>409</v>
      </c>
      <c r="H51" s="316" t="s">
        <v>418</v>
      </c>
      <c r="I51" s="338">
        <v>550</v>
      </c>
      <c r="J51" s="317" t="s">
        <v>419</v>
      </c>
    </row>
    <row r="52" spans="1:10" x14ac:dyDescent="0.2">
      <c r="A52" s="333"/>
      <c r="B52" s="339"/>
      <c r="C52" s="331"/>
      <c r="D52" s="311"/>
      <c r="E52" s="307"/>
      <c r="F52" s="311"/>
      <c r="G52" s="334"/>
      <c r="H52" s="317"/>
      <c r="I52" s="317"/>
      <c r="J52" s="317"/>
    </row>
    <row r="53" spans="1:10" x14ac:dyDescent="0.2">
      <c r="A53" s="325" t="s">
        <v>440</v>
      </c>
      <c r="B53" s="339"/>
      <c r="C53" s="331"/>
      <c r="D53" s="311"/>
      <c r="E53" s="307"/>
      <c r="F53" s="323">
        <f>SUM(D47,F47,F49,F51)</f>
        <v>0</v>
      </c>
      <c r="G53" s="320" t="s">
        <v>409</v>
      </c>
      <c r="H53" s="316"/>
      <c r="I53" s="317"/>
      <c r="J53" s="317"/>
    </row>
    <row r="54" spans="1:10" x14ac:dyDescent="0.2">
      <c r="A54" s="295"/>
      <c r="B54" s="339"/>
      <c r="C54" s="331"/>
      <c r="D54" s="311"/>
      <c r="E54" s="307"/>
      <c r="F54" s="311"/>
      <c r="G54" s="334"/>
      <c r="H54" s="316"/>
      <c r="I54" s="317"/>
      <c r="J54" s="317"/>
    </row>
    <row r="55" spans="1:10" x14ac:dyDescent="0.2">
      <c r="A55" s="333"/>
      <c r="B55" s="339"/>
      <c r="C55" s="331"/>
      <c r="D55" s="311"/>
      <c r="E55" s="307"/>
      <c r="F55" s="311"/>
      <c r="G55" s="334"/>
      <c r="H55" s="316"/>
      <c r="I55" s="317"/>
      <c r="J55" s="317"/>
    </row>
    <row r="56" spans="1:10" x14ac:dyDescent="0.2">
      <c r="A56" s="340" t="s">
        <v>441</v>
      </c>
      <c r="B56" s="339"/>
      <c r="C56" s="331"/>
      <c r="D56" s="311"/>
      <c r="E56" s="307"/>
      <c r="F56" s="311"/>
      <c r="G56" s="334"/>
      <c r="H56" s="316"/>
      <c r="I56" s="317"/>
      <c r="J56" s="317"/>
    </row>
    <row r="57" spans="1:10" x14ac:dyDescent="0.2">
      <c r="A57" s="333" t="s">
        <v>442</v>
      </c>
      <c r="B57" s="336">
        <v>0</v>
      </c>
      <c r="C57" s="331" t="s">
        <v>439</v>
      </c>
      <c r="D57" s="341"/>
      <c r="E57" s="307"/>
      <c r="F57" s="337">
        <f>B57*I57</f>
        <v>0</v>
      </c>
      <c r="G57" s="320" t="s">
        <v>409</v>
      </c>
      <c r="H57" s="316" t="s">
        <v>418</v>
      </c>
      <c r="I57" s="338">
        <v>700</v>
      </c>
      <c r="J57" s="317" t="s">
        <v>419</v>
      </c>
    </row>
    <row r="58" spans="1:10" x14ac:dyDescent="0.2">
      <c r="A58" s="333"/>
      <c r="B58" s="342"/>
      <c r="C58" s="331"/>
      <c r="D58" s="311"/>
      <c r="E58" s="307"/>
      <c r="F58" s="343"/>
      <c r="G58" s="314"/>
      <c r="H58" s="316"/>
      <c r="I58" s="338"/>
      <c r="J58" s="317"/>
    </row>
    <row r="59" spans="1:10" x14ac:dyDescent="0.2">
      <c r="A59" s="333"/>
      <c r="B59" s="342"/>
      <c r="C59" s="331"/>
      <c r="D59" s="311"/>
      <c r="E59" s="307"/>
      <c r="F59" s="343"/>
      <c r="G59" s="314"/>
      <c r="H59" s="316"/>
      <c r="I59" s="338"/>
      <c r="J59" s="317"/>
    </row>
    <row r="60" spans="1:10" x14ac:dyDescent="0.2">
      <c r="A60" s="333"/>
      <c r="B60" s="342"/>
      <c r="C60" s="331"/>
      <c r="D60" s="311"/>
      <c r="E60" s="307"/>
      <c r="F60" s="343"/>
      <c r="G60" s="314"/>
      <c r="H60" s="316"/>
      <c r="I60" s="338"/>
      <c r="J60" s="317"/>
    </row>
    <row r="61" spans="1:10" x14ac:dyDescent="0.2">
      <c r="A61" s="304"/>
      <c r="B61" s="296"/>
      <c r="C61" s="297"/>
      <c r="D61" s="293"/>
      <c r="E61" s="298"/>
      <c r="F61" s="344"/>
      <c r="G61" s="321"/>
    </row>
    <row r="62" spans="1:10" s="317" customFormat="1" ht="11.4" thickBot="1" x14ac:dyDescent="0.25">
      <c r="A62" s="345"/>
      <c r="B62" s="346"/>
      <c r="C62" s="347"/>
      <c r="D62" s="348"/>
      <c r="E62" s="349"/>
      <c r="F62" s="350"/>
      <c r="G62" s="351"/>
      <c r="H62" s="310"/>
    </row>
  </sheetData>
  <mergeCells count="3">
    <mergeCell ref="B1:C1"/>
    <mergeCell ref="D1:E1"/>
    <mergeCell ref="F1:G1"/>
  </mergeCells>
  <pageMargins left="0.39370078740157483" right="0.19685039370078741" top="0.59055118110236227" bottom="0.39370078740157483" header="0" footer="0.19685039370078741"/>
  <pageSetup paperSize="9" orientation="portrait" verticalDpi="0" r:id="rId1"/>
  <headerFooter alignWithMargins="0">
    <oddFooter>&amp;L&amp;8Zpracováno programem &amp;"Arial CE,Tučné"BUILDpower S,  © RTS, a.s.&amp;C&amp;8Stránka &amp;P z &amp;N&amp;R&amp;8HP4-7-51686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ColWidth="9.125" defaultRowHeight="12.85" x14ac:dyDescent="0.2"/>
  <cols>
    <col min="1" max="1" width="4.375" style="396" customWidth="1"/>
    <col min="2" max="2" width="68" style="397" customWidth="1"/>
    <col min="3" max="3" width="7.875" style="397" customWidth="1"/>
    <col min="4" max="4" width="8.625" style="398" customWidth="1"/>
    <col min="5" max="7" width="13.25" style="397" customWidth="1"/>
    <col min="8" max="8" width="13.75" style="397" customWidth="1"/>
    <col min="9" max="10" width="9.125" style="459"/>
    <col min="11" max="13" width="9.125" style="399"/>
    <col min="14" max="256" width="9.125" style="397"/>
    <col min="257" max="257" width="4.375" style="397" customWidth="1"/>
    <col min="258" max="258" width="68" style="397" customWidth="1"/>
    <col min="259" max="259" width="7.875" style="397" customWidth="1"/>
    <col min="260" max="260" width="8.625" style="397" customWidth="1"/>
    <col min="261" max="263" width="13.25" style="397" customWidth="1"/>
    <col min="264" max="264" width="13.75" style="397" customWidth="1"/>
    <col min="265" max="512" width="9.125" style="397"/>
    <col min="513" max="513" width="4.375" style="397" customWidth="1"/>
    <col min="514" max="514" width="68" style="397" customWidth="1"/>
    <col min="515" max="515" width="7.875" style="397" customWidth="1"/>
    <col min="516" max="516" width="8.625" style="397" customWidth="1"/>
    <col min="517" max="519" width="13.25" style="397" customWidth="1"/>
    <col min="520" max="520" width="13.75" style="397" customWidth="1"/>
    <col min="521" max="768" width="9.125" style="397"/>
    <col min="769" max="769" width="4.375" style="397" customWidth="1"/>
    <col min="770" max="770" width="68" style="397" customWidth="1"/>
    <col min="771" max="771" width="7.875" style="397" customWidth="1"/>
    <col min="772" max="772" width="8.625" style="397" customWidth="1"/>
    <col min="773" max="775" width="13.25" style="397" customWidth="1"/>
    <col min="776" max="776" width="13.75" style="397" customWidth="1"/>
    <col min="777" max="1024" width="9.125" style="397"/>
    <col min="1025" max="1025" width="4.375" style="397" customWidth="1"/>
    <col min="1026" max="1026" width="68" style="397" customWidth="1"/>
    <col min="1027" max="1027" width="7.875" style="397" customWidth="1"/>
    <col min="1028" max="1028" width="8.625" style="397" customWidth="1"/>
    <col min="1029" max="1031" width="13.25" style="397" customWidth="1"/>
    <col min="1032" max="1032" width="13.75" style="397" customWidth="1"/>
    <col min="1033" max="1280" width="9.125" style="397"/>
    <col min="1281" max="1281" width="4.375" style="397" customWidth="1"/>
    <col min="1282" max="1282" width="68" style="397" customWidth="1"/>
    <col min="1283" max="1283" width="7.875" style="397" customWidth="1"/>
    <col min="1284" max="1284" width="8.625" style="397" customWidth="1"/>
    <col min="1285" max="1287" width="13.25" style="397" customWidth="1"/>
    <col min="1288" max="1288" width="13.75" style="397" customWidth="1"/>
    <col min="1289" max="1536" width="9.125" style="397"/>
    <col min="1537" max="1537" width="4.375" style="397" customWidth="1"/>
    <col min="1538" max="1538" width="68" style="397" customWidth="1"/>
    <col min="1539" max="1539" width="7.875" style="397" customWidth="1"/>
    <col min="1540" max="1540" width="8.625" style="397" customWidth="1"/>
    <col min="1541" max="1543" width="13.25" style="397" customWidth="1"/>
    <col min="1544" max="1544" width="13.75" style="397" customWidth="1"/>
    <col min="1545" max="1792" width="9.125" style="397"/>
    <col min="1793" max="1793" width="4.375" style="397" customWidth="1"/>
    <col min="1794" max="1794" width="68" style="397" customWidth="1"/>
    <col min="1795" max="1795" width="7.875" style="397" customWidth="1"/>
    <col min="1796" max="1796" width="8.625" style="397" customWidth="1"/>
    <col min="1797" max="1799" width="13.25" style="397" customWidth="1"/>
    <col min="1800" max="1800" width="13.75" style="397" customWidth="1"/>
    <col min="1801" max="2048" width="9.125" style="397"/>
    <col min="2049" max="2049" width="4.375" style="397" customWidth="1"/>
    <col min="2050" max="2050" width="68" style="397" customWidth="1"/>
    <col min="2051" max="2051" width="7.875" style="397" customWidth="1"/>
    <col min="2052" max="2052" width="8.625" style="397" customWidth="1"/>
    <col min="2053" max="2055" width="13.25" style="397" customWidth="1"/>
    <col min="2056" max="2056" width="13.75" style="397" customWidth="1"/>
    <col min="2057" max="2304" width="9.125" style="397"/>
    <col min="2305" max="2305" width="4.375" style="397" customWidth="1"/>
    <col min="2306" max="2306" width="68" style="397" customWidth="1"/>
    <col min="2307" max="2307" width="7.875" style="397" customWidth="1"/>
    <col min="2308" max="2308" width="8.625" style="397" customWidth="1"/>
    <col min="2309" max="2311" width="13.25" style="397" customWidth="1"/>
    <col min="2312" max="2312" width="13.75" style="397" customWidth="1"/>
    <col min="2313" max="2560" width="9.125" style="397"/>
    <col min="2561" max="2561" width="4.375" style="397" customWidth="1"/>
    <col min="2562" max="2562" width="68" style="397" customWidth="1"/>
    <col min="2563" max="2563" width="7.875" style="397" customWidth="1"/>
    <col min="2564" max="2564" width="8.625" style="397" customWidth="1"/>
    <col min="2565" max="2567" width="13.25" style="397" customWidth="1"/>
    <col min="2568" max="2568" width="13.75" style="397" customWidth="1"/>
    <col min="2569" max="2816" width="9.125" style="397"/>
    <col min="2817" max="2817" width="4.375" style="397" customWidth="1"/>
    <col min="2818" max="2818" width="68" style="397" customWidth="1"/>
    <col min="2819" max="2819" width="7.875" style="397" customWidth="1"/>
    <col min="2820" max="2820" width="8.625" style="397" customWidth="1"/>
    <col min="2821" max="2823" width="13.25" style="397" customWidth="1"/>
    <col min="2824" max="2824" width="13.75" style="397" customWidth="1"/>
    <col min="2825" max="3072" width="9.125" style="397"/>
    <col min="3073" max="3073" width="4.375" style="397" customWidth="1"/>
    <col min="3074" max="3074" width="68" style="397" customWidth="1"/>
    <col min="3075" max="3075" width="7.875" style="397" customWidth="1"/>
    <col min="3076" max="3076" width="8.625" style="397" customWidth="1"/>
    <col min="3077" max="3079" width="13.25" style="397" customWidth="1"/>
    <col min="3080" max="3080" width="13.75" style="397" customWidth="1"/>
    <col min="3081" max="3328" width="9.125" style="397"/>
    <col min="3329" max="3329" width="4.375" style="397" customWidth="1"/>
    <col min="3330" max="3330" width="68" style="397" customWidth="1"/>
    <col min="3331" max="3331" width="7.875" style="397" customWidth="1"/>
    <col min="3332" max="3332" width="8.625" style="397" customWidth="1"/>
    <col min="3333" max="3335" width="13.25" style="397" customWidth="1"/>
    <col min="3336" max="3336" width="13.75" style="397" customWidth="1"/>
    <col min="3337" max="3584" width="9.125" style="397"/>
    <col min="3585" max="3585" width="4.375" style="397" customWidth="1"/>
    <col min="3586" max="3586" width="68" style="397" customWidth="1"/>
    <col min="3587" max="3587" width="7.875" style="397" customWidth="1"/>
    <col min="3588" max="3588" width="8.625" style="397" customWidth="1"/>
    <col min="3589" max="3591" width="13.25" style="397" customWidth="1"/>
    <col min="3592" max="3592" width="13.75" style="397" customWidth="1"/>
    <col min="3593" max="3840" width="9.125" style="397"/>
    <col min="3841" max="3841" width="4.375" style="397" customWidth="1"/>
    <col min="3842" max="3842" width="68" style="397" customWidth="1"/>
    <col min="3843" max="3843" width="7.875" style="397" customWidth="1"/>
    <col min="3844" max="3844" width="8.625" style="397" customWidth="1"/>
    <col min="3845" max="3847" width="13.25" style="397" customWidth="1"/>
    <col min="3848" max="3848" width="13.75" style="397" customWidth="1"/>
    <col min="3849" max="4096" width="9.125" style="397"/>
    <col min="4097" max="4097" width="4.375" style="397" customWidth="1"/>
    <col min="4098" max="4098" width="68" style="397" customWidth="1"/>
    <col min="4099" max="4099" width="7.875" style="397" customWidth="1"/>
    <col min="4100" max="4100" width="8.625" style="397" customWidth="1"/>
    <col min="4101" max="4103" width="13.25" style="397" customWidth="1"/>
    <col min="4104" max="4104" width="13.75" style="397" customWidth="1"/>
    <col min="4105" max="4352" width="9.125" style="397"/>
    <col min="4353" max="4353" width="4.375" style="397" customWidth="1"/>
    <col min="4354" max="4354" width="68" style="397" customWidth="1"/>
    <col min="4355" max="4355" width="7.875" style="397" customWidth="1"/>
    <col min="4356" max="4356" width="8.625" style="397" customWidth="1"/>
    <col min="4357" max="4359" width="13.25" style="397" customWidth="1"/>
    <col min="4360" max="4360" width="13.75" style="397" customWidth="1"/>
    <col min="4361" max="4608" width="9.125" style="397"/>
    <col min="4609" max="4609" width="4.375" style="397" customWidth="1"/>
    <col min="4610" max="4610" width="68" style="397" customWidth="1"/>
    <col min="4611" max="4611" width="7.875" style="397" customWidth="1"/>
    <col min="4612" max="4612" width="8.625" style="397" customWidth="1"/>
    <col min="4613" max="4615" width="13.25" style="397" customWidth="1"/>
    <col min="4616" max="4616" width="13.75" style="397" customWidth="1"/>
    <col min="4617" max="4864" width="9.125" style="397"/>
    <col min="4865" max="4865" width="4.375" style="397" customWidth="1"/>
    <col min="4866" max="4866" width="68" style="397" customWidth="1"/>
    <col min="4867" max="4867" width="7.875" style="397" customWidth="1"/>
    <col min="4868" max="4868" width="8.625" style="397" customWidth="1"/>
    <col min="4869" max="4871" width="13.25" style="397" customWidth="1"/>
    <col min="4872" max="4872" width="13.75" style="397" customWidth="1"/>
    <col min="4873" max="5120" width="9.125" style="397"/>
    <col min="5121" max="5121" width="4.375" style="397" customWidth="1"/>
    <col min="5122" max="5122" width="68" style="397" customWidth="1"/>
    <col min="5123" max="5123" width="7.875" style="397" customWidth="1"/>
    <col min="5124" max="5124" width="8.625" style="397" customWidth="1"/>
    <col min="5125" max="5127" width="13.25" style="397" customWidth="1"/>
    <col min="5128" max="5128" width="13.75" style="397" customWidth="1"/>
    <col min="5129" max="5376" width="9.125" style="397"/>
    <col min="5377" max="5377" width="4.375" style="397" customWidth="1"/>
    <col min="5378" max="5378" width="68" style="397" customWidth="1"/>
    <col min="5379" max="5379" width="7.875" style="397" customWidth="1"/>
    <col min="5380" max="5380" width="8.625" style="397" customWidth="1"/>
    <col min="5381" max="5383" width="13.25" style="397" customWidth="1"/>
    <col min="5384" max="5384" width="13.75" style="397" customWidth="1"/>
    <col min="5385" max="5632" width="9.125" style="397"/>
    <col min="5633" max="5633" width="4.375" style="397" customWidth="1"/>
    <col min="5634" max="5634" width="68" style="397" customWidth="1"/>
    <col min="5635" max="5635" width="7.875" style="397" customWidth="1"/>
    <col min="5636" max="5636" width="8.625" style="397" customWidth="1"/>
    <col min="5637" max="5639" width="13.25" style="397" customWidth="1"/>
    <col min="5640" max="5640" width="13.75" style="397" customWidth="1"/>
    <col min="5641" max="5888" width="9.125" style="397"/>
    <col min="5889" max="5889" width="4.375" style="397" customWidth="1"/>
    <col min="5890" max="5890" width="68" style="397" customWidth="1"/>
    <col min="5891" max="5891" width="7.875" style="397" customWidth="1"/>
    <col min="5892" max="5892" width="8.625" style="397" customWidth="1"/>
    <col min="5893" max="5895" width="13.25" style="397" customWidth="1"/>
    <col min="5896" max="5896" width="13.75" style="397" customWidth="1"/>
    <col min="5897" max="6144" width="9.125" style="397"/>
    <col min="6145" max="6145" width="4.375" style="397" customWidth="1"/>
    <col min="6146" max="6146" width="68" style="397" customWidth="1"/>
    <col min="6147" max="6147" width="7.875" style="397" customWidth="1"/>
    <col min="6148" max="6148" width="8.625" style="397" customWidth="1"/>
    <col min="6149" max="6151" width="13.25" style="397" customWidth="1"/>
    <col min="6152" max="6152" width="13.75" style="397" customWidth="1"/>
    <col min="6153" max="6400" width="9.125" style="397"/>
    <col min="6401" max="6401" width="4.375" style="397" customWidth="1"/>
    <col min="6402" max="6402" width="68" style="397" customWidth="1"/>
    <col min="6403" max="6403" width="7.875" style="397" customWidth="1"/>
    <col min="6404" max="6404" width="8.625" style="397" customWidth="1"/>
    <col min="6405" max="6407" width="13.25" style="397" customWidth="1"/>
    <col min="6408" max="6408" width="13.75" style="397" customWidth="1"/>
    <col min="6409" max="6656" width="9.125" style="397"/>
    <col min="6657" max="6657" width="4.375" style="397" customWidth="1"/>
    <col min="6658" max="6658" width="68" style="397" customWidth="1"/>
    <col min="6659" max="6659" width="7.875" style="397" customWidth="1"/>
    <col min="6660" max="6660" width="8.625" style="397" customWidth="1"/>
    <col min="6661" max="6663" width="13.25" style="397" customWidth="1"/>
    <col min="6664" max="6664" width="13.75" style="397" customWidth="1"/>
    <col min="6665" max="6912" width="9.125" style="397"/>
    <col min="6913" max="6913" width="4.375" style="397" customWidth="1"/>
    <col min="6914" max="6914" width="68" style="397" customWidth="1"/>
    <col min="6915" max="6915" width="7.875" style="397" customWidth="1"/>
    <col min="6916" max="6916" width="8.625" style="397" customWidth="1"/>
    <col min="6917" max="6919" width="13.25" style="397" customWidth="1"/>
    <col min="6920" max="6920" width="13.75" style="397" customWidth="1"/>
    <col min="6921" max="7168" width="9.125" style="397"/>
    <col min="7169" max="7169" width="4.375" style="397" customWidth="1"/>
    <col min="7170" max="7170" width="68" style="397" customWidth="1"/>
    <col min="7171" max="7171" width="7.875" style="397" customWidth="1"/>
    <col min="7172" max="7172" width="8.625" style="397" customWidth="1"/>
    <col min="7173" max="7175" width="13.25" style="397" customWidth="1"/>
    <col min="7176" max="7176" width="13.75" style="397" customWidth="1"/>
    <col min="7177" max="7424" width="9.125" style="397"/>
    <col min="7425" max="7425" width="4.375" style="397" customWidth="1"/>
    <col min="7426" max="7426" width="68" style="397" customWidth="1"/>
    <col min="7427" max="7427" width="7.875" style="397" customWidth="1"/>
    <col min="7428" max="7428" width="8.625" style="397" customWidth="1"/>
    <col min="7429" max="7431" width="13.25" style="397" customWidth="1"/>
    <col min="7432" max="7432" width="13.75" style="397" customWidth="1"/>
    <col min="7433" max="7680" width="9.125" style="397"/>
    <col min="7681" max="7681" width="4.375" style="397" customWidth="1"/>
    <col min="7682" max="7682" width="68" style="397" customWidth="1"/>
    <col min="7683" max="7683" width="7.875" style="397" customWidth="1"/>
    <col min="7684" max="7684" width="8.625" style="397" customWidth="1"/>
    <col min="7685" max="7687" width="13.25" style="397" customWidth="1"/>
    <col min="7688" max="7688" width="13.75" style="397" customWidth="1"/>
    <col min="7689" max="7936" width="9.125" style="397"/>
    <col min="7937" max="7937" width="4.375" style="397" customWidth="1"/>
    <col min="7938" max="7938" width="68" style="397" customWidth="1"/>
    <col min="7939" max="7939" width="7.875" style="397" customWidth="1"/>
    <col min="7940" max="7940" width="8.625" style="397" customWidth="1"/>
    <col min="7941" max="7943" width="13.25" style="397" customWidth="1"/>
    <col min="7944" max="7944" width="13.75" style="397" customWidth="1"/>
    <col min="7945" max="8192" width="9.125" style="397"/>
    <col min="8193" max="8193" width="4.375" style="397" customWidth="1"/>
    <col min="8194" max="8194" width="68" style="397" customWidth="1"/>
    <col min="8195" max="8195" width="7.875" style="397" customWidth="1"/>
    <col min="8196" max="8196" width="8.625" style="397" customWidth="1"/>
    <col min="8197" max="8199" width="13.25" style="397" customWidth="1"/>
    <col min="8200" max="8200" width="13.75" style="397" customWidth="1"/>
    <col min="8201" max="8448" width="9.125" style="397"/>
    <col min="8449" max="8449" width="4.375" style="397" customWidth="1"/>
    <col min="8450" max="8450" width="68" style="397" customWidth="1"/>
    <col min="8451" max="8451" width="7.875" style="397" customWidth="1"/>
    <col min="8452" max="8452" width="8.625" style="397" customWidth="1"/>
    <col min="8453" max="8455" width="13.25" style="397" customWidth="1"/>
    <col min="8456" max="8456" width="13.75" style="397" customWidth="1"/>
    <col min="8457" max="8704" width="9.125" style="397"/>
    <col min="8705" max="8705" width="4.375" style="397" customWidth="1"/>
    <col min="8706" max="8706" width="68" style="397" customWidth="1"/>
    <col min="8707" max="8707" width="7.875" style="397" customWidth="1"/>
    <col min="8708" max="8708" width="8.625" style="397" customWidth="1"/>
    <col min="8709" max="8711" width="13.25" style="397" customWidth="1"/>
    <col min="8712" max="8712" width="13.75" style="397" customWidth="1"/>
    <col min="8713" max="8960" width="9.125" style="397"/>
    <col min="8961" max="8961" width="4.375" style="397" customWidth="1"/>
    <col min="8962" max="8962" width="68" style="397" customWidth="1"/>
    <col min="8963" max="8963" width="7.875" style="397" customWidth="1"/>
    <col min="8964" max="8964" width="8.625" style="397" customWidth="1"/>
    <col min="8965" max="8967" width="13.25" style="397" customWidth="1"/>
    <col min="8968" max="8968" width="13.75" style="397" customWidth="1"/>
    <col min="8969" max="9216" width="9.125" style="397"/>
    <col min="9217" max="9217" width="4.375" style="397" customWidth="1"/>
    <col min="9218" max="9218" width="68" style="397" customWidth="1"/>
    <col min="9219" max="9219" width="7.875" style="397" customWidth="1"/>
    <col min="9220" max="9220" width="8.625" style="397" customWidth="1"/>
    <col min="9221" max="9223" width="13.25" style="397" customWidth="1"/>
    <col min="9224" max="9224" width="13.75" style="397" customWidth="1"/>
    <col min="9225" max="9472" width="9.125" style="397"/>
    <col min="9473" max="9473" width="4.375" style="397" customWidth="1"/>
    <col min="9474" max="9474" width="68" style="397" customWidth="1"/>
    <col min="9475" max="9475" width="7.875" style="397" customWidth="1"/>
    <col min="9476" max="9476" width="8.625" style="397" customWidth="1"/>
    <col min="9477" max="9479" width="13.25" style="397" customWidth="1"/>
    <col min="9480" max="9480" width="13.75" style="397" customWidth="1"/>
    <col min="9481" max="9728" width="9.125" style="397"/>
    <col min="9729" max="9729" width="4.375" style="397" customWidth="1"/>
    <col min="9730" max="9730" width="68" style="397" customWidth="1"/>
    <col min="9731" max="9731" width="7.875" style="397" customWidth="1"/>
    <col min="9732" max="9732" width="8.625" style="397" customWidth="1"/>
    <col min="9733" max="9735" width="13.25" style="397" customWidth="1"/>
    <col min="9736" max="9736" width="13.75" style="397" customWidth="1"/>
    <col min="9737" max="9984" width="9.125" style="397"/>
    <col min="9985" max="9985" width="4.375" style="397" customWidth="1"/>
    <col min="9986" max="9986" width="68" style="397" customWidth="1"/>
    <col min="9987" max="9987" width="7.875" style="397" customWidth="1"/>
    <col min="9988" max="9988" width="8.625" style="397" customWidth="1"/>
    <col min="9989" max="9991" width="13.25" style="397" customWidth="1"/>
    <col min="9992" max="9992" width="13.75" style="397" customWidth="1"/>
    <col min="9993" max="10240" width="9.125" style="397"/>
    <col min="10241" max="10241" width="4.375" style="397" customWidth="1"/>
    <col min="10242" max="10242" width="68" style="397" customWidth="1"/>
    <col min="10243" max="10243" width="7.875" style="397" customWidth="1"/>
    <col min="10244" max="10244" width="8.625" style="397" customWidth="1"/>
    <col min="10245" max="10247" width="13.25" style="397" customWidth="1"/>
    <col min="10248" max="10248" width="13.75" style="397" customWidth="1"/>
    <col min="10249" max="10496" width="9.125" style="397"/>
    <col min="10497" max="10497" width="4.375" style="397" customWidth="1"/>
    <col min="10498" max="10498" width="68" style="397" customWidth="1"/>
    <col min="10499" max="10499" width="7.875" style="397" customWidth="1"/>
    <col min="10500" max="10500" width="8.625" style="397" customWidth="1"/>
    <col min="10501" max="10503" width="13.25" style="397" customWidth="1"/>
    <col min="10504" max="10504" width="13.75" style="397" customWidth="1"/>
    <col min="10505" max="10752" width="9.125" style="397"/>
    <col min="10753" max="10753" width="4.375" style="397" customWidth="1"/>
    <col min="10754" max="10754" width="68" style="397" customWidth="1"/>
    <col min="10755" max="10755" width="7.875" style="397" customWidth="1"/>
    <col min="10756" max="10756" width="8.625" style="397" customWidth="1"/>
    <col min="10757" max="10759" width="13.25" style="397" customWidth="1"/>
    <col min="10760" max="10760" width="13.75" style="397" customWidth="1"/>
    <col min="10761" max="11008" width="9.125" style="397"/>
    <col min="11009" max="11009" width="4.375" style="397" customWidth="1"/>
    <col min="11010" max="11010" width="68" style="397" customWidth="1"/>
    <col min="11011" max="11011" width="7.875" style="397" customWidth="1"/>
    <col min="11012" max="11012" width="8.625" style="397" customWidth="1"/>
    <col min="11013" max="11015" width="13.25" style="397" customWidth="1"/>
    <col min="11016" max="11016" width="13.75" style="397" customWidth="1"/>
    <col min="11017" max="11264" width="9.125" style="397"/>
    <col min="11265" max="11265" width="4.375" style="397" customWidth="1"/>
    <col min="11266" max="11266" width="68" style="397" customWidth="1"/>
    <col min="11267" max="11267" width="7.875" style="397" customWidth="1"/>
    <col min="11268" max="11268" width="8.625" style="397" customWidth="1"/>
    <col min="11269" max="11271" width="13.25" style="397" customWidth="1"/>
    <col min="11272" max="11272" width="13.75" style="397" customWidth="1"/>
    <col min="11273" max="11520" width="9.125" style="397"/>
    <col min="11521" max="11521" width="4.375" style="397" customWidth="1"/>
    <col min="11522" max="11522" width="68" style="397" customWidth="1"/>
    <col min="11523" max="11523" width="7.875" style="397" customWidth="1"/>
    <col min="11524" max="11524" width="8.625" style="397" customWidth="1"/>
    <col min="11525" max="11527" width="13.25" style="397" customWidth="1"/>
    <col min="11528" max="11528" width="13.75" style="397" customWidth="1"/>
    <col min="11529" max="11776" width="9.125" style="397"/>
    <col min="11777" max="11777" width="4.375" style="397" customWidth="1"/>
    <col min="11778" max="11778" width="68" style="397" customWidth="1"/>
    <col min="11779" max="11779" width="7.875" style="397" customWidth="1"/>
    <col min="11780" max="11780" width="8.625" style="397" customWidth="1"/>
    <col min="11781" max="11783" width="13.25" style="397" customWidth="1"/>
    <col min="11784" max="11784" width="13.75" style="397" customWidth="1"/>
    <col min="11785" max="12032" width="9.125" style="397"/>
    <col min="12033" max="12033" width="4.375" style="397" customWidth="1"/>
    <col min="12034" max="12034" width="68" style="397" customWidth="1"/>
    <col min="12035" max="12035" width="7.875" style="397" customWidth="1"/>
    <col min="12036" max="12036" width="8.625" style="397" customWidth="1"/>
    <col min="12037" max="12039" width="13.25" style="397" customWidth="1"/>
    <col min="12040" max="12040" width="13.75" style="397" customWidth="1"/>
    <col min="12041" max="12288" width="9.125" style="397"/>
    <col min="12289" max="12289" width="4.375" style="397" customWidth="1"/>
    <col min="12290" max="12290" width="68" style="397" customWidth="1"/>
    <col min="12291" max="12291" width="7.875" style="397" customWidth="1"/>
    <col min="12292" max="12292" width="8.625" style="397" customWidth="1"/>
    <col min="12293" max="12295" width="13.25" style="397" customWidth="1"/>
    <col min="12296" max="12296" width="13.75" style="397" customWidth="1"/>
    <col min="12297" max="12544" width="9.125" style="397"/>
    <col min="12545" max="12545" width="4.375" style="397" customWidth="1"/>
    <col min="12546" max="12546" width="68" style="397" customWidth="1"/>
    <col min="12547" max="12547" width="7.875" style="397" customWidth="1"/>
    <col min="12548" max="12548" width="8.625" style="397" customWidth="1"/>
    <col min="12549" max="12551" width="13.25" style="397" customWidth="1"/>
    <col min="12552" max="12552" width="13.75" style="397" customWidth="1"/>
    <col min="12553" max="12800" width="9.125" style="397"/>
    <col min="12801" max="12801" width="4.375" style="397" customWidth="1"/>
    <col min="12802" max="12802" width="68" style="397" customWidth="1"/>
    <col min="12803" max="12803" width="7.875" style="397" customWidth="1"/>
    <col min="12804" max="12804" width="8.625" style="397" customWidth="1"/>
    <col min="12805" max="12807" width="13.25" style="397" customWidth="1"/>
    <col min="12808" max="12808" width="13.75" style="397" customWidth="1"/>
    <col min="12809" max="13056" width="9.125" style="397"/>
    <col min="13057" max="13057" width="4.375" style="397" customWidth="1"/>
    <col min="13058" max="13058" width="68" style="397" customWidth="1"/>
    <col min="13059" max="13059" width="7.875" style="397" customWidth="1"/>
    <col min="13060" max="13060" width="8.625" style="397" customWidth="1"/>
    <col min="13061" max="13063" width="13.25" style="397" customWidth="1"/>
    <col min="13064" max="13064" width="13.75" style="397" customWidth="1"/>
    <col min="13065" max="13312" width="9.125" style="397"/>
    <col min="13313" max="13313" width="4.375" style="397" customWidth="1"/>
    <col min="13314" max="13314" width="68" style="397" customWidth="1"/>
    <col min="13315" max="13315" width="7.875" style="397" customWidth="1"/>
    <col min="13316" max="13316" width="8.625" style="397" customWidth="1"/>
    <col min="13317" max="13319" width="13.25" style="397" customWidth="1"/>
    <col min="13320" max="13320" width="13.75" style="397" customWidth="1"/>
    <col min="13321" max="13568" width="9.125" style="397"/>
    <col min="13569" max="13569" width="4.375" style="397" customWidth="1"/>
    <col min="13570" max="13570" width="68" style="397" customWidth="1"/>
    <col min="13571" max="13571" width="7.875" style="397" customWidth="1"/>
    <col min="13572" max="13572" width="8.625" style="397" customWidth="1"/>
    <col min="13573" max="13575" width="13.25" style="397" customWidth="1"/>
    <col min="13576" max="13576" width="13.75" style="397" customWidth="1"/>
    <col min="13577" max="13824" width="9.125" style="397"/>
    <col min="13825" max="13825" width="4.375" style="397" customWidth="1"/>
    <col min="13826" max="13826" width="68" style="397" customWidth="1"/>
    <col min="13827" max="13827" width="7.875" style="397" customWidth="1"/>
    <col min="13828" max="13828" width="8.625" style="397" customWidth="1"/>
    <col min="13829" max="13831" width="13.25" style="397" customWidth="1"/>
    <col min="13832" max="13832" width="13.75" style="397" customWidth="1"/>
    <col min="13833" max="14080" width="9.125" style="397"/>
    <col min="14081" max="14081" width="4.375" style="397" customWidth="1"/>
    <col min="14082" max="14082" width="68" style="397" customWidth="1"/>
    <col min="14083" max="14083" width="7.875" style="397" customWidth="1"/>
    <col min="14084" max="14084" width="8.625" style="397" customWidth="1"/>
    <col min="14085" max="14087" width="13.25" style="397" customWidth="1"/>
    <col min="14088" max="14088" width="13.75" style="397" customWidth="1"/>
    <col min="14089" max="14336" width="9.125" style="397"/>
    <col min="14337" max="14337" width="4.375" style="397" customWidth="1"/>
    <col min="14338" max="14338" width="68" style="397" customWidth="1"/>
    <col min="14339" max="14339" width="7.875" style="397" customWidth="1"/>
    <col min="14340" max="14340" width="8.625" style="397" customWidth="1"/>
    <col min="14341" max="14343" width="13.25" style="397" customWidth="1"/>
    <col min="14344" max="14344" width="13.75" style="397" customWidth="1"/>
    <col min="14345" max="14592" width="9.125" style="397"/>
    <col min="14593" max="14593" width="4.375" style="397" customWidth="1"/>
    <col min="14594" max="14594" width="68" style="397" customWidth="1"/>
    <col min="14595" max="14595" width="7.875" style="397" customWidth="1"/>
    <col min="14596" max="14596" width="8.625" style="397" customWidth="1"/>
    <col min="14597" max="14599" width="13.25" style="397" customWidth="1"/>
    <col min="14600" max="14600" width="13.75" style="397" customWidth="1"/>
    <col min="14601" max="14848" width="9.125" style="397"/>
    <col min="14849" max="14849" width="4.375" style="397" customWidth="1"/>
    <col min="14850" max="14850" width="68" style="397" customWidth="1"/>
    <col min="14851" max="14851" width="7.875" style="397" customWidth="1"/>
    <col min="14852" max="14852" width="8.625" style="397" customWidth="1"/>
    <col min="14853" max="14855" width="13.25" style="397" customWidth="1"/>
    <col min="14856" max="14856" width="13.75" style="397" customWidth="1"/>
    <col min="14857" max="15104" width="9.125" style="397"/>
    <col min="15105" max="15105" width="4.375" style="397" customWidth="1"/>
    <col min="15106" max="15106" width="68" style="397" customWidth="1"/>
    <col min="15107" max="15107" width="7.875" style="397" customWidth="1"/>
    <col min="15108" max="15108" width="8.625" style="397" customWidth="1"/>
    <col min="15109" max="15111" width="13.25" style="397" customWidth="1"/>
    <col min="15112" max="15112" width="13.75" style="397" customWidth="1"/>
    <col min="15113" max="15360" width="9.125" style="397"/>
    <col min="15361" max="15361" width="4.375" style="397" customWidth="1"/>
    <col min="15362" max="15362" width="68" style="397" customWidth="1"/>
    <col min="15363" max="15363" width="7.875" style="397" customWidth="1"/>
    <col min="15364" max="15364" width="8.625" style="397" customWidth="1"/>
    <col min="15365" max="15367" width="13.25" style="397" customWidth="1"/>
    <col min="15368" max="15368" width="13.75" style="397" customWidth="1"/>
    <col min="15369" max="15616" width="9.125" style="397"/>
    <col min="15617" max="15617" width="4.375" style="397" customWidth="1"/>
    <col min="15618" max="15618" width="68" style="397" customWidth="1"/>
    <col min="15619" max="15619" width="7.875" style="397" customWidth="1"/>
    <col min="15620" max="15620" width="8.625" style="397" customWidth="1"/>
    <col min="15621" max="15623" width="13.25" style="397" customWidth="1"/>
    <col min="15624" max="15624" width="13.75" style="397" customWidth="1"/>
    <col min="15625" max="15872" width="9.125" style="397"/>
    <col min="15873" max="15873" width="4.375" style="397" customWidth="1"/>
    <col min="15874" max="15874" width="68" style="397" customWidth="1"/>
    <col min="15875" max="15875" width="7.875" style="397" customWidth="1"/>
    <col min="15876" max="15876" width="8.625" style="397" customWidth="1"/>
    <col min="15877" max="15879" width="13.25" style="397" customWidth="1"/>
    <col min="15880" max="15880" width="13.75" style="397" customWidth="1"/>
    <col min="15881" max="16128" width="9.125" style="397"/>
    <col min="16129" max="16129" width="4.375" style="397" customWidth="1"/>
    <col min="16130" max="16130" width="68" style="397" customWidth="1"/>
    <col min="16131" max="16131" width="7.875" style="397" customWidth="1"/>
    <col min="16132" max="16132" width="8.625" style="397" customWidth="1"/>
    <col min="16133" max="16135" width="13.25" style="397" customWidth="1"/>
    <col min="16136" max="16136" width="13.75" style="397" customWidth="1"/>
    <col min="16137" max="16384" width="9.125" style="397"/>
  </cols>
  <sheetData>
    <row r="1" spans="1:13" s="361" customFormat="1" ht="19.25" thickBot="1" x14ac:dyDescent="0.35">
      <c r="A1" s="355"/>
      <c r="B1" s="428" t="s">
        <v>477</v>
      </c>
      <c r="C1" s="429"/>
      <c r="D1" s="430"/>
      <c r="E1" s="431"/>
      <c r="F1" s="358"/>
      <c r="G1" s="358"/>
      <c r="H1" s="359"/>
      <c r="I1" s="432"/>
      <c r="J1" s="432"/>
      <c r="K1" s="360"/>
      <c r="L1" s="360"/>
      <c r="M1" s="360"/>
    </row>
    <row r="2" spans="1:13" s="364" customFormat="1" ht="24.95" thickBot="1" x14ac:dyDescent="0.25">
      <c r="A2" s="362" t="s">
        <v>444</v>
      </c>
      <c r="B2" s="362" t="s">
        <v>404</v>
      </c>
      <c r="C2" s="362" t="s">
        <v>445</v>
      </c>
      <c r="D2" s="362" t="s">
        <v>101</v>
      </c>
      <c r="E2" s="362" t="s">
        <v>446</v>
      </c>
      <c r="F2" s="362" t="s">
        <v>478</v>
      </c>
      <c r="G2" s="362" t="s">
        <v>448</v>
      </c>
      <c r="H2" s="362" t="s">
        <v>479</v>
      </c>
      <c r="I2" s="433"/>
      <c r="J2" s="433"/>
      <c r="K2" s="363"/>
      <c r="L2" s="363"/>
      <c r="M2" s="363"/>
    </row>
    <row r="3" spans="1:13" s="372" customFormat="1" x14ac:dyDescent="0.2">
      <c r="A3" s="382"/>
      <c r="B3" s="434"/>
      <c r="C3" s="421"/>
      <c r="D3" s="383"/>
      <c r="E3" s="377"/>
      <c r="F3" s="377"/>
      <c r="G3" s="385"/>
      <c r="H3" s="377"/>
      <c r="I3" s="435"/>
      <c r="J3" s="435"/>
    </row>
    <row r="4" spans="1:13" s="435" customFormat="1" x14ac:dyDescent="0.2">
      <c r="A4" s="436" t="s">
        <v>480</v>
      </c>
      <c r="B4" s="437" t="s">
        <v>481</v>
      </c>
      <c r="C4" s="421"/>
      <c r="D4" s="383"/>
      <c r="E4" s="377"/>
      <c r="F4" s="377"/>
      <c r="G4" s="385"/>
      <c r="H4" s="377"/>
    </row>
    <row r="5" spans="1:13" s="372" customFormat="1" x14ac:dyDescent="0.2">
      <c r="A5" s="438">
        <v>1</v>
      </c>
      <c r="B5" s="439" t="s">
        <v>482</v>
      </c>
      <c r="C5" s="440"/>
      <c r="D5" s="441"/>
      <c r="E5" s="442"/>
      <c r="F5" s="442"/>
      <c r="G5" s="443"/>
      <c r="H5" s="442"/>
      <c r="I5" s="435"/>
      <c r="J5" s="435"/>
    </row>
    <row r="6" spans="1:13" s="435" customFormat="1" ht="31.4" x14ac:dyDescent="0.2">
      <c r="A6" s="444"/>
      <c r="B6" s="445" t="s">
        <v>483</v>
      </c>
      <c r="C6" s="446"/>
      <c r="D6" s="447"/>
      <c r="E6" s="448"/>
      <c r="F6" s="448"/>
      <c r="G6" s="449">
        <f>D6*E6</f>
        <v>0</v>
      </c>
      <c r="H6" s="449">
        <f>D6*F6</f>
        <v>0</v>
      </c>
    </row>
    <row r="7" spans="1:13" s="435" customFormat="1" ht="15.7" x14ac:dyDescent="0.2">
      <c r="A7" s="444"/>
      <c r="B7" s="450" t="s">
        <v>484</v>
      </c>
      <c r="C7" s="446"/>
      <c r="D7" s="447"/>
      <c r="E7" s="448"/>
      <c r="F7" s="448"/>
      <c r="G7" s="449"/>
      <c r="H7" s="449"/>
    </row>
    <row r="8" spans="1:13" s="435" customFormat="1" ht="15.7" x14ac:dyDescent="0.2">
      <c r="A8" s="444"/>
      <c r="B8" s="445" t="s">
        <v>485</v>
      </c>
      <c r="C8" s="446" t="s">
        <v>463</v>
      </c>
      <c r="D8" s="447">
        <v>3</v>
      </c>
      <c r="E8" s="448"/>
      <c r="F8" s="451"/>
      <c r="G8" s="449">
        <f t="shared" ref="G8:G15" si="0">D8*E8</f>
        <v>0</v>
      </c>
      <c r="H8" s="449">
        <f t="shared" ref="H8:H15" si="1">D8*F8</f>
        <v>0</v>
      </c>
    </row>
    <row r="9" spans="1:13" s="435" customFormat="1" ht="15.7" x14ac:dyDescent="0.2">
      <c r="A9" s="444"/>
      <c r="B9" s="445" t="s">
        <v>486</v>
      </c>
      <c r="C9" s="446" t="s">
        <v>463</v>
      </c>
      <c r="D9" s="447">
        <v>3</v>
      </c>
      <c r="E9" s="448"/>
      <c r="F9" s="451"/>
      <c r="G9" s="449">
        <f t="shared" si="0"/>
        <v>0</v>
      </c>
      <c r="H9" s="449">
        <f t="shared" si="1"/>
        <v>0</v>
      </c>
    </row>
    <row r="10" spans="1:13" s="435" customFormat="1" ht="15.7" x14ac:dyDescent="0.2">
      <c r="A10" s="444"/>
      <c r="B10" s="445" t="s">
        <v>487</v>
      </c>
      <c r="C10" s="446" t="s">
        <v>463</v>
      </c>
      <c r="D10" s="447">
        <v>30</v>
      </c>
      <c r="E10" s="451"/>
      <c r="F10" s="448"/>
      <c r="G10" s="449">
        <f t="shared" si="0"/>
        <v>0</v>
      </c>
      <c r="H10" s="449">
        <f t="shared" si="1"/>
        <v>0</v>
      </c>
    </row>
    <row r="11" spans="1:13" s="435" customFormat="1" ht="15.7" x14ac:dyDescent="0.2">
      <c r="A11" s="444"/>
      <c r="B11" s="450" t="s">
        <v>488</v>
      </c>
      <c r="C11" s="446" t="s">
        <v>463</v>
      </c>
      <c r="D11" s="447">
        <v>4</v>
      </c>
      <c r="E11" s="451"/>
      <c r="F11" s="448"/>
      <c r="G11" s="449">
        <f t="shared" si="0"/>
        <v>0</v>
      </c>
      <c r="H11" s="449">
        <f t="shared" si="1"/>
        <v>0</v>
      </c>
    </row>
    <row r="12" spans="1:13" s="435" customFormat="1" ht="15.7" x14ac:dyDescent="0.2">
      <c r="A12" s="444"/>
      <c r="B12" s="445" t="s">
        <v>489</v>
      </c>
      <c r="C12" s="446" t="s">
        <v>463</v>
      </c>
      <c r="D12" s="447">
        <v>1</v>
      </c>
      <c r="E12" s="451"/>
      <c r="F12" s="448"/>
      <c r="G12" s="449">
        <f t="shared" si="0"/>
        <v>0</v>
      </c>
      <c r="H12" s="449">
        <f t="shared" si="1"/>
        <v>0</v>
      </c>
    </row>
    <row r="13" spans="1:13" s="435" customFormat="1" ht="15.7" x14ac:dyDescent="0.2">
      <c r="A13" s="444"/>
      <c r="B13" s="445" t="s">
        <v>490</v>
      </c>
      <c r="C13" s="446" t="s">
        <v>463</v>
      </c>
      <c r="D13" s="447">
        <v>1</v>
      </c>
      <c r="E13" s="451"/>
      <c r="F13" s="448"/>
      <c r="G13" s="449">
        <f t="shared" si="0"/>
        <v>0</v>
      </c>
      <c r="H13" s="449">
        <f t="shared" si="1"/>
        <v>0</v>
      </c>
    </row>
    <row r="14" spans="1:13" s="435" customFormat="1" ht="15.7" x14ac:dyDescent="0.2">
      <c r="A14" s="444"/>
      <c r="B14" s="445" t="s">
        <v>491</v>
      </c>
      <c r="C14" s="446" t="s">
        <v>463</v>
      </c>
      <c r="D14" s="447">
        <v>20</v>
      </c>
      <c r="E14" s="451"/>
      <c r="F14" s="448"/>
      <c r="G14" s="449">
        <f t="shared" si="0"/>
        <v>0</v>
      </c>
      <c r="H14" s="449">
        <f t="shared" si="1"/>
        <v>0</v>
      </c>
    </row>
    <row r="15" spans="1:13" s="435" customFormat="1" ht="15.7" x14ac:dyDescent="0.2">
      <c r="A15" s="444"/>
      <c r="B15" s="445" t="s">
        <v>492</v>
      </c>
      <c r="C15" s="446" t="s">
        <v>493</v>
      </c>
      <c r="D15" s="447">
        <v>1</v>
      </c>
      <c r="E15" s="451"/>
      <c r="F15" s="448"/>
      <c r="G15" s="449">
        <f t="shared" si="0"/>
        <v>0</v>
      </c>
      <c r="H15" s="449">
        <f t="shared" si="1"/>
        <v>0</v>
      </c>
    </row>
    <row r="16" spans="1:13" s="435" customFormat="1" ht="15.7" x14ac:dyDescent="0.2">
      <c r="A16" s="444"/>
      <c r="B16" s="445"/>
      <c r="C16" s="446"/>
      <c r="D16" s="447"/>
      <c r="E16" s="451"/>
      <c r="F16" s="448"/>
      <c r="G16" s="449"/>
      <c r="H16" s="449"/>
    </row>
    <row r="17" spans="1:13" s="435" customFormat="1" x14ac:dyDescent="0.2">
      <c r="A17" s="444"/>
      <c r="B17" s="452"/>
      <c r="C17" s="421"/>
      <c r="D17" s="453"/>
      <c r="E17" s="377"/>
      <c r="F17" s="377"/>
      <c r="G17" s="454"/>
      <c r="H17" s="377"/>
      <c r="I17" s="455"/>
    </row>
    <row r="18" spans="1:13" s="435" customFormat="1" x14ac:dyDescent="0.2">
      <c r="A18" s="444">
        <v>1</v>
      </c>
      <c r="B18" s="456" t="s">
        <v>494</v>
      </c>
      <c r="C18" s="421"/>
      <c r="D18" s="383"/>
      <c r="E18" s="457"/>
      <c r="F18" s="457"/>
      <c r="G18" s="457">
        <f>SUM(G6:G17)</f>
        <v>0</v>
      </c>
      <c r="H18" s="457">
        <f>SUM(H6:H17)</f>
        <v>0</v>
      </c>
    </row>
    <row r="19" spans="1:13" s="435" customFormat="1" x14ac:dyDescent="0.2">
      <c r="A19" s="444"/>
      <c r="B19" s="452"/>
      <c r="C19" s="421"/>
      <c r="D19" s="383"/>
      <c r="E19" s="377"/>
      <c r="F19" s="377"/>
      <c r="G19" s="385"/>
      <c r="H19" s="377"/>
    </row>
    <row r="20" spans="1:13" s="435" customFormat="1" ht="13.55" thickBot="1" x14ac:dyDescent="0.25">
      <c r="A20" s="444"/>
      <c r="B20" s="452"/>
      <c r="C20" s="421"/>
      <c r="D20" s="383"/>
      <c r="E20" s="377"/>
      <c r="F20" s="377"/>
      <c r="G20" s="385"/>
      <c r="H20" s="377"/>
    </row>
    <row r="21" spans="1:13" s="395" customFormat="1" ht="13.55" thickBot="1" x14ac:dyDescent="0.25">
      <c r="A21" s="387"/>
      <c r="B21" s="388" t="s">
        <v>495</v>
      </c>
      <c r="C21" s="389"/>
      <c r="D21" s="390"/>
      <c r="E21" s="391"/>
      <c r="F21" s="392"/>
      <c r="G21" s="458">
        <f>G18</f>
        <v>0</v>
      </c>
      <c r="H21" s="458">
        <f>H18</f>
        <v>0</v>
      </c>
      <c r="I21" s="435"/>
      <c r="J21" s="435"/>
      <c r="K21" s="372"/>
      <c r="L21" s="372"/>
      <c r="M21" s="372"/>
    </row>
  </sheetData>
  <pageMargins left="0.39370078740157483" right="0.19685039370078741" top="0.59055118110236227" bottom="0.39370078740157483" header="0" footer="0.19685039370078741"/>
  <pageSetup paperSize="9" orientation="landscape" verticalDpi="0" r:id="rId1"/>
  <headerFooter alignWithMargins="0">
    <oddFooter>&amp;L&amp;8Zpracováno programem &amp;"Arial CE,Tučné"BUILDpower S,  © RTS, a.s.&amp;C&amp;8Stránka &amp;P z &amp;N&amp;R&amp;8HP4-7-51686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/>
  </sheetViews>
  <sheetFormatPr defaultColWidth="9.125" defaultRowHeight="12.85" x14ac:dyDescent="0.2"/>
  <cols>
    <col min="1" max="1" width="4.375" style="396" customWidth="1"/>
    <col min="2" max="2" width="42.75" style="397" customWidth="1"/>
    <col min="3" max="3" width="7.875" style="395" customWidth="1"/>
    <col min="4" max="4" width="8.75" style="398" customWidth="1"/>
    <col min="5" max="6" width="13.25" style="397" customWidth="1"/>
    <col min="7" max="7" width="13.75" style="397" customWidth="1"/>
    <col min="8" max="8" width="14.375" style="397" customWidth="1"/>
    <col min="9" max="9" width="34.75" style="399" customWidth="1"/>
    <col min="10" max="13" width="9.125" style="399"/>
    <col min="14" max="256" width="9.125" style="397"/>
    <col min="257" max="257" width="4.375" style="397" customWidth="1"/>
    <col min="258" max="258" width="42.75" style="397" customWidth="1"/>
    <col min="259" max="259" width="7.875" style="397" customWidth="1"/>
    <col min="260" max="260" width="8.75" style="397" customWidth="1"/>
    <col min="261" max="262" width="13.25" style="397" customWidth="1"/>
    <col min="263" max="263" width="13.75" style="397" customWidth="1"/>
    <col min="264" max="264" width="14.375" style="397" customWidth="1"/>
    <col min="265" max="265" width="34.75" style="397" customWidth="1"/>
    <col min="266" max="512" width="9.125" style="397"/>
    <col min="513" max="513" width="4.375" style="397" customWidth="1"/>
    <col min="514" max="514" width="42.75" style="397" customWidth="1"/>
    <col min="515" max="515" width="7.875" style="397" customWidth="1"/>
    <col min="516" max="516" width="8.75" style="397" customWidth="1"/>
    <col min="517" max="518" width="13.25" style="397" customWidth="1"/>
    <col min="519" max="519" width="13.75" style="397" customWidth="1"/>
    <col min="520" max="520" width="14.375" style="397" customWidth="1"/>
    <col min="521" max="521" width="34.75" style="397" customWidth="1"/>
    <col min="522" max="768" width="9.125" style="397"/>
    <col min="769" max="769" width="4.375" style="397" customWidth="1"/>
    <col min="770" max="770" width="42.75" style="397" customWidth="1"/>
    <col min="771" max="771" width="7.875" style="397" customWidth="1"/>
    <col min="772" max="772" width="8.75" style="397" customWidth="1"/>
    <col min="773" max="774" width="13.25" style="397" customWidth="1"/>
    <col min="775" max="775" width="13.75" style="397" customWidth="1"/>
    <col min="776" max="776" width="14.375" style="397" customWidth="1"/>
    <col min="777" max="777" width="34.75" style="397" customWidth="1"/>
    <col min="778" max="1024" width="9.125" style="397"/>
    <col min="1025" max="1025" width="4.375" style="397" customWidth="1"/>
    <col min="1026" max="1026" width="42.75" style="397" customWidth="1"/>
    <col min="1027" max="1027" width="7.875" style="397" customWidth="1"/>
    <col min="1028" max="1028" width="8.75" style="397" customWidth="1"/>
    <col min="1029" max="1030" width="13.25" style="397" customWidth="1"/>
    <col min="1031" max="1031" width="13.75" style="397" customWidth="1"/>
    <col min="1032" max="1032" width="14.375" style="397" customWidth="1"/>
    <col min="1033" max="1033" width="34.75" style="397" customWidth="1"/>
    <col min="1034" max="1280" width="9.125" style="397"/>
    <col min="1281" max="1281" width="4.375" style="397" customWidth="1"/>
    <col min="1282" max="1282" width="42.75" style="397" customWidth="1"/>
    <col min="1283" max="1283" width="7.875" style="397" customWidth="1"/>
    <col min="1284" max="1284" width="8.75" style="397" customWidth="1"/>
    <col min="1285" max="1286" width="13.25" style="397" customWidth="1"/>
    <col min="1287" max="1287" width="13.75" style="397" customWidth="1"/>
    <col min="1288" max="1288" width="14.375" style="397" customWidth="1"/>
    <col min="1289" max="1289" width="34.75" style="397" customWidth="1"/>
    <col min="1290" max="1536" width="9.125" style="397"/>
    <col min="1537" max="1537" width="4.375" style="397" customWidth="1"/>
    <col min="1538" max="1538" width="42.75" style="397" customWidth="1"/>
    <col min="1539" max="1539" width="7.875" style="397" customWidth="1"/>
    <col min="1540" max="1540" width="8.75" style="397" customWidth="1"/>
    <col min="1541" max="1542" width="13.25" style="397" customWidth="1"/>
    <col min="1543" max="1543" width="13.75" style="397" customWidth="1"/>
    <col min="1544" max="1544" width="14.375" style="397" customWidth="1"/>
    <col min="1545" max="1545" width="34.75" style="397" customWidth="1"/>
    <col min="1546" max="1792" width="9.125" style="397"/>
    <col min="1793" max="1793" width="4.375" style="397" customWidth="1"/>
    <col min="1794" max="1794" width="42.75" style="397" customWidth="1"/>
    <col min="1795" max="1795" width="7.875" style="397" customWidth="1"/>
    <col min="1796" max="1796" width="8.75" style="397" customWidth="1"/>
    <col min="1797" max="1798" width="13.25" style="397" customWidth="1"/>
    <col min="1799" max="1799" width="13.75" style="397" customWidth="1"/>
    <col min="1800" max="1800" width="14.375" style="397" customWidth="1"/>
    <col min="1801" max="1801" width="34.75" style="397" customWidth="1"/>
    <col min="1802" max="2048" width="9.125" style="397"/>
    <col min="2049" max="2049" width="4.375" style="397" customWidth="1"/>
    <col min="2050" max="2050" width="42.75" style="397" customWidth="1"/>
    <col min="2051" max="2051" width="7.875" style="397" customWidth="1"/>
    <col min="2052" max="2052" width="8.75" style="397" customWidth="1"/>
    <col min="2053" max="2054" width="13.25" style="397" customWidth="1"/>
    <col min="2055" max="2055" width="13.75" style="397" customWidth="1"/>
    <col min="2056" max="2056" width="14.375" style="397" customWidth="1"/>
    <col min="2057" max="2057" width="34.75" style="397" customWidth="1"/>
    <col min="2058" max="2304" width="9.125" style="397"/>
    <col min="2305" max="2305" width="4.375" style="397" customWidth="1"/>
    <col min="2306" max="2306" width="42.75" style="397" customWidth="1"/>
    <col min="2307" max="2307" width="7.875" style="397" customWidth="1"/>
    <col min="2308" max="2308" width="8.75" style="397" customWidth="1"/>
    <col min="2309" max="2310" width="13.25" style="397" customWidth="1"/>
    <col min="2311" max="2311" width="13.75" style="397" customWidth="1"/>
    <col min="2312" max="2312" width="14.375" style="397" customWidth="1"/>
    <col min="2313" max="2313" width="34.75" style="397" customWidth="1"/>
    <col min="2314" max="2560" width="9.125" style="397"/>
    <col min="2561" max="2561" width="4.375" style="397" customWidth="1"/>
    <col min="2562" max="2562" width="42.75" style="397" customWidth="1"/>
    <col min="2563" max="2563" width="7.875" style="397" customWidth="1"/>
    <col min="2564" max="2564" width="8.75" style="397" customWidth="1"/>
    <col min="2565" max="2566" width="13.25" style="397" customWidth="1"/>
    <col min="2567" max="2567" width="13.75" style="397" customWidth="1"/>
    <col min="2568" max="2568" width="14.375" style="397" customWidth="1"/>
    <col min="2569" max="2569" width="34.75" style="397" customWidth="1"/>
    <col min="2570" max="2816" width="9.125" style="397"/>
    <col min="2817" max="2817" width="4.375" style="397" customWidth="1"/>
    <col min="2818" max="2818" width="42.75" style="397" customWidth="1"/>
    <col min="2819" max="2819" width="7.875" style="397" customWidth="1"/>
    <col min="2820" max="2820" width="8.75" style="397" customWidth="1"/>
    <col min="2821" max="2822" width="13.25" style="397" customWidth="1"/>
    <col min="2823" max="2823" width="13.75" style="397" customWidth="1"/>
    <col min="2824" max="2824" width="14.375" style="397" customWidth="1"/>
    <col min="2825" max="2825" width="34.75" style="397" customWidth="1"/>
    <col min="2826" max="3072" width="9.125" style="397"/>
    <col min="3073" max="3073" width="4.375" style="397" customWidth="1"/>
    <col min="3074" max="3074" width="42.75" style="397" customWidth="1"/>
    <col min="3075" max="3075" width="7.875" style="397" customWidth="1"/>
    <col min="3076" max="3076" width="8.75" style="397" customWidth="1"/>
    <col min="3077" max="3078" width="13.25" style="397" customWidth="1"/>
    <col min="3079" max="3079" width="13.75" style="397" customWidth="1"/>
    <col min="3080" max="3080" width="14.375" style="397" customWidth="1"/>
    <col min="3081" max="3081" width="34.75" style="397" customWidth="1"/>
    <col min="3082" max="3328" width="9.125" style="397"/>
    <col min="3329" max="3329" width="4.375" style="397" customWidth="1"/>
    <col min="3330" max="3330" width="42.75" style="397" customWidth="1"/>
    <col min="3331" max="3331" width="7.875" style="397" customWidth="1"/>
    <col min="3332" max="3332" width="8.75" style="397" customWidth="1"/>
    <col min="3333" max="3334" width="13.25" style="397" customWidth="1"/>
    <col min="3335" max="3335" width="13.75" style="397" customWidth="1"/>
    <col min="3336" max="3336" width="14.375" style="397" customWidth="1"/>
    <col min="3337" max="3337" width="34.75" style="397" customWidth="1"/>
    <col min="3338" max="3584" width="9.125" style="397"/>
    <col min="3585" max="3585" width="4.375" style="397" customWidth="1"/>
    <col min="3586" max="3586" width="42.75" style="397" customWidth="1"/>
    <col min="3587" max="3587" width="7.875" style="397" customWidth="1"/>
    <col min="3588" max="3588" width="8.75" style="397" customWidth="1"/>
    <col min="3589" max="3590" width="13.25" style="397" customWidth="1"/>
    <col min="3591" max="3591" width="13.75" style="397" customWidth="1"/>
    <col min="3592" max="3592" width="14.375" style="397" customWidth="1"/>
    <col min="3593" max="3593" width="34.75" style="397" customWidth="1"/>
    <col min="3594" max="3840" width="9.125" style="397"/>
    <col min="3841" max="3841" width="4.375" style="397" customWidth="1"/>
    <col min="3842" max="3842" width="42.75" style="397" customWidth="1"/>
    <col min="3843" max="3843" width="7.875" style="397" customWidth="1"/>
    <col min="3844" max="3844" width="8.75" style="397" customWidth="1"/>
    <col min="3845" max="3846" width="13.25" style="397" customWidth="1"/>
    <col min="3847" max="3847" width="13.75" style="397" customWidth="1"/>
    <col min="3848" max="3848" width="14.375" style="397" customWidth="1"/>
    <col min="3849" max="3849" width="34.75" style="397" customWidth="1"/>
    <col min="3850" max="4096" width="9.125" style="397"/>
    <col min="4097" max="4097" width="4.375" style="397" customWidth="1"/>
    <col min="4098" max="4098" width="42.75" style="397" customWidth="1"/>
    <col min="4099" max="4099" width="7.875" style="397" customWidth="1"/>
    <col min="4100" max="4100" width="8.75" style="397" customWidth="1"/>
    <col min="4101" max="4102" width="13.25" style="397" customWidth="1"/>
    <col min="4103" max="4103" width="13.75" style="397" customWidth="1"/>
    <col min="4104" max="4104" width="14.375" style="397" customWidth="1"/>
    <col min="4105" max="4105" width="34.75" style="397" customWidth="1"/>
    <col min="4106" max="4352" width="9.125" style="397"/>
    <col min="4353" max="4353" width="4.375" style="397" customWidth="1"/>
    <col min="4354" max="4354" width="42.75" style="397" customWidth="1"/>
    <col min="4355" max="4355" width="7.875" style="397" customWidth="1"/>
    <col min="4356" max="4356" width="8.75" style="397" customWidth="1"/>
    <col min="4357" max="4358" width="13.25" style="397" customWidth="1"/>
    <col min="4359" max="4359" width="13.75" style="397" customWidth="1"/>
    <col min="4360" max="4360" width="14.375" style="397" customWidth="1"/>
    <col min="4361" max="4361" width="34.75" style="397" customWidth="1"/>
    <col min="4362" max="4608" width="9.125" style="397"/>
    <col min="4609" max="4609" width="4.375" style="397" customWidth="1"/>
    <col min="4610" max="4610" width="42.75" style="397" customWidth="1"/>
    <col min="4611" max="4611" width="7.875" style="397" customWidth="1"/>
    <col min="4612" max="4612" width="8.75" style="397" customWidth="1"/>
    <col min="4613" max="4614" width="13.25" style="397" customWidth="1"/>
    <col min="4615" max="4615" width="13.75" style="397" customWidth="1"/>
    <col min="4616" max="4616" width="14.375" style="397" customWidth="1"/>
    <col min="4617" max="4617" width="34.75" style="397" customWidth="1"/>
    <col min="4618" max="4864" width="9.125" style="397"/>
    <col min="4865" max="4865" width="4.375" style="397" customWidth="1"/>
    <col min="4866" max="4866" width="42.75" style="397" customWidth="1"/>
    <col min="4867" max="4867" width="7.875" style="397" customWidth="1"/>
    <col min="4868" max="4868" width="8.75" style="397" customWidth="1"/>
    <col min="4869" max="4870" width="13.25" style="397" customWidth="1"/>
    <col min="4871" max="4871" width="13.75" style="397" customWidth="1"/>
    <col min="4872" max="4872" width="14.375" style="397" customWidth="1"/>
    <col min="4873" max="4873" width="34.75" style="397" customWidth="1"/>
    <col min="4874" max="5120" width="9.125" style="397"/>
    <col min="5121" max="5121" width="4.375" style="397" customWidth="1"/>
    <col min="5122" max="5122" width="42.75" style="397" customWidth="1"/>
    <col min="5123" max="5123" width="7.875" style="397" customWidth="1"/>
    <col min="5124" max="5124" width="8.75" style="397" customWidth="1"/>
    <col min="5125" max="5126" width="13.25" style="397" customWidth="1"/>
    <col min="5127" max="5127" width="13.75" style="397" customWidth="1"/>
    <col min="5128" max="5128" width="14.375" style="397" customWidth="1"/>
    <col min="5129" max="5129" width="34.75" style="397" customWidth="1"/>
    <col min="5130" max="5376" width="9.125" style="397"/>
    <col min="5377" max="5377" width="4.375" style="397" customWidth="1"/>
    <col min="5378" max="5378" width="42.75" style="397" customWidth="1"/>
    <col min="5379" max="5379" width="7.875" style="397" customWidth="1"/>
    <col min="5380" max="5380" width="8.75" style="397" customWidth="1"/>
    <col min="5381" max="5382" width="13.25" style="397" customWidth="1"/>
    <col min="5383" max="5383" width="13.75" style="397" customWidth="1"/>
    <col min="5384" max="5384" width="14.375" style="397" customWidth="1"/>
    <col min="5385" max="5385" width="34.75" style="397" customWidth="1"/>
    <col min="5386" max="5632" width="9.125" style="397"/>
    <col min="5633" max="5633" width="4.375" style="397" customWidth="1"/>
    <col min="5634" max="5634" width="42.75" style="397" customWidth="1"/>
    <col min="5635" max="5635" width="7.875" style="397" customWidth="1"/>
    <col min="5636" max="5636" width="8.75" style="397" customWidth="1"/>
    <col min="5637" max="5638" width="13.25" style="397" customWidth="1"/>
    <col min="5639" max="5639" width="13.75" style="397" customWidth="1"/>
    <col min="5640" max="5640" width="14.375" style="397" customWidth="1"/>
    <col min="5641" max="5641" width="34.75" style="397" customWidth="1"/>
    <col min="5642" max="5888" width="9.125" style="397"/>
    <col min="5889" max="5889" width="4.375" style="397" customWidth="1"/>
    <col min="5890" max="5890" width="42.75" style="397" customWidth="1"/>
    <col min="5891" max="5891" width="7.875" style="397" customWidth="1"/>
    <col min="5892" max="5892" width="8.75" style="397" customWidth="1"/>
    <col min="5893" max="5894" width="13.25" style="397" customWidth="1"/>
    <col min="5895" max="5895" width="13.75" style="397" customWidth="1"/>
    <col min="5896" max="5896" width="14.375" style="397" customWidth="1"/>
    <col min="5897" max="5897" width="34.75" style="397" customWidth="1"/>
    <col min="5898" max="6144" width="9.125" style="397"/>
    <col min="6145" max="6145" width="4.375" style="397" customWidth="1"/>
    <col min="6146" max="6146" width="42.75" style="397" customWidth="1"/>
    <col min="6147" max="6147" width="7.875" style="397" customWidth="1"/>
    <col min="6148" max="6148" width="8.75" style="397" customWidth="1"/>
    <col min="6149" max="6150" width="13.25" style="397" customWidth="1"/>
    <col min="6151" max="6151" width="13.75" style="397" customWidth="1"/>
    <col min="6152" max="6152" width="14.375" style="397" customWidth="1"/>
    <col min="6153" max="6153" width="34.75" style="397" customWidth="1"/>
    <col min="6154" max="6400" width="9.125" style="397"/>
    <col min="6401" max="6401" width="4.375" style="397" customWidth="1"/>
    <col min="6402" max="6402" width="42.75" style="397" customWidth="1"/>
    <col min="6403" max="6403" width="7.875" style="397" customWidth="1"/>
    <col min="6404" max="6404" width="8.75" style="397" customWidth="1"/>
    <col min="6405" max="6406" width="13.25" style="397" customWidth="1"/>
    <col min="6407" max="6407" width="13.75" style="397" customWidth="1"/>
    <col min="6408" max="6408" width="14.375" style="397" customWidth="1"/>
    <col min="6409" max="6409" width="34.75" style="397" customWidth="1"/>
    <col min="6410" max="6656" width="9.125" style="397"/>
    <col min="6657" max="6657" width="4.375" style="397" customWidth="1"/>
    <col min="6658" max="6658" width="42.75" style="397" customWidth="1"/>
    <col min="6659" max="6659" width="7.875" style="397" customWidth="1"/>
    <col min="6660" max="6660" width="8.75" style="397" customWidth="1"/>
    <col min="6661" max="6662" width="13.25" style="397" customWidth="1"/>
    <col min="6663" max="6663" width="13.75" style="397" customWidth="1"/>
    <col min="6664" max="6664" width="14.375" style="397" customWidth="1"/>
    <col min="6665" max="6665" width="34.75" style="397" customWidth="1"/>
    <col min="6666" max="6912" width="9.125" style="397"/>
    <col min="6913" max="6913" width="4.375" style="397" customWidth="1"/>
    <col min="6914" max="6914" width="42.75" style="397" customWidth="1"/>
    <col min="6915" max="6915" width="7.875" style="397" customWidth="1"/>
    <col min="6916" max="6916" width="8.75" style="397" customWidth="1"/>
    <col min="6917" max="6918" width="13.25" style="397" customWidth="1"/>
    <col min="6919" max="6919" width="13.75" style="397" customWidth="1"/>
    <col min="6920" max="6920" width="14.375" style="397" customWidth="1"/>
    <col min="6921" max="6921" width="34.75" style="397" customWidth="1"/>
    <col min="6922" max="7168" width="9.125" style="397"/>
    <col min="7169" max="7169" width="4.375" style="397" customWidth="1"/>
    <col min="7170" max="7170" width="42.75" style="397" customWidth="1"/>
    <col min="7171" max="7171" width="7.875" style="397" customWidth="1"/>
    <col min="7172" max="7172" width="8.75" style="397" customWidth="1"/>
    <col min="7173" max="7174" width="13.25" style="397" customWidth="1"/>
    <col min="7175" max="7175" width="13.75" style="397" customWidth="1"/>
    <col min="7176" max="7176" width="14.375" style="397" customWidth="1"/>
    <col min="7177" max="7177" width="34.75" style="397" customWidth="1"/>
    <col min="7178" max="7424" width="9.125" style="397"/>
    <col min="7425" max="7425" width="4.375" style="397" customWidth="1"/>
    <col min="7426" max="7426" width="42.75" style="397" customWidth="1"/>
    <col min="7427" max="7427" width="7.875" style="397" customWidth="1"/>
    <col min="7428" max="7428" width="8.75" style="397" customWidth="1"/>
    <col min="7429" max="7430" width="13.25" style="397" customWidth="1"/>
    <col min="7431" max="7431" width="13.75" style="397" customWidth="1"/>
    <col min="7432" max="7432" width="14.375" style="397" customWidth="1"/>
    <col min="7433" max="7433" width="34.75" style="397" customWidth="1"/>
    <col min="7434" max="7680" width="9.125" style="397"/>
    <col min="7681" max="7681" width="4.375" style="397" customWidth="1"/>
    <col min="7682" max="7682" width="42.75" style="397" customWidth="1"/>
    <col min="7683" max="7683" width="7.875" style="397" customWidth="1"/>
    <col min="7684" max="7684" width="8.75" style="397" customWidth="1"/>
    <col min="7685" max="7686" width="13.25" style="397" customWidth="1"/>
    <col min="7687" max="7687" width="13.75" style="397" customWidth="1"/>
    <col min="7688" max="7688" width="14.375" style="397" customWidth="1"/>
    <col min="7689" max="7689" width="34.75" style="397" customWidth="1"/>
    <col min="7690" max="7936" width="9.125" style="397"/>
    <col min="7937" max="7937" width="4.375" style="397" customWidth="1"/>
    <col min="7938" max="7938" width="42.75" style="397" customWidth="1"/>
    <col min="7939" max="7939" width="7.875" style="397" customWidth="1"/>
    <col min="7940" max="7940" width="8.75" style="397" customWidth="1"/>
    <col min="7941" max="7942" width="13.25" style="397" customWidth="1"/>
    <col min="7943" max="7943" width="13.75" style="397" customWidth="1"/>
    <col min="7944" max="7944" width="14.375" style="397" customWidth="1"/>
    <col min="7945" max="7945" width="34.75" style="397" customWidth="1"/>
    <col min="7946" max="8192" width="9.125" style="397"/>
    <col min="8193" max="8193" width="4.375" style="397" customWidth="1"/>
    <col min="8194" max="8194" width="42.75" style="397" customWidth="1"/>
    <col min="8195" max="8195" width="7.875" style="397" customWidth="1"/>
    <col min="8196" max="8196" width="8.75" style="397" customWidth="1"/>
    <col min="8197" max="8198" width="13.25" style="397" customWidth="1"/>
    <col min="8199" max="8199" width="13.75" style="397" customWidth="1"/>
    <col min="8200" max="8200" width="14.375" style="397" customWidth="1"/>
    <col min="8201" max="8201" width="34.75" style="397" customWidth="1"/>
    <col min="8202" max="8448" width="9.125" style="397"/>
    <col min="8449" max="8449" width="4.375" style="397" customWidth="1"/>
    <col min="8450" max="8450" width="42.75" style="397" customWidth="1"/>
    <col min="8451" max="8451" width="7.875" style="397" customWidth="1"/>
    <col min="8452" max="8452" width="8.75" style="397" customWidth="1"/>
    <col min="8453" max="8454" width="13.25" style="397" customWidth="1"/>
    <col min="8455" max="8455" width="13.75" style="397" customWidth="1"/>
    <col min="8456" max="8456" width="14.375" style="397" customWidth="1"/>
    <col min="8457" max="8457" width="34.75" style="397" customWidth="1"/>
    <col min="8458" max="8704" width="9.125" style="397"/>
    <col min="8705" max="8705" width="4.375" style="397" customWidth="1"/>
    <col min="8706" max="8706" width="42.75" style="397" customWidth="1"/>
    <col min="8707" max="8707" width="7.875" style="397" customWidth="1"/>
    <col min="8708" max="8708" width="8.75" style="397" customWidth="1"/>
    <col min="8709" max="8710" width="13.25" style="397" customWidth="1"/>
    <col min="8711" max="8711" width="13.75" style="397" customWidth="1"/>
    <col min="8712" max="8712" width="14.375" style="397" customWidth="1"/>
    <col min="8713" max="8713" width="34.75" style="397" customWidth="1"/>
    <col min="8714" max="8960" width="9.125" style="397"/>
    <col min="8961" max="8961" width="4.375" style="397" customWidth="1"/>
    <col min="8962" max="8962" width="42.75" style="397" customWidth="1"/>
    <col min="8963" max="8963" width="7.875" style="397" customWidth="1"/>
    <col min="8964" max="8964" width="8.75" style="397" customWidth="1"/>
    <col min="8965" max="8966" width="13.25" style="397" customWidth="1"/>
    <col min="8967" max="8967" width="13.75" style="397" customWidth="1"/>
    <col min="8968" max="8968" width="14.375" style="397" customWidth="1"/>
    <col min="8969" max="8969" width="34.75" style="397" customWidth="1"/>
    <col min="8970" max="9216" width="9.125" style="397"/>
    <col min="9217" max="9217" width="4.375" style="397" customWidth="1"/>
    <col min="9218" max="9218" width="42.75" style="397" customWidth="1"/>
    <col min="9219" max="9219" width="7.875" style="397" customWidth="1"/>
    <col min="9220" max="9220" width="8.75" style="397" customWidth="1"/>
    <col min="9221" max="9222" width="13.25" style="397" customWidth="1"/>
    <col min="9223" max="9223" width="13.75" style="397" customWidth="1"/>
    <col min="9224" max="9224" width="14.375" style="397" customWidth="1"/>
    <col min="9225" max="9225" width="34.75" style="397" customWidth="1"/>
    <col min="9226" max="9472" width="9.125" style="397"/>
    <col min="9473" max="9473" width="4.375" style="397" customWidth="1"/>
    <col min="9474" max="9474" width="42.75" style="397" customWidth="1"/>
    <col min="9475" max="9475" width="7.875" style="397" customWidth="1"/>
    <col min="9476" max="9476" width="8.75" style="397" customWidth="1"/>
    <col min="9477" max="9478" width="13.25" style="397" customWidth="1"/>
    <col min="9479" max="9479" width="13.75" style="397" customWidth="1"/>
    <col min="9480" max="9480" width="14.375" style="397" customWidth="1"/>
    <col min="9481" max="9481" width="34.75" style="397" customWidth="1"/>
    <col min="9482" max="9728" width="9.125" style="397"/>
    <col min="9729" max="9729" width="4.375" style="397" customWidth="1"/>
    <col min="9730" max="9730" width="42.75" style="397" customWidth="1"/>
    <col min="9731" max="9731" width="7.875" style="397" customWidth="1"/>
    <col min="9732" max="9732" width="8.75" style="397" customWidth="1"/>
    <col min="9733" max="9734" width="13.25" style="397" customWidth="1"/>
    <col min="9735" max="9735" width="13.75" style="397" customWidth="1"/>
    <col min="9736" max="9736" width="14.375" style="397" customWidth="1"/>
    <col min="9737" max="9737" width="34.75" style="397" customWidth="1"/>
    <col min="9738" max="9984" width="9.125" style="397"/>
    <col min="9985" max="9985" width="4.375" style="397" customWidth="1"/>
    <col min="9986" max="9986" width="42.75" style="397" customWidth="1"/>
    <col min="9987" max="9987" width="7.875" style="397" customWidth="1"/>
    <col min="9988" max="9988" width="8.75" style="397" customWidth="1"/>
    <col min="9989" max="9990" width="13.25" style="397" customWidth="1"/>
    <col min="9991" max="9991" width="13.75" style="397" customWidth="1"/>
    <col min="9992" max="9992" width="14.375" style="397" customWidth="1"/>
    <col min="9993" max="9993" width="34.75" style="397" customWidth="1"/>
    <col min="9994" max="10240" width="9.125" style="397"/>
    <col min="10241" max="10241" width="4.375" style="397" customWidth="1"/>
    <col min="10242" max="10242" width="42.75" style="397" customWidth="1"/>
    <col min="10243" max="10243" width="7.875" style="397" customWidth="1"/>
    <col min="10244" max="10244" width="8.75" style="397" customWidth="1"/>
    <col min="10245" max="10246" width="13.25" style="397" customWidth="1"/>
    <col min="10247" max="10247" width="13.75" style="397" customWidth="1"/>
    <col min="10248" max="10248" width="14.375" style="397" customWidth="1"/>
    <col min="10249" max="10249" width="34.75" style="397" customWidth="1"/>
    <col min="10250" max="10496" width="9.125" style="397"/>
    <col min="10497" max="10497" width="4.375" style="397" customWidth="1"/>
    <col min="10498" max="10498" width="42.75" style="397" customWidth="1"/>
    <col min="10499" max="10499" width="7.875" style="397" customWidth="1"/>
    <col min="10500" max="10500" width="8.75" style="397" customWidth="1"/>
    <col min="10501" max="10502" width="13.25" style="397" customWidth="1"/>
    <col min="10503" max="10503" width="13.75" style="397" customWidth="1"/>
    <col min="10504" max="10504" width="14.375" style="397" customWidth="1"/>
    <col min="10505" max="10505" width="34.75" style="397" customWidth="1"/>
    <col min="10506" max="10752" width="9.125" style="397"/>
    <col min="10753" max="10753" width="4.375" style="397" customWidth="1"/>
    <col min="10754" max="10754" width="42.75" style="397" customWidth="1"/>
    <col min="10755" max="10755" width="7.875" style="397" customWidth="1"/>
    <col min="10756" max="10756" width="8.75" style="397" customWidth="1"/>
    <col min="10757" max="10758" width="13.25" style="397" customWidth="1"/>
    <col min="10759" max="10759" width="13.75" style="397" customWidth="1"/>
    <col min="10760" max="10760" width="14.375" style="397" customWidth="1"/>
    <col min="10761" max="10761" width="34.75" style="397" customWidth="1"/>
    <col min="10762" max="11008" width="9.125" style="397"/>
    <col min="11009" max="11009" width="4.375" style="397" customWidth="1"/>
    <col min="11010" max="11010" width="42.75" style="397" customWidth="1"/>
    <col min="11011" max="11011" width="7.875" style="397" customWidth="1"/>
    <col min="11012" max="11012" width="8.75" style="397" customWidth="1"/>
    <col min="11013" max="11014" width="13.25" style="397" customWidth="1"/>
    <col min="11015" max="11015" width="13.75" style="397" customWidth="1"/>
    <col min="11016" max="11016" width="14.375" style="397" customWidth="1"/>
    <col min="11017" max="11017" width="34.75" style="397" customWidth="1"/>
    <col min="11018" max="11264" width="9.125" style="397"/>
    <col min="11265" max="11265" width="4.375" style="397" customWidth="1"/>
    <col min="11266" max="11266" width="42.75" style="397" customWidth="1"/>
    <col min="11267" max="11267" width="7.875" style="397" customWidth="1"/>
    <col min="11268" max="11268" width="8.75" style="397" customWidth="1"/>
    <col min="11269" max="11270" width="13.25" style="397" customWidth="1"/>
    <col min="11271" max="11271" width="13.75" style="397" customWidth="1"/>
    <col min="11272" max="11272" width="14.375" style="397" customWidth="1"/>
    <col min="11273" max="11273" width="34.75" style="397" customWidth="1"/>
    <col min="11274" max="11520" width="9.125" style="397"/>
    <col min="11521" max="11521" width="4.375" style="397" customWidth="1"/>
    <col min="11522" max="11522" width="42.75" style="397" customWidth="1"/>
    <col min="11523" max="11523" width="7.875" style="397" customWidth="1"/>
    <col min="11524" max="11524" width="8.75" style="397" customWidth="1"/>
    <col min="11525" max="11526" width="13.25" style="397" customWidth="1"/>
    <col min="11527" max="11527" width="13.75" style="397" customWidth="1"/>
    <col min="11528" max="11528" width="14.375" style="397" customWidth="1"/>
    <col min="11529" max="11529" width="34.75" style="397" customWidth="1"/>
    <col min="11530" max="11776" width="9.125" style="397"/>
    <col min="11777" max="11777" width="4.375" style="397" customWidth="1"/>
    <col min="11778" max="11778" width="42.75" style="397" customWidth="1"/>
    <col min="11779" max="11779" width="7.875" style="397" customWidth="1"/>
    <col min="11780" max="11780" width="8.75" style="397" customWidth="1"/>
    <col min="11781" max="11782" width="13.25" style="397" customWidth="1"/>
    <col min="11783" max="11783" width="13.75" style="397" customWidth="1"/>
    <col min="11784" max="11784" width="14.375" style="397" customWidth="1"/>
    <col min="11785" max="11785" width="34.75" style="397" customWidth="1"/>
    <col min="11786" max="12032" width="9.125" style="397"/>
    <col min="12033" max="12033" width="4.375" style="397" customWidth="1"/>
    <col min="12034" max="12034" width="42.75" style="397" customWidth="1"/>
    <col min="12035" max="12035" width="7.875" style="397" customWidth="1"/>
    <col min="12036" max="12036" width="8.75" style="397" customWidth="1"/>
    <col min="12037" max="12038" width="13.25" style="397" customWidth="1"/>
    <col min="12039" max="12039" width="13.75" style="397" customWidth="1"/>
    <col min="12040" max="12040" width="14.375" style="397" customWidth="1"/>
    <col min="12041" max="12041" width="34.75" style="397" customWidth="1"/>
    <col min="12042" max="12288" width="9.125" style="397"/>
    <col min="12289" max="12289" width="4.375" style="397" customWidth="1"/>
    <col min="12290" max="12290" width="42.75" style="397" customWidth="1"/>
    <col min="12291" max="12291" width="7.875" style="397" customWidth="1"/>
    <col min="12292" max="12292" width="8.75" style="397" customWidth="1"/>
    <col min="12293" max="12294" width="13.25" style="397" customWidth="1"/>
    <col min="12295" max="12295" width="13.75" style="397" customWidth="1"/>
    <col min="12296" max="12296" width="14.375" style="397" customWidth="1"/>
    <col min="12297" max="12297" width="34.75" style="397" customWidth="1"/>
    <col min="12298" max="12544" width="9.125" style="397"/>
    <col min="12545" max="12545" width="4.375" style="397" customWidth="1"/>
    <col min="12546" max="12546" width="42.75" style="397" customWidth="1"/>
    <col min="12547" max="12547" width="7.875" style="397" customWidth="1"/>
    <col min="12548" max="12548" width="8.75" style="397" customWidth="1"/>
    <col min="12549" max="12550" width="13.25" style="397" customWidth="1"/>
    <col min="12551" max="12551" width="13.75" style="397" customWidth="1"/>
    <col min="12552" max="12552" width="14.375" style="397" customWidth="1"/>
    <col min="12553" max="12553" width="34.75" style="397" customWidth="1"/>
    <col min="12554" max="12800" width="9.125" style="397"/>
    <col min="12801" max="12801" width="4.375" style="397" customWidth="1"/>
    <col min="12802" max="12802" width="42.75" style="397" customWidth="1"/>
    <col min="12803" max="12803" width="7.875" style="397" customWidth="1"/>
    <col min="12804" max="12804" width="8.75" style="397" customWidth="1"/>
    <col min="12805" max="12806" width="13.25" style="397" customWidth="1"/>
    <col min="12807" max="12807" width="13.75" style="397" customWidth="1"/>
    <col min="12808" max="12808" width="14.375" style="397" customWidth="1"/>
    <col min="12809" max="12809" width="34.75" style="397" customWidth="1"/>
    <col min="12810" max="13056" width="9.125" style="397"/>
    <col min="13057" max="13057" width="4.375" style="397" customWidth="1"/>
    <col min="13058" max="13058" width="42.75" style="397" customWidth="1"/>
    <col min="13059" max="13059" width="7.875" style="397" customWidth="1"/>
    <col min="13060" max="13060" width="8.75" style="397" customWidth="1"/>
    <col min="13061" max="13062" width="13.25" style="397" customWidth="1"/>
    <col min="13063" max="13063" width="13.75" style="397" customWidth="1"/>
    <col min="13064" max="13064" width="14.375" style="397" customWidth="1"/>
    <col min="13065" max="13065" width="34.75" style="397" customWidth="1"/>
    <col min="13066" max="13312" width="9.125" style="397"/>
    <col min="13313" max="13313" width="4.375" style="397" customWidth="1"/>
    <col min="13314" max="13314" width="42.75" style="397" customWidth="1"/>
    <col min="13315" max="13315" width="7.875" style="397" customWidth="1"/>
    <col min="13316" max="13316" width="8.75" style="397" customWidth="1"/>
    <col min="13317" max="13318" width="13.25" style="397" customWidth="1"/>
    <col min="13319" max="13319" width="13.75" style="397" customWidth="1"/>
    <col min="13320" max="13320" width="14.375" style="397" customWidth="1"/>
    <col min="13321" max="13321" width="34.75" style="397" customWidth="1"/>
    <col min="13322" max="13568" width="9.125" style="397"/>
    <col min="13569" max="13569" width="4.375" style="397" customWidth="1"/>
    <col min="13570" max="13570" width="42.75" style="397" customWidth="1"/>
    <col min="13571" max="13571" width="7.875" style="397" customWidth="1"/>
    <col min="13572" max="13572" width="8.75" style="397" customWidth="1"/>
    <col min="13573" max="13574" width="13.25" style="397" customWidth="1"/>
    <col min="13575" max="13575" width="13.75" style="397" customWidth="1"/>
    <col min="13576" max="13576" width="14.375" style="397" customWidth="1"/>
    <col min="13577" max="13577" width="34.75" style="397" customWidth="1"/>
    <col min="13578" max="13824" width="9.125" style="397"/>
    <col min="13825" max="13825" width="4.375" style="397" customWidth="1"/>
    <col min="13826" max="13826" width="42.75" style="397" customWidth="1"/>
    <col min="13827" max="13827" width="7.875" style="397" customWidth="1"/>
    <col min="13828" max="13828" width="8.75" style="397" customWidth="1"/>
    <col min="13829" max="13830" width="13.25" style="397" customWidth="1"/>
    <col min="13831" max="13831" width="13.75" style="397" customWidth="1"/>
    <col min="13832" max="13832" width="14.375" style="397" customWidth="1"/>
    <col min="13833" max="13833" width="34.75" style="397" customWidth="1"/>
    <col min="13834" max="14080" width="9.125" style="397"/>
    <col min="14081" max="14081" width="4.375" style="397" customWidth="1"/>
    <col min="14082" max="14082" width="42.75" style="397" customWidth="1"/>
    <col min="14083" max="14083" width="7.875" style="397" customWidth="1"/>
    <col min="14084" max="14084" width="8.75" style="397" customWidth="1"/>
    <col min="14085" max="14086" width="13.25" style="397" customWidth="1"/>
    <col min="14087" max="14087" width="13.75" style="397" customWidth="1"/>
    <col min="14088" max="14088" width="14.375" style="397" customWidth="1"/>
    <col min="14089" max="14089" width="34.75" style="397" customWidth="1"/>
    <col min="14090" max="14336" width="9.125" style="397"/>
    <col min="14337" max="14337" width="4.375" style="397" customWidth="1"/>
    <col min="14338" max="14338" width="42.75" style="397" customWidth="1"/>
    <col min="14339" max="14339" width="7.875" style="397" customWidth="1"/>
    <col min="14340" max="14340" width="8.75" style="397" customWidth="1"/>
    <col min="14341" max="14342" width="13.25" style="397" customWidth="1"/>
    <col min="14343" max="14343" width="13.75" style="397" customWidth="1"/>
    <col min="14344" max="14344" width="14.375" style="397" customWidth="1"/>
    <col min="14345" max="14345" width="34.75" style="397" customWidth="1"/>
    <col min="14346" max="14592" width="9.125" style="397"/>
    <col min="14593" max="14593" width="4.375" style="397" customWidth="1"/>
    <col min="14594" max="14594" width="42.75" style="397" customWidth="1"/>
    <col min="14595" max="14595" width="7.875" style="397" customWidth="1"/>
    <col min="14596" max="14596" width="8.75" style="397" customWidth="1"/>
    <col min="14597" max="14598" width="13.25" style="397" customWidth="1"/>
    <col min="14599" max="14599" width="13.75" style="397" customWidth="1"/>
    <col min="14600" max="14600" width="14.375" style="397" customWidth="1"/>
    <col min="14601" max="14601" width="34.75" style="397" customWidth="1"/>
    <col min="14602" max="14848" width="9.125" style="397"/>
    <col min="14849" max="14849" width="4.375" style="397" customWidth="1"/>
    <col min="14850" max="14850" width="42.75" style="397" customWidth="1"/>
    <col min="14851" max="14851" width="7.875" style="397" customWidth="1"/>
    <col min="14852" max="14852" width="8.75" style="397" customWidth="1"/>
    <col min="14853" max="14854" width="13.25" style="397" customWidth="1"/>
    <col min="14855" max="14855" width="13.75" style="397" customWidth="1"/>
    <col min="14856" max="14856" width="14.375" style="397" customWidth="1"/>
    <col min="14857" max="14857" width="34.75" style="397" customWidth="1"/>
    <col min="14858" max="15104" width="9.125" style="397"/>
    <col min="15105" max="15105" width="4.375" style="397" customWidth="1"/>
    <col min="15106" max="15106" width="42.75" style="397" customWidth="1"/>
    <col min="15107" max="15107" width="7.875" style="397" customWidth="1"/>
    <col min="15108" max="15108" width="8.75" style="397" customWidth="1"/>
    <col min="15109" max="15110" width="13.25" style="397" customWidth="1"/>
    <col min="15111" max="15111" width="13.75" style="397" customWidth="1"/>
    <col min="15112" max="15112" width="14.375" style="397" customWidth="1"/>
    <col min="15113" max="15113" width="34.75" style="397" customWidth="1"/>
    <col min="15114" max="15360" width="9.125" style="397"/>
    <col min="15361" max="15361" width="4.375" style="397" customWidth="1"/>
    <col min="15362" max="15362" width="42.75" style="397" customWidth="1"/>
    <col min="15363" max="15363" width="7.875" style="397" customWidth="1"/>
    <col min="15364" max="15364" width="8.75" style="397" customWidth="1"/>
    <col min="15365" max="15366" width="13.25" style="397" customWidth="1"/>
    <col min="15367" max="15367" width="13.75" style="397" customWidth="1"/>
    <col min="15368" max="15368" width="14.375" style="397" customWidth="1"/>
    <col min="15369" max="15369" width="34.75" style="397" customWidth="1"/>
    <col min="15370" max="15616" width="9.125" style="397"/>
    <col min="15617" max="15617" width="4.375" style="397" customWidth="1"/>
    <col min="15618" max="15618" width="42.75" style="397" customWidth="1"/>
    <col min="15619" max="15619" width="7.875" style="397" customWidth="1"/>
    <col min="15620" max="15620" width="8.75" style="397" customWidth="1"/>
    <col min="15621" max="15622" width="13.25" style="397" customWidth="1"/>
    <col min="15623" max="15623" width="13.75" style="397" customWidth="1"/>
    <col min="15624" max="15624" width="14.375" style="397" customWidth="1"/>
    <col min="15625" max="15625" width="34.75" style="397" customWidth="1"/>
    <col min="15626" max="15872" width="9.125" style="397"/>
    <col min="15873" max="15873" width="4.375" style="397" customWidth="1"/>
    <col min="15874" max="15874" width="42.75" style="397" customWidth="1"/>
    <col min="15875" max="15875" width="7.875" style="397" customWidth="1"/>
    <col min="15876" max="15876" width="8.75" style="397" customWidth="1"/>
    <col min="15877" max="15878" width="13.25" style="397" customWidth="1"/>
    <col min="15879" max="15879" width="13.75" style="397" customWidth="1"/>
    <col min="15880" max="15880" width="14.375" style="397" customWidth="1"/>
    <col min="15881" max="15881" width="34.75" style="397" customWidth="1"/>
    <col min="15882" max="16128" width="9.125" style="397"/>
    <col min="16129" max="16129" width="4.375" style="397" customWidth="1"/>
    <col min="16130" max="16130" width="42.75" style="397" customWidth="1"/>
    <col min="16131" max="16131" width="7.875" style="397" customWidth="1"/>
    <col min="16132" max="16132" width="8.75" style="397" customWidth="1"/>
    <col min="16133" max="16134" width="13.25" style="397" customWidth="1"/>
    <col min="16135" max="16135" width="13.75" style="397" customWidth="1"/>
    <col min="16136" max="16136" width="14.375" style="397" customWidth="1"/>
    <col min="16137" max="16137" width="34.75" style="397" customWidth="1"/>
    <col min="16138" max="16384" width="9.125" style="397"/>
  </cols>
  <sheetData>
    <row r="1" spans="1:13" s="361" customFormat="1" ht="18.75" customHeight="1" thickBot="1" x14ac:dyDescent="0.35">
      <c r="A1" s="355"/>
      <c r="B1" s="356" t="s">
        <v>459</v>
      </c>
      <c r="C1" s="357"/>
      <c r="D1" s="357"/>
      <c r="E1" s="357"/>
      <c r="F1" s="358"/>
      <c r="G1" s="358"/>
      <c r="H1" s="358"/>
      <c r="I1" s="359"/>
      <c r="J1" s="360"/>
      <c r="K1" s="360"/>
      <c r="L1" s="360"/>
      <c r="M1" s="360"/>
    </row>
    <row r="2" spans="1:13" s="364" customFormat="1" ht="24.95" thickBot="1" x14ac:dyDescent="0.25">
      <c r="A2" s="362" t="s">
        <v>444</v>
      </c>
      <c r="B2" s="362" t="s">
        <v>404</v>
      </c>
      <c r="C2" s="362" t="s">
        <v>445</v>
      </c>
      <c r="D2" s="362" t="s">
        <v>101</v>
      </c>
      <c r="E2" s="362" t="s">
        <v>446</v>
      </c>
      <c r="F2" s="362" t="s">
        <v>447</v>
      </c>
      <c r="G2" s="362" t="s">
        <v>448</v>
      </c>
      <c r="H2" s="362" t="s">
        <v>449</v>
      </c>
      <c r="I2" s="362" t="s">
        <v>450</v>
      </c>
      <c r="J2" s="363"/>
      <c r="K2" s="363"/>
      <c r="L2" s="363"/>
      <c r="M2" s="363"/>
    </row>
    <row r="3" spans="1:13" s="372" customFormat="1" x14ac:dyDescent="0.2">
      <c r="A3" s="400"/>
      <c r="B3" s="401" t="s">
        <v>460</v>
      </c>
      <c r="C3" s="402"/>
      <c r="D3" s="403"/>
      <c r="E3" s="404"/>
      <c r="F3" s="370"/>
      <c r="G3" s="405"/>
      <c r="H3" s="406"/>
      <c r="I3" s="406"/>
    </row>
    <row r="4" spans="1:13" s="372" customFormat="1" x14ac:dyDescent="0.2">
      <c r="A4" s="373"/>
      <c r="B4" s="407"/>
      <c r="C4" s="408"/>
      <c r="D4" s="409"/>
      <c r="E4" s="377"/>
      <c r="F4" s="378"/>
      <c r="G4" s="385"/>
      <c r="H4" s="385"/>
      <c r="I4" s="385"/>
    </row>
    <row r="5" spans="1:13" s="372" customFormat="1" x14ac:dyDescent="0.2">
      <c r="A5" s="410">
        <v>1</v>
      </c>
      <c r="B5" s="411" t="s">
        <v>461</v>
      </c>
      <c r="C5" s="385" t="s">
        <v>208</v>
      </c>
      <c r="D5" s="385">
        <v>50</v>
      </c>
      <c r="E5" s="412"/>
      <c r="F5" s="378"/>
      <c r="G5" s="385">
        <f>D5*E5</f>
        <v>0</v>
      </c>
      <c r="H5" s="385">
        <f>D5*F5</f>
        <v>0</v>
      </c>
      <c r="I5" s="385"/>
    </row>
    <row r="6" spans="1:13" s="372" customFormat="1" x14ac:dyDescent="0.2">
      <c r="A6" s="410">
        <v>2</v>
      </c>
      <c r="B6" s="411" t="s">
        <v>462</v>
      </c>
      <c r="C6" s="385" t="s">
        <v>463</v>
      </c>
      <c r="D6" s="385">
        <v>10</v>
      </c>
      <c r="E6" s="412"/>
      <c r="F6" s="378"/>
      <c r="G6" s="385">
        <f>D6*E6</f>
        <v>0</v>
      </c>
      <c r="H6" s="385">
        <f>D6*F6</f>
        <v>0</v>
      </c>
      <c r="I6" s="385"/>
    </row>
    <row r="7" spans="1:13" s="372" customFormat="1" x14ac:dyDescent="0.2">
      <c r="A7" s="410"/>
      <c r="B7" s="385"/>
      <c r="C7" s="385"/>
      <c r="D7" s="385"/>
      <c r="E7" s="412"/>
      <c r="F7" s="378"/>
      <c r="G7" s="385">
        <f>D7*E7</f>
        <v>0</v>
      </c>
      <c r="H7" s="385">
        <f>D7*F7</f>
        <v>0</v>
      </c>
      <c r="I7" s="385"/>
    </row>
    <row r="8" spans="1:13" s="372" customFormat="1" x14ac:dyDescent="0.2">
      <c r="A8" s="400"/>
      <c r="B8" s="413" t="s">
        <v>464</v>
      </c>
      <c r="C8" s="367"/>
      <c r="D8" s="414"/>
      <c r="E8" s="369"/>
      <c r="F8" s="370"/>
      <c r="G8" s="405"/>
      <c r="H8" s="406"/>
      <c r="I8" s="406"/>
    </row>
    <row r="9" spans="1:13" s="372" customFormat="1" x14ac:dyDescent="0.2">
      <c r="A9" s="382"/>
      <c r="B9" s="415"/>
      <c r="C9" s="416"/>
      <c r="D9" s="383"/>
      <c r="E9" s="377"/>
      <c r="F9" s="378"/>
      <c r="G9" s="417"/>
      <c r="H9" s="418"/>
      <c r="I9" s="418"/>
    </row>
    <row r="10" spans="1:13" s="372" customFormat="1" x14ac:dyDescent="0.2">
      <c r="A10" s="382" t="s">
        <v>67</v>
      </c>
      <c r="B10" s="411" t="s">
        <v>465</v>
      </c>
      <c r="C10" s="385" t="s">
        <v>208</v>
      </c>
      <c r="D10" s="385">
        <v>100</v>
      </c>
      <c r="E10" s="412"/>
      <c r="F10" s="378"/>
      <c r="G10" s="385">
        <f>D10*E10</f>
        <v>0</v>
      </c>
      <c r="H10" s="385">
        <f>D10*F10</f>
        <v>0</v>
      </c>
      <c r="I10" s="418"/>
    </row>
    <row r="11" spans="1:13" s="372" customFormat="1" x14ac:dyDescent="0.2">
      <c r="A11" s="373"/>
      <c r="B11" s="419"/>
      <c r="C11" s="385"/>
      <c r="D11" s="385"/>
      <c r="E11" s="377"/>
      <c r="F11" s="377"/>
      <c r="G11" s="385"/>
      <c r="H11" s="385"/>
      <c r="I11" s="385"/>
    </row>
    <row r="12" spans="1:13" s="372" customFormat="1" x14ac:dyDescent="0.2">
      <c r="A12" s="400"/>
      <c r="B12" s="366" t="s">
        <v>466</v>
      </c>
      <c r="C12" s="402"/>
      <c r="D12" s="414"/>
      <c r="E12" s="404"/>
      <c r="F12" s="370"/>
      <c r="G12" s="405"/>
      <c r="H12" s="406"/>
      <c r="I12" s="406"/>
    </row>
    <row r="13" spans="1:13" s="372" customFormat="1" x14ac:dyDescent="0.2">
      <c r="A13" s="373"/>
      <c r="B13" s="420"/>
      <c r="C13" s="421"/>
      <c r="D13" s="376"/>
      <c r="E13" s="377"/>
      <c r="F13" s="377"/>
      <c r="G13" s="385">
        <f>D13*E13</f>
        <v>0</v>
      </c>
      <c r="H13" s="385">
        <f>D13*F13</f>
        <v>0</v>
      </c>
      <c r="I13" s="377"/>
    </row>
    <row r="14" spans="1:13" s="372" customFormat="1" x14ac:dyDescent="0.2">
      <c r="A14" s="373">
        <v>1</v>
      </c>
      <c r="B14" s="411" t="s">
        <v>467</v>
      </c>
      <c r="C14" s="385" t="s">
        <v>176</v>
      </c>
      <c r="D14" s="385">
        <v>30</v>
      </c>
      <c r="E14" s="377"/>
      <c r="F14" s="377"/>
      <c r="G14" s="385">
        <f>D14*E14</f>
        <v>0</v>
      </c>
      <c r="H14" s="385">
        <f>D14*F14</f>
        <v>0</v>
      </c>
      <c r="I14" s="377"/>
    </row>
    <row r="15" spans="1:13" s="372" customFormat="1" x14ac:dyDescent="0.2">
      <c r="A15" s="373"/>
      <c r="B15" s="411"/>
      <c r="C15" s="385"/>
      <c r="D15" s="385"/>
      <c r="E15" s="377"/>
      <c r="F15" s="377"/>
      <c r="G15" s="385"/>
      <c r="H15" s="385"/>
      <c r="I15" s="377"/>
    </row>
    <row r="16" spans="1:13" s="372" customFormat="1" x14ac:dyDescent="0.2">
      <c r="A16" s="400"/>
      <c r="B16" s="366" t="s">
        <v>468</v>
      </c>
      <c r="C16" s="367"/>
      <c r="D16" s="404"/>
      <c r="E16" s="404"/>
      <c r="F16" s="370"/>
      <c r="G16" s="371"/>
      <c r="H16" s="404"/>
      <c r="I16" s="406"/>
    </row>
    <row r="17" spans="1:13" s="372" customFormat="1" ht="78.45" x14ac:dyDescent="0.2">
      <c r="A17" s="373">
        <v>1</v>
      </c>
      <c r="B17" s="422" t="s">
        <v>469</v>
      </c>
      <c r="C17" s="421" t="s">
        <v>470</v>
      </c>
      <c r="D17" s="377">
        <v>16</v>
      </c>
      <c r="E17" s="377"/>
      <c r="F17" s="377"/>
      <c r="G17" s="385">
        <f t="shared" ref="G17:G22" si="0">D17*E17</f>
        <v>0</v>
      </c>
      <c r="H17" s="385">
        <f t="shared" ref="H17:H22" si="1">D17*F17</f>
        <v>0</v>
      </c>
      <c r="I17" s="385"/>
      <c r="K17" s="423"/>
    </row>
    <row r="18" spans="1:13" s="372" customFormat="1" ht="31.4" x14ac:dyDescent="0.2">
      <c r="A18" s="373"/>
      <c r="B18" s="424" t="s">
        <v>471</v>
      </c>
      <c r="C18" s="421" t="s">
        <v>297</v>
      </c>
      <c r="D18" s="377">
        <v>1</v>
      </c>
      <c r="E18" s="377"/>
      <c r="F18" s="377"/>
      <c r="G18" s="385">
        <f t="shared" si="0"/>
        <v>0</v>
      </c>
      <c r="H18" s="385">
        <f t="shared" si="1"/>
        <v>0</v>
      </c>
      <c r="I18" s="385"/>
      <c r="K18" s="423"/>
    </row>
    <row r="19" spans="1:13" s="372" customFormat="1" ht="15.7" x14ac:dyDescent="0.2">
      <c r="A19" s="373"/>
      <c r="B19" s="425" t="s">
        <v>472</v>
      </c>
      <c r="C19" s="421" t="s">
        <v>297</v>
      </c>
      <c r="D19" s="377">
        <v>1</v>
      </c>
      <c r="E19" s="377"/>
      <c r="F19" s="377"/>
      <c r="G19" s="385">
        <f t="shared" si="0"/>
        <v>0</v>
      </c>
      <c r="H19" s="385">
        <f t="shared" si="1"/>
        <v>0</v>
      </c>
      <c r="I19" s="385"/>
      <c r="K19" s="423"/>
    </row>
    <row r="20" spans="1:13" s="372" customFormat="1" ht="78.45" x14ac:dyDescent="0.25">
      <c r="A20" s="373"/>
      <c r="B20" s="426" t="s">
        <v>473</v>
      </c>
      <c r="C20" s="421" t="s">
        <v>470</v>
      </c>
      <c r="D20" s="377">
        <v>10</v>
      </c>
      <c r="E20" s="377"/>
      <c r="F20" s="377"/>
      <c r="G20" s="385">
        <f t="shared" si="0"/>
        <v>0</v>
      </c>
      <c r="H20" s="385">
        <f t="shared" si="1"/>
        <v>0</v>
      </c>
      <c r="I20" s="385"/>
      <c r="K20" s="423"/>
    </row>
    <row r="21" spans="1:13" s="372" customFormat="1" x14ac:dyDescent="0.2">
      <c r="A21" s="373"/>
      <c r="B21" s="427" t="s">
        <v>474</v>
      </c>
      <c r="C21" s="421" t="s">
        <v>297</v>
      </c>
      <c r="D21" s="377">
        <v>1</v>
      </c>
      <c r="E21" s="377"/>
      <c r="F21" s="377"/>
      <c r="G21" s="385">
        <f t="shared" si="0"/>
        <v>0</v>
      </c>
      <c r="H21" s="385">
        <f t="shared" si="1"/>
        <v>0</v>
      </c>
      <c r="I21" s="385"/>
      <c r="K21" s="423"/>
    </row>
    <row r="22" spans="1:13" s="372" customFormat="1" ht="12.85" customHeight="1" thickBot="1" x14ac:dyDescent="0.25">
      <c r="A22" s="382"/>
      <c r="B22" s="419" t="s">
        <v>475</v>
      </c>
      <c r="C22" s="421" t="s">
        <v>297</v>
      </c>
      <c r="D22" s="377">
        <v>1</v>
      </c>
      <c r="E22" s="384"/>
      <c r="F22" s="378"/>
      <c r="G22" s="385">
        <f t="shared" si="0"/>
        <v>0</v>
      </c>
      <c r="H22" s="385">
        <f t="shared" si="1"/>
        <v>0</v>
      </c>
      <c r="I22" s="386"/>
    </row>
    <row r="23" spans="1:13" s="395" customFormat="1" ht="16.600000000000001" customHeight="1" thickBot="1" x14ac:dyDescent="0.25">
      <c r="A23" s="387"/>
      <c r="B23" s="388" t="s">
        <v>476</v>
      </c>
      <c r="C23" s="389"/>
      <c r="D23" s="390"/>
      <c r="E23" s="391"/>
      <c r="F23" s="392"/>
      <c r="G23" s="393">
        <f>SUM(G4:G22)</f>
        <v>0</v>
      </c>
      <c r="H23" s="393">
        <f>SUM(H4:H22)</f>
        <v>0</v>
      </c>
      <c r="I23" s="394"/>
      <c r="J23" s="372"/>
      <c r="K23" s="372"/>
      <c r="L23" s="372"/>
      <c r="M23" s="372"/>
    </row>
  </sheetData>
  <mergeCells count="1">
    <mergeCell ref="B1:E1"/>
  </mergeCells>
  <pageMargins left="0.39370078740157483" right="0.19685039370078741" top="0.59055118110236227" bottom="0.39370078740157483" header="0" footer="0.19685039370078741"/>
  <pageSetup paperSize="9" scale="90" orientation="landscape" verticalDpi="0" r:id="rId1"/>
  <headerFooter alignWithMargins="0">
    <oddFooter>&amp;L&amp;8Zpracováno programem &amp;"Arial CE,Tučné"BUILDpower S,  © RTS, a.s.&amp;C&amp;8Stránka &amp;P z &amp;N&amp;R&amp;8HP4-7-51686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ColWidth="9.125" defaultRowHeight="12.85" x14ac:dyDescent="0.2"/>
  <cols>
    <col min="1" max="1" width="4.375" style="396" customWidth="1"/>
    <col min="2" max="2" width="42.75" style="397" customWidth="1"/>
    <col min="3" max="3" width="7.875" style="395" customWidth="1"/>
    <col min="4" max="4" width="8.75" style="398" customWidth="1"/>
    <col min="5" max="6" width="13.25" style="397" customWidth="1"/>
    <col min="7" max="7" width="13.75" style="397" customWidth="1"/>
    <col min="8" max="8" width="13.875" style="397" bestFit="1" customWidth="1"/>
    <col min="9" max="9" width="34.75" style="399" customWidth="1"/>
    <col min="10" max="13" width="9.125" style="399"/>
    <col min="14" max="256" width="9.125" style="397"/>
    <col min="257" max="257" width="4.375" style="397" customWidth="1"/>
    <col min="258" max="258" width="42.75" style="397" customWidth="1"/>
    <col min="259" max="259" width="7.875" style="397" customWidth="1"/>
    <col min="260" max="260" width="8.75" style="397" customWidth="1"/>
    <col min="261" max="262" width="13.25" style="397" customWidth="1"/>
    <col min="263" max="263" width="13.75" style="397" customWidth="1"/>
    <col min="264" max="264" width="13.875" style="397" bestFit="1" customWidth="1"/>
    <col min="265" max="265" width="34.75" style="397" customWidth="1"/>
    <col min="266" max="512" width="9.125" style="397"/>
    <col min="513" max="513" width="4.375" style="397" customWidth="1"/>
    <col min="514" max="514" width="42.75" style="397" customWidth="1"/>
    <col min="515" max="515" width="7.875" style="397" customWidth="1"/>
    <col min="516" max="516" width="8.75" style="397" customWidth="1"/>
    <col min="517" max="518" width="13.25" style="397" customWidth="1"/>
    <col min="519" max="519" width="13.75" style="397" customWidth="1"/>
    <col min="520" max="520" width="13.875" style="397" bestFit="1" customWidth="1"/>
    <col min="521" max="521" width="34.75" style="397" customWidth="1"/>
    <col min="522" max="768" width="9.125" style="397"/>
    <col min="769" max="769" width="4.375" style="397" customWidth="1"/>
    <col min="770" max="770" width="42.75" style="397" customWidth="1"/>
    <col min="771" max="771" width="7.875" style="397" customWidth="1"/>
    <col min="772" max="772" width="8.75" style="397" customWidth="1"/>
    <col min="773" max="774" width="13.25" style="397" customWidth="1"/>
    <col min="775" max="775" width="13.75" style="397" customWidth="1"/>
    <col min="776" max="776" width="13.875" style="397" bestFit="1" customWidth="1"/>
    <col min="777" max="777" width="34.75" style="397" customWidth="1"/>
    <col min="778" max="1024" width="9.125" style="397"/>
    <col min="1025" max="1025" width="4.375" style="397" customWidth="1"/>
    <col min="1026" max="1026" width="42.75" style="397" customWidth="1"/>
    <col min="1027" max="1027" width="7.875" style="397" customWidth="1"/>
    <col min="1028" max="1028" width="8.75" style="397" customWidth="1"/>
    <col min="1029" max="1030" width="13.25" style="397" customWidth="1"/>
    <col min="1031" max="1031" width="13.75" style="397" customWidth="1"/>
    <col min="1032" max="1032" width="13.875" style="397" bestFit="1" customWidth="1"/>
    <col min="1033" max="1033" width="34.75" style="397" customWidth="1"/>
    <col min="1034" max="1280" width="9.125" style="397"/>
    <col min="1281" max="1281" width="4.375" style="397" customWidth="1"/>
    <col min="1282" max="1282" width="42.75" style="397" customWidth="1"/>
    <col min="1283" max="1283" width="7.875" style="397" customWidth="1"/>
    <col min="1284" max="1284" width="8.75" style="397" customWidth="1"/>
    <col min="1285" max="1286" width="13.25" style="397" customWidth="1"/>
    <col min="1287" max="1287" width="13.75" style="397" customWidth="1"/>
    <col min="1288" max="1288" width="13.875" style="397" bestFit="1" customWidth="1"/>
    <col min="1289" max="1289" width="34.75" style="397" customWidth="1"/>
    <col min="1290" max="1536" width="9.125" style="397"/>
    <col min="1537" max="1537" width="4.375" style="397" customWidth="1"/>
    <col min="1538" max="1538" width="42.75" style="397" customWidth="1"/>
    <col min="1539" max="1539" width="7.875" style="397" customWidth="1"/>
    <col min="1540" max="1540" width="8.75" style="397" customWidth="1"/>
    <col min="1541" max="1542" width="13.25" style="397" customWidth="1"/>
    <col min="1543" max="1543" width="13.75" style="397" customWidth="1"/>
    <col min="1544" max="1544" width="13.875" style="397" bestFit="1" customWidth="1"/>
    <col min="1545" max="1545" width="34.75" style="397" customWidth="1"/>
    <col min="1546" max="1792" width="9.125" style="397"/>
    <col min="1793" max="1793" width="4.375" style="397" customWidth="1"/>
    <col min="1794" max="1794" width="42.75" style="397" customWidth="1"/>
    <col min="1795" max="1795" width="7.875" style="397" customWidth="1"/>
    <col min="1796" max="1796" width="8.75" style="397" customWidth="1"/>
    <col min="1797" max="1798" width="13.25" style="397" customWidth="1"/>
    <col min="1799" max="1799" width="13.75" style="397" customWidth="1"/>
    <col min="1800" max="1800" width="13.875" style="397" bestFit="1" customWidth="1"/>
    <col min="1801" max="1801" width="34.75" style="397" customWidth="1"/>
    <col min="1802" max="2048" width="9.125" style="397"/>
    <col min="2049" max="2049" width="4.375" style="397" customWidth="1"/>
    <col min="2050" max="2050" width="42.75" style="397" customWidth="1"/>
    <col min="2051" max="2051" width="7.875" style="397" customWidth="1"/>
    <col min="2052" max="2052" width="8.75" style="397" customWidth="1"/>
    <col min="2053" max="2054" width="13.25" style="397" customWidth="1"/>
    <col min="2055" max="2055" width="13.75" style="397" customWidth="1"/>
    <col min="2056" max="2056" width="13.875" style="397" bestFit="1" customWidth="1"/>
    <col min="2057" max="2057" width="34.75" style="397" customWidth="1"/>
    <col min="2058" max="2304" width="9.125" style="397"/>
    <col min="2305" max="2305" width="4.375" style="397" customWidth="1"/>
    <col min="2306" max="2306" width="42.75" style="397" customWidth="1"/>
    <col min="2307" max="2307" width="7.875" style="397" customWidth="1"/>
    <col min="2308" max="2308" width="8.75" style="397" customWidth="1"/>
    <col min="2309" max="2310" width="13.25" style="397" customWidth="1"/>
    <col min="2311" max="2311" width="13.75" style="397" customWidth="1"/>
    <col min="2312" max="2312" width="13.875" style="397" bestFit="1" customWidth="1"/>
    <col min="2313" max="2313" width="34.75" style="397" customWidth="1"/>
    <col min="2314" max="2560" width="9.125" style="397"/>
    <col min="2561" max="2561" width="4.375" style="397" customWidth="1"/>
    <col min="2562" max="2562" width="42.75" style="397" customWidth="1"/>
    <col min="2563" max="2563" width="7.875" style="397" customWidth="1"/>
    <col min="2564" max="2564" width="8.75" style="397" customWidth="1"/>
    <col min="2565" max="2566" width="13.25" style="397" customWidth="1"/>
    <col min="2567" max="2567" width="13.75" style="397" customWidth="1"/>
    <col min="2568" max="2568" width="13.875" style="397" bestFit="1" customWidth="1"/>
    <col min="2569" max="2569" width="34.75" style="397" customWidth="1"/>
    <col min="2570" max="2816" width="9.125" style="397"/>
    <col min="2817" max="2817" width="4.375" style="397" customWidth="1"/>
    <col min="2818" max="2818" width="42.75" style="397" customWidth="1"/>
    <col min="2819" max="2819" width="7.875" style="397" customWidth="1"/>
    <col min="2820" max="2820" width="8.75" style="397" customWidth="1"/>
    <col min="2821" max="2822" width="13.25" style="397" customWidth="1"/>
    <col min="2823" max="2823" width="13.75" style="397" customWidth="1"/>
    <col min="2824" max="2824" width="13.875" style="397" bestFit="1" customWidth="1"/>
    <col min="2825" max="2825" width="34.75" style="397" customWidth="1"/>
    <col min="2826" max="3072" width="9.125" style="397"/>
    <col min="3073" max="3073" width="4.375" style="397" customWidth="1"/>
    <col min="3074" max="3074" width="42.75" style="397" customWidth="1"/>
    <col min="3075" max="3075" width="7.875" style="397" customWidth="1"/>
    <col min="3076" max="3076" width="8.75" style="397" customWidth="1"/>
    <col min="3077" max="3078" width="13.25" style="397" customWidth="1"/>
    <col min="3079" max="3079" width="13.75" style="397" customWidth="1"/>
    <col min="3080" max="3080" width="13.875" style="397" bestFit="1" customWidth="1"/>
    <col min="3081" max="3081" width="34.75" style="397" customWidth="1"/>
    <col min="3082" max="3328" width="9.125" style="397"/>
    <col min="3329" max="3329" width="4.375" style="397" customWidth="1"/>
    <col min="3330" max="3330" width="42.75" style="397" customWidth="1"/>
    <col min="3331" max="3331" width="7.875" style="397" customWidth="1"/>
    <col min="3332" max="3332" width="8.75" style="397" customWidth="1"/>
    <col min="3333" max="3334" width="13.25" style="397" customWidth="1"/>
    <col min="3335" max="3335" width="13.75" style="397" customWidth="1"/>
    <col min="3336" max="3336" width="13.875" style="397" bestFit="1" customWidth="1"/>
    <col min="3337" max="3337" width="34.75" style="397" customWidth="1"/>
    <col min="3338" max="3584" width="9.125" style="397"/>
    <col min="3585" max="3585" width="4.375" style="397" customWidth="1"/>
    <col min="3586" max="3586" width="42.75" style="397" customWidth="1"/>
    <col min="3587" max="3587" width="7.875" style="397" customWidth="1"/>
    <col min="3588" max="3588" width="8.75" style="397" customWidth="1"/>
    <col min="3589" max="3590" width="13.25" style="397" customWidth="1"/>
    <col min="3591" max="3591" width="13.75" style="397" customWidth="1"/>
    <col min="3592" max="3592" width="13.875" style="397" bestFit="1" customWidth="1"/>
    <col min="3593" max="3593" width="34.75" style="397" customWidth="1"/>
    <col min="3594" max="3840" width="9.125" style="397"/>
    <col min="3841" max="3841" width="4.375" style="397" customWidth="1"/>
    <col min="3842" max="3842" width="42.75" style="397" customWidth="1"/>
    <col min="3843" max="3843" width="7.875" style="397" customWidth="1"/>
    <col min="3844" max="3844" width="8.75" style="397" customWidth="1"/>
    <col min="3845" max="3846" width="13.25" style="397" customWidth="1"/>
    <col min="3847" max="3847" width="13.75" style="397" customWidth="1"/>
    <col min="3848" max="3848" width="13.875" style="397" bestFit="1" customWidth="1"/>
    <col min="3849" max="3849" width="34.75" style="397" customWidth="1"/>
    <col min="3850" max="4096" width="9.125" style="397"/>
    <col min="4097" max="4097" width="4.375" style="397" customWidth="1"/>
    <col min="4098" max="4098" width="42.75" style="397" customWidth="1"/>
    <col min="4099" max="4099" width="7.875" style="397" customWidth="1"/>
    <col min="4100" max="4100" width="8.75" style="397" customWidth="1"/>
    <col min="4101" max="4102" width="13.25" style="397" customWidth="1"/>
    <col min="4103" max="4103" width="13.75" style="397" customWidth="1"/>
    <col min="4104" max="4104" width="13.875" style="397" bestFit="1" customWidth="1"/>
    <col min="4105" max="4105" width="34.75" style="397" customWidth="1"/>
    <col min="4106" max="4352" width="9.125" style="397"/>
    <col min="4353" max="4353" width="4.375" style="397" customWidth="1"/>
    <col min="4354" max="4354" width="42.75" style="397" customWidth="1"/>
    <col min="4355" max="4355" width="7.875" style="397" customWidth="1"/>
    <col min="4356" max="4356" width="8.75" style="397" customWidth="1"/>
    <col min="4357" max="4358" width="13.25" style="397" customWidth="1"/>
    <col min="4359" max="4359" width="13.75" style="397" customWidth="1"/>
    <col min="4360" max="4360" width="13.875" style="397" bestFit="1" customWidth="1"/>
    <col min="4361" max="4361" width="34.75" style="397" customWidth="1"/>
    <col min="4362" max="4608" width="9.125" style="397"/>
    <col min="4609" max="4609" width="4.375" style="397" customWidth="1"/>
    <col min="4610" max="4610" width="42.75" style="397" customWidth="1"/>
    <col min="4611" max="4611" width="7.875" style="397" customWidth="1"/>
    <col min="4612" max="4612" width="8.75" style="397" customWidth="1"/>
    <col min="4613" max="4614" width="13.25" style="397" customWidth="1"/>
    <col min="4615" max="4615" width="13.75" style="397" customWidth="1"/>
    <col min="4616" max="4616" width="13.875" style="397" bestFit="1" customWidth="1"/>
    <col min="4617" max="4617" width="34.75" style="397" customWidth="1"/>
    <col min="4618" max="4864" width="9.125" style="397"/>
    <col min="4865" max="4865" width="4.375" style="397" customWidth="1"/>
    <col min="4866" max="4866" width="42.75" style="397" customWidth="1"/>
    <col min="4867" max="4867" width="7.875" style="397" customWidth="1"/>
    <col min="4868" max="4868" width="8.75" style="397" customWidth="1"/>
    <col min="4869" max="4870" width="13.25" style="397" customWidth="1"/>
    <col min="4871" max="4871" width="13.75" style="397" customWidth="1"/>
    <col min="4872" max="4872" width="13.875" style="397" bestFit="1" customWidth="1"/>
    <col min="4873" max="4873" width="34.75" style="397" customWidth="1"/>
    <col min="4874" max="5120" width="9.125" style="397"/>
    <col min="5121" max="5121" width="4.375" style="397" customWidth="1"/>
    <col min="5122" max="5122" width="42.75" style="397" customWidth="1"/>
    <col min="5123" max="5123" width="7.875" style="397" customWidth="1"/>
    <col min="5124" max="5124" width="8.75" style="397" customWidth="1"/>
    <col min="5125" max="5126" width="13.25" style="397" customWidth="1"/>
    <col min="5127" max="5127" width="13.75" style="397" customWidth="1"/>
    <col min="5128" max="5128" width="13.875" style="397" bestFit="1" customWidth="1"/>
    <col min="5129" max="5129" width="34.75" style="397" customWidth="1"/>
    <col min="5130" max="5376" width="9.125" style="397"/>
    <col min="5377" max="5377" width="4.375" style="397" customWidth="1"/>
    <col min="5378" max="5378" width="42.75" style="397" customWidth="1"/>
    <col min="5379" max="5379" width="7.875" style="397" customWidth="1"/>
    <col min="5380" max="5380" width="8.75" style="397" customWidth="1"/>
    <col min="5381" max="5382" width="13.25" style="397" customWidth="1"/>
    <col min="5383" max="5383" width="13.75" style="397" customWidth="1"/>
    <col min="5384" max="5384" width="13.875" style="397" bestFit="1" customWidth="1"/>
    <col min="5385" max="5385" width="34.75" style="397" customWidth="1"/>
    <col min="5386" max="5632" width="9.125" style="397"/>
    <col min="5633" max="5633" width="4.375" style="397" customWidth="1"/>
    <col min="5634" max="5634" width="42.75" style="397" customWidth="1"/>
    <col min="5635" max="5635" width="7.875" style="397" customWidth="1"/>
    <col min="5636" max="5636" width="8.75" style="397" customWidth="1"/>
    <col min="5637" max="5638" width="13.25" style="397" customWidth="1"/>
    <col min="5639" max="5639" width="13.75" style="397" customWidth="1"/>
    <col min="5640" max="5640" width="13.875" style="397" bestFit="1" customWidth="1"/>
    <col min="5641" max="5641" width="34.75" style="397" customWidth="1"/>
    <col min="5642" max="5888" width="9.125" style="397"/>
    <col min="5889" max="5889" width="4.375" style="397" customWidth="1"/>
    <col min="5890" max="5890" width="42.75" style="397" customWidth="1"/>
    <col min="5891" max="5891" width="7.875" style="397" customWidth="1"/>
    <col min="5892" max="5892" width="8.75" style="397" customWidth="1"/>
    <col min="5893" max="5894" width="13.25" style="397" customWidth="1"/>
    <col min="5895" max="5895" width="13.75" style="397" customWidth="1"/>
    <col min="5896" max="5896" width="13.875" style="397" bestFit="1" customWidth="1"/>
    <col min="5897" max="5897" width="34.75" style="397" customWidth="1"/>
    <col min="5898" max="6144" width="9.125" style="397"/>
    <col min="6145" max="6145" width="4.375" style="397" customWidth="1"/>
    <col min="6146" max="6146" width="42.75" style="397" customWidth="1"/>
    <col min="6147" max="6147" width="7.875" style="397" customWidth="1"/>
    <col min="6148" max="6148" width="8.75" style="397" customWidth="1"/>
    <col min="6149" max="6150" width="13.25" style="397" customWidth="1"/>
    <col min="6151" max="6151" width="13.75" style="397" customWidth="1"/>
    <col min="6152" max="6152" width="13.875" style="397" bestFit="1" customWidth="1"/>
    <col min="6153" max="6153" width="34.75" style="397" customWidth="1"/>
    <col min="6154" max="6400" width="9.125" style="397"/>
    <col min="6401" max="6401" width="4.375" style="397" customWidth="1"/>
    <col min="6402" max="6402" width="42.75" style="397" customWidth="1"/>
    <col min="6403" max="6403" width="7.875" style="397" customWidth="1"/>
    <col min="6404" max="6404" width="8.75" style="397" customWidth="1"/>
    <col min="6405" max="6406" width="13.25" style="397" customWidth="1"/>
    <col min="6407" max="6407" width="13.75" style="397" customWidth="1"/>
    <col min="6408" max="6408" width="13.875" style="397" bestFit="1" customWidth="1"/>
    <col min="6409" max="6409" width="34.75" style="397" customWidth="1"/>
    <col min="6410" max="6656" width="9.125" style="397"/>
    <col min="6657" max="6657" width="4.375" style="397" customWidth="1"/>
    <col min="6658" max="6658" width="42.75" style="397" customWidth="1"/>
    <col min="6659" max="6659" width="7.875" style="397" customWidth="1"/>
    <col min="6660" max="6660" width="8.75" style="397" customWidth="1"/>
    <col min="6661" max="6662" width="13.25" style="397" customWidth="1"/>
    <col min="6663" max="6663" width="13.75" style="397" customWidth="1"/>
    <col min="6664" max="6664" width="13.875" style="397" bestFit="1" customWidth="1"/>
    <col min="6665" max="6665" width="34.75" style="397" customWidth="1"/>
    <col min="6666" max="6912" width="9.125" style="397"/>
    <col min="6913" max="6913" width="4.375" style="397" customWidth="1"/>
    <col min="6914" max="6914" width="42.75" style="397" customWidth="1"/>
    <col min="6915" max="6915" width="7.875" style="397" customWidth="1"/>
    <col min="6916" max="6916" width="8.75" style="397" customWidth="1"/>
    <col min="6917" max="6918" width="13.25" style="397" customWidth="1"/>
    <col min="6919" max="6919" width="13.75" style="397" customWidth="1"/>
    <col min="6920" max="6920" width="13.875" style="397" bestFit="1" customWidth="1"/>
    <col min="6921" max="6921" width="34.75" style="397" customWidth="1"/>
    <col min="6922" max="7168" width="9.125" style="397"/>
    <col min="7169" max="7169" width="4.375" style="397" customWidth="1"/>
    <col min="7170" max="7170" width="42.75" style="397" customWidth="1"/>
    <col min="7171" max="7171" width="7.875" style="397" customWidth="1"/>
    <col min="7172" max="7172" width="8.75" style="397" customWidth="1"/>
    <col min="7173" max="7174" width="13.25" style="397" customWidth="1"/>
    <col min="7175" max="7175" width="13.75" style="397" customWidth="1"/>
    <col min="7176" max="7176" width="13.875" style="397" bestFit="1" customWidth="1"/>
    <col min="7177" max="7177" width="34.75" style="397" customWidth="1"/>
    <col min="7178" max="7424" width="9.125" style="397"/>
    <col min="7425" max="7425" width="4.375" style="397" customWidth="1"/>
    <col min="7426" max="7426" width="42.75" style="397" customWidth="1"/>
    <col min="7427" max="7427" width="7.875" style="397" customWidth="1"/>
    <col min="7428" max="7428" width="8.75" style="397" customWidth="1"/>
    <col min="7429" max="7430" width="13.25" style="397" customWidth="1"/>
    <col min="7431" max="7431" width="13.75" style="397" customWidth="1"/>
    <col min="7432" max="7432" width="13.875" style="397" bestFit="1" customWidth="1"/>
    <col min="7433" max="7433" width="34.75" style="397" customWidth="1"/>
    <col min="7434" max="7680" width="9.125" style="397"/>
    <col min="7681" max="7681" width="4.375" style="397" customWidth="1"/>
    <col min="7682" max="7682" width="42.75" style="397" customWidth="1"/>
    <col min="7683" max="7683" width="7.875" style="397" customWidth="1"/>
    <col min="7684" max="7684" width="8.75" style="397" customWidth="1"/>
    <col min="7685" max="7686" width="13.25" style="397" customWidth="1"/>
    <col min="7687" max="7687" width="13.75" style="397" customWidth="1"/>
    <col min="7688" max="7688" width="13.875" style="397" bestFit="1" customWidth="1"/>
    <col min="7689" max="7689" width="34.75" style="397" customWidth="1"/>
    <col min="7690" max="7936" width="9.125" style="397"/>
    <col min="7937" max="7937" width="4.375" style="397" customWidth="1"/>
    <col min="7938" max="7938" width="42.75" style="397" customWidth="1"/>
    <col min="7939" max="7939" width="7.875" style="397" customWidth="1"/>
    <col min="7940" max="7940" width="8.75" style="397" customWidth="1"/>
    <col min="7941" max="7942" width="13.25" style="397" customWidth="1"/>
    <col min="7943" max="7943" width="13.75" style="397" customWidth="1"/>
    <col min="7944" max="7944" width="13.875" style="397" bestFit="1" customWidth="1"/>
    <col min="7945" max="7945" width="34.75" style="397" customWidth="1"/>
    <col min="7946" max="8192" width="9.125" style="397"/>
    <col min="8193" max="8193" width="4.375" style="397" customWidth="1"/>
    <col min="8194" max="8194" width="42.75" style="397" customWidth="1"/>
    <col min="8195" max="8195" width="7.875" style="397" customWidth="1"/>
    <col min="8196" max="8196" width="8.75" style="397" customWidth="1"/>
    <col min="8197" max="8198" width="13.25" style="397" customWidth="1"/>
    <col min="8199" max="8199" width="13.75" style="397" customWidth="1"/>
    <col min="8200" max="8200" width="13.875" style="397" bestFit="1" customWidth="1"/>
    <col min="8201" max="8201" width="34.75" style="397" customWidth="1"/>
    <col min="8202" max="8448" width="9.125" style="397"/>
    <col min="8449" max="8449" width="4.375" style="397" customWidth="1"/>
    <col min="8450" max="8450" width="42.75" style="397" customWidth="1"/>
    <col min="8451" max="8451" width="7.875" style="397" customWidth="1"/>
    <col min="8452" max="8452" width="8.75" style="397" customWidth="1"/>
    <col min="8453" max="8454" width="13.25" style="397" customWidth="1"/>
    <col min="8455" max="8455" width="13.75" style="397" customWidth="1"/>
    <col min="8456" max="8456" width="13.875" style="397" bestFit="1" customWidth="1"/>
    <col min="8457" max="8457" width="34.75" style="397" customWidth="1"/>
    <col min="8458" max="8704" width="9.125" style="397"/>
    <col min="8705" max="8705" width="4.375" style="397" customWidth="1"/>
    <col min="8706" max="8706" width="42.75" style="397" customWidth="1"/>
    <col min="8707" max="8707" width="7.875" style="397" customWidth="1"/>
    <col min="8708" max="8708" width="8.75" style="397" customWidth="1"/>
    <col min="8709" max="8710" width="13.25" style="397" customWidth="1"/>
    <col min="8711" max="8711" width="13.75" style="397" customWidth="1"/>
    <col min="8712" max="8712" width="13.875" style="397" bestFit="1" customWidth="1"/>
    <col min="8713" max="8713" width="34.75" style="397" customWidth="1"/>
    <col min="8714" max="8960" width="9.125" style="397"/>
    <col min="8961" max="8961" width="4.375" style="397" customWidth="1"/>
    <col min="8962" max="8962" width="42.75" style="397" customWidth="1"/>
    <col min="8963" max="8963" width="7.875" style="397" customWidth="1"/>
    <col min="8964" max="8964" width="8.75" style="397" customWidth="1"/>
    <col min="8965" max="8966" width="13.25" style="397" customWidth="1"/>
    <col min="8967" max="8967" width="13.75" style="397" customWidth="1"/>
    <col min="8968" max="8968" width="13.875" style="397" bestFit="1" customWidth="1"/>
    <col min="8969" max="8969" width="34.75" style="397" customWidth="1"/>
    <col min="8970" max="9216" width="9.125" style="397"/>
    <col min="9217" max="9217" width="4.375" style="397" customWidth="1"/>
    <col min="9218" max="9218" width="42.75" style="397" customWidth="1"/>
    <col min="9219" max="9219" width="7.875" style="397" customWidth="1"/>
    <col min="9220" max="9220" width="8.75" style="397" customWidth="1"/>
    <col min="9221" max="9222" width="13.25" style="397" customWidth="1"/>
    <col min="9223" max="9223" width="13.75" style="397" customWidth="1"/>
    <col min="9224" max="9224" width="13.875" style="397" bestFit="1" customWidth="1"/>
    <col min="9225" max="9225" width="34.75" style="397" customWidth="1"/>
    <col min="9226" max="9472" width="9.125" style="397"/>
    <col min="9473" max="9473" width="4.375" style="397" customWidth="1"/>
    <col min="9474" max="9474" width="42.75" style="397" customWidth="1"/>
    <col min="9475" max="9475" width="7.875" style="397" customWidth="1"/>
    <col min="9476" max="9476" width="8.75" style="397" customWidth="1"/>
    <col min="9477" max="9478" width="13.25" style="397" customWidth="1"/>
    <col min="9479" max="9479" width="13.75" style="397" customWidth="1"/>
    <col min="9480" max="9480" width="13.875" style="397" bestFit="1" customWidth="1"/>
    <col min="9481" max="9481" width="34.75" style="397" customWidth="1"/>
    <col min="9482" max="9728" width="9.125" style="397"/>
    <col min="9729" max="9729" width="4.375" style="397" customWidth="1"/>
    <col min="9730" max="9730" width="42.75" style="397" customWidth="1"/>
    <col min="9731" max="9731" width="7.875" style="397" customWidth="1"/>
    <col min="9732" max="9732" width="8.75" style="397" customWidth="1"/>
    <col min="9733" max="9734" width="13.25" style="397" customWidth="1"/>
    <col min="9735" max="9735" width="13.75" style="397" customWidth="1"/>
    <col min="9736" max="9736" width="13.875" style="397" bestFit="1" customWidth="1"/>
    <col min="9737" max="9737" width="34.75" style="397" customWidth="1"/>
    <col min="9738" max="9984" width="9.125" style="397"/>
    <col min="9985" max="9985" width="4.375" style="397" customWidth="1"/>
    <col min="9986" max="9986" width="42.75" style="397" customWidth="1"/>
    <col min="9987" max="9987" width="7.875" style="397" customWidth="1"/>
    <col min="9988" max="9988" width="8.75" style="397" customWidth="1"/>
    <col min="9989" max="9990" width="13.25" style="397" customWidth="1"/>
    <col min="9991" max="9991" width="13.75" style="397" customWidth="1"/>
    <col min="9992" max="9992" width="13.875" style="397" bestFit="1" customWidth="1"/>
    <col min="9993" max="9993" width="34.75" style="397" customWidth="1"/>
    <col min="9994" max="10240" width="9.125" style="397"/>
    <col min="10241" max="10241" width="4.375" style="397" customWidth="1"/>
    <col min="10242" max="10242" width="42.75" style="397" customWidth="1"/>
    <col min="10243" max="10243" width="7.875" style="397" customWidth="1"/>
    <col min="10244" max="10244" width="8.75" style="397" customWidth="1"/>
    <col min="10245" max="10246" width="13.25" style="397" customWidth="1"/>
    <col min="10247" max="10247" width="13.75" style="397" customWidth="1"/>
    <col min="10248" max="10248" width="13.875" style="397" bestFit="1" customWidth="1"/>
    <col min="10249" max="10249" width="34.75" style="397" customWidth="1"/>
    <col min="10250" max="10496" width="9.125" style="397"/>
    <col min="10497" max="10497" width="4.375" style="397" customWidth="1"/>
    <col min="10498" max="10498" width="42.75" style="397" customWidth="1"/>
    <col min="10499" max="10499" width="7.875" style="397" customWidth="1"/>
    <col min="10500" max="10500" width="8.75" style="397" customWidth="1"/>
    <col min="10501" max="10502" width="13.25" style="397" customWidth="1"/>
    <col min="10503" max="10503" width="13.75" style="397" customWidth="1"/>
    <col min="10504" max="10504" width="13.875" style="397" bestFit="1" customWidth="1"/>
    <col min="10505" max="10505" width="34.75" style="397" customWidth="1"/>
    <col min="10506" max="10752" width="9.125" style="397"/>
    <col min="10753" max="10753" width="4.375" style="397" customWidth="1"/>
    <col min="10754" max="10754" width="42.75" style="397" customWidth="1"/>
    <col min="10755" max="10755" width="7.875" style="397" customWidth="1"/>
    <col min="10756" max="10756" width="8.75" style="397" customWidth="1"/>
    <col min="10757" max="10758" width="13.25" style="397" customWidth="1"/>
    <col min="10759" max="10759" width="13.75" style="397" customWidth="1"/>
    <col min="10760" max="10760" width="13.875" style="397" bestFit="1" customWidth="1"/>
    <col min="10761" max="10761" width="34.75" style="397" customWidth="1"/>
    <col min="10762" max="11008" width="9.125" style="397"/>
    <col min="11009" max="11009" width="4.375" style="397" customWidth="1"/>
    <col min="11010" max="11010" width="42.75" style="397" customWidth="1"/>
    <col min="11011" max="11011" width="7.875" style="397" customWidth="1"/>
    <col min="11012" max="11012" width="8.75" style="397" customWidth="1"/>
    <col min="11013" max="11014" width="13.25" style="397" customWidth="1"/>
    <col min="11015" max="11015" width="13.75" style="397" customWidth="1"/>
    <col min="11016" max="11016" width="13.875" style="397" bestFit="1" customWidth="1"/>
    <col min="11017" max="11017" width="34.75" style="397" customWidth="1"/>
    <col min="11018" max="11264" width="9.125" style="397"/>
    <col min="11265" max="11265" width="4.375" style="397" customWidth="1"/>
    <col min="11266" max="11266" width="42.75" style="397" customWidth="1"/>
    <col min="11267" max="11267" width="7.875" style="397" customWidth="1"/>
    <col min="11268" max="11268" width="8.75" style="397" customWidth="1"/>
    <col min="11269" max="11270" width="13.25" style="397" customWidth="1"/>
    <col min="11271" max="11271" width="13.75" style="397" customWidth="1"/>
    <col min="11272" max="11272" width="13.875" style="397" bestFit="1" customWidth="1"/>
    <col min="11273" max="11273" width="34.75" style="397" customWidth="1"/>
    <col min="11274" max="11520" width="9.125" style="397"/>
    <col min="11521" max="11521" width="4.375" style="397" customWidth="1"/>
    <col min="11522" max="11522" width="42.75" style="397" customWidth="1"/>
    <col min="11523" max="11523" width="7.875" style="397" customWidth="1"/>
    <col min="11524" max="11524" width="8.75" style="397" customWidth="1"/>
    <col min="11525" max="11526" width="13.25" style="397" customWidth="1"/>
    <col min="11527" max="11527" width="13.75" style="397" customWidth="1"/>
    <col min="11528" max="11528" width="13.875" style="397" bestFit="1" customWidth="1"/>
    <col min="11529" max="11529" width="34.75" style="397" customWidth="1"/>
    <col min="11530" max="11776" width="9.125" style="397"/>
    <col min="11777" max="11777" width="4.375" style="397" customWidth="1"/>
    <col min="11778" max="11778" width="42.75" style="397" customWidth="1"/>
    <col min="11779" max="11779" width="7.875" style="397" customWidth="1"/>
    <col min="11780" max="11780" width="8.75" style="397" customWidth="1"/>
    <col min="11781" max="11782" width="13.25" style="397" customWidth="1"/>
    <col min="11783" max="11783" width="13.75" style="397" customWidth="1"/>
    <col min="11784" max="11784" width="13.875" style="397" bestFit="1" customWidth="1"/>
    <col min="11785" max="11785" width="34.75" style="397" customWidth="1"/>
    <col min="11786" max="12032" width="9.125" style="397"/>
    <col min="12033" max="12033" width="4.375" style="397" customWidth="1"/>
    <col min="12034" max="12034" width="42.75" style="397" customWidth="1"/>
    <col min="12035" max="12035" width="7.875" style="397" customWidth="1"/>
    <col min="12036" max="12036" width="8.75" style="397" customWidth="1"/>
    <col min="12037" max="12038" width="13.25" style="397" customWidth="1"/>
    <col min="12039" max="12039" width="13.75" style="397" customWidth="1"/>
    <col min="12040" max="12040" width="13.875" style="397" bestFit="1" customWidth="1"/>
    <col min="12041" max="12041" width="34.75" style="397" customWidth="1"/>
    <col min="12042" max="12288" width="9.125" style="397"/>
    <col min="12289" max="12289" width="4.375" style="397" customWidth="1"/>
    <col min="12290" max="12290" width="42.75" style="397" customWidth="1"/>
    <col min="12291" max="12291" width="7.875" style="397" customWidth="1"/>
    <col min="12292" max="12292" width="8.75" style="397" customWidth="1"/>
    <col min="12293" max="12294" width="13.25" style="397" customWidth="1"/>
    <col min="12295" max="12295" width="13.75" style="397" customWidth="1"/>
    <col min="12296" max="12296" width="13.875" style="397" bestFit="1" customWidth="1"/>
    <col min="12297" max="12297" width="34.75" style="397" customWidth="1"/>
    <col min="12298" max="12544" width="9.125" style="397"/>
    <col min="12545" max="12545" width="4.375" style="397" customWidth="1"/>
    <col min="12546" max="12546" width="42.75" style="397" customWidth="1"/>
    <col min="12547" max="12547" width="7.875" style="397" customWidth="1"/>
    <col min="12548" max="12548" width="8.75" style="397" customWidth="1"/>
    <col min="12549" max="12550" width="13.25" style="397" customWidth="1"/>
    <col min="12551" max="12551" width="13.75" style="397" customWidth="1"/>
    <col min="12552" max="12552" width="13.875" style="397" bestFit="1" customWidth="1"/>
    <col min="12553" max="12553" width="34.75" style="397" customWidth="1"/>
    <col min="12554" max="12800" width="9.125" style="397"/>
    <col min="12801" max="12801" width="4.375" style="397" customWidth="1"/>
    <col min="12802" max="12802" width="42.75" style="397" customWidth="1"/>
    <col min="12803" max="12803" width="7.875" style="397" customWidth="1"/>
    <col min="12804" max="12804" width="8.75" style="397" customWidth="1"/>
    <col min="12805" max="12806" width="13.25" style="397" customWidth="1"/>
    <col min="12807" max="12807" width="13.75" style="397" customWidth="1"/>
    <col min="12808" max="12808" width="13.875" style="397" bestFit="1" customWidth="1"/>
    <col min="12809" max="12809" width="34.75" style="397" customWidth="1"/>
    <col min="12810" max="13056" width="9.125" style="397"/>
    <col min="13057" max="13057" width="4.375" style="397" customWidth="1"/>
    <col min="13058" max="13058" width="42.75" style="397" customWidth="1"/>
    <col min="13059" max="13059" width="7.875" style="397" customWidth="1"/>
    <col min="13060" max="13060" width="8.75" style="397" customWidth="1"/>
    <col min="13061" max="13062" width="13.25" style="397" customWidth="1"/>
    <col min="13063" max="13063" width="13.75" style="397" customWidth="1"/>
    <col min="13064" max="13064" width="13.875" style="397" bestFit="1" customWidth="1"/>
    <col min="13065" max="13065" width="34.75" style="397" customWidth="1"/>
    <col min="13066" max="13312" width="9.125" style="397"/>
    <col min="13313" max="13313" width="4.375" style="397" customWidth="1"/>
    <col min="13314" max="13314" width="42.75" style="397" customWidth="1"/>
    <col min="13315" max="13315" width="7.875" style="397" customWidth="1"/>
    <col min="13316" max="13316" width="8.75" style="397" customWidth="1"/>
    <col min="13317" max="13318" width="13.25" style="397" customWidth="1"/>
    <col min="13319" max="13319" width="13.75" style="397" customWidth="1"/>
    <col min="13320" max="13320" width="13.875" style="397" bestFit="1" customWidth="1"/>
    <col min="13321" max="13321" width="34.75" style="397" customWidth="1"/>
    <col min="13322" max="13568" width="9.125" style="397"/>
    <col min="13569" max="13569" width="4.375" style="397" customWidth="1"/>
    <col min="13570" max="13570" width="42.75" style="397" customWidth="1"/>
    <col min="13571" max="13571" width="7.875" style="397" customWidth="1"/>
    <col min="13572" max="13572" width="8.75" style="397" customWidth="1"/>
    <col min="13573" max="13574" width="13.25" style="397" customWidth="1"/>
    <col min="13575" max="13575" width="13.75" style="397" customWidth="1"/>
    <col min="13576" max="13576" width="13.875" style="397" bestFit="1" customWidth="1"/>
    <col min="13577" max="13577" width="34.75" style="397" customWidth="1"/>
    <col min="13578" max="13824" width="9.125" style="397"/>
    <col min="13825" max="13825" width="4.375" style="397" customWidth="1"/>
    <col min="13826" max="13826" width="42.75" style="397" customWidth="1"/>
    <col min="13827" max="13827" width="7.875" style="397" customWidth="1"/>
    <col min="13828" max="13828" width="8.75" style="397" customWidth="1"/>
    <col min="13829" max="13830" width="13.25" style="397" customWidth="1"/>
    <col min="13831" max="13831" width="13.75" style="397" customWidth="1"/>
    <col min="13832" max="13832" width="13.875" style="397" bestFit="1" customWidth="1"/>
    <col min="13833" max="13833" width="34.75" style="397" customWidth="1"/>
    <col min="13834" max="14080" width="9.125" style="397"/>
    <col min="14081" max="14081" width="4.375" style="397" customWidth="1"/>
    <col min="14082" max="14082" width="42.75" style="397" customWidth="1"/>
    <col min="14083" max="14083" width="7.875" style="397" customWidth="1"/>
    <col min="14084" max="14084" width="8.75" style="397" customWidth="1"/>
    <col min="14085" max="14086" width="13.25" style="397" customWidth="1"/>
    <col min="14087" max="14087" width="13.75" style="397" customWidth="1"/>
    <col min="14088" max="14088" width="13.875" style="397" bestFit="1" customWidth="1"/>
    <col min="14089" max="14089" width="34.75" style="397" customWidth="1"/>
    <col min="14090" max="14336" width="9.125" style="397"/>
    <col min="14337" max="14337" width="4.375" style="397" customWidth="1"/>
    <col min="14338" max="14338" width="42.75" style="397" customWidth="1"/>
    <col min="14339" max="14339" width="7.875" style="397" customWidth="1"/>
    <col min="14340" max="14340" width="8.75" style="397" customWidth="1"/>
    <col min="14341" max="14342" width="13.25" style="397" customWidth="1"/>
    <col min="14343" max="14343" width="13.75" style="397" customWidth="1"/>
    <col min="14344" max="14344" width="13.875" style="397" bestFit="1" customWidth="1"/>
    <col min="14345" max="14345" width="34.75" style="397" customWidth="1"/>
    <col min="14346" max="14592" width="9.125" style="397"/>
    <col min="14593" max="14593" width="4.375" style="397" customWidth="1"/>
    <col min="14594" max="14594" width="42.75" style="397" customWidth="1"/>
    <col min="14595" max="14595" width="7.875" style="397" customWidth="1"/>
    <col min="14596" max="14596" width="8.75" style="397" customWidth="1"/>
    <col min="14597" max="14598" width="13.25" style="397" customWidth="1"/>
    <col min="14599" max="14599" width="13.75" style="397" customWidth="1"/>
    <col min="14600" max="14600" width="13.875" style="397" bestFit="1" customWidth="1"/>
    <col min="14601" max="14601" width="34.75" style="397" customWidth="1"/>
    <col min="14602" max="14848" width="9.125" style="397"/>
    <col min="14849" max="14849" width="4.375" style="397" customWidth="1"/>
    <col min="14850" max="14850" width="42.75" style="397" customWidth="1"/>
    <col min="14851" max="14851" width="7.875" style="397" customWidth="1"/>
    <col min="14852" max="14852" width="8.75" style="397" customWidth="1"/>
    <col min="14853" max="14854" width="13.25" style="397" customWidth="1"/>
    <col min="14855" max="14855" width="13.75" style="397" customWidth="1"/>
    <col min="14856" max="14856" width="13.875" style="397" bestFit="1" customWidth="1"/>
    <col min="14857" max="14857" width="34.75" style="397" customWidth="1"/>
    <col min="14858" max="15104" width="9.125" style="397"/>
    <col min="15105" max="15105" width="4.375" style="397" customWidth="1"/>
    <col min="15106" max="15106" width="42.75" style="397" customWidth="1"/>
    <col min="15107" max="15107" width="7.875" style="397" customWidth="1"/>
    <col min="15108" max="15108" width="8.75" style="397" customWidth="1"/>
    <col min="15109" max="15110" width="13.25" style="397" customWidth="1"/>
    <col min="15111" max="15111" width="13.75" style="397" customWidth="1"/>
    <col min="15112" max="15112" width="13.875" style="397" bestFit="1" customWidth="1"/>
    <col min="15113" max="15113" width="34.75" style="397" customWidth="1"/>
    <col min="15114" max="15360" width="9.125" style="397"/>
    <col min="15361" max="15361" width="4.375" style="397" customWidth="1"/>
    <col min="15362" max="15362" width="42.75" style="397" customWidth="1"/>
    <col min="15363" max="15363" width="7.875" style="397" customWidth="1"/>
    <col min="15364" max="15364" width="8.75" style="397" customWidth="1"/>
    <col min="15365" max="15366" width="13.25" style="397" customWidth="1"/>
    <col min="15367" max="15367" width="13.75" style="397" customWidth="1"/>
    <col min="15368" max="15368" width="13.875" style="397" bestFit="1" customWidth="1"/>
    <col min="15369" max="15369" width="34.75" style="397" customWidth="1"/>
    <col min="15370" max="15616" width="9.125" style="397"/>
    <col min="15617" max="15617" width="4.375" style="397" customWidth="1"/>
    <col min="15618" max="15618" width="42.75" style="397" customWidth="1"/>
    <col min="15619" max="15619" width="7.875" style="397" customWidth="1"/>
    <col min="15620" max="15620" width="8.75" style="397" customWidth="1"/>
    <col min="15621" max="15622" width="13.25" style="397" customWidth="1"/>
    <col min="15623" max="15623" width="13.75" style="397" customWidth="1"/>
    <col min="15624" max="15624" width="13.875" style="397" bestFit="1" customWidth="1"/>
    <col min="15625" max="15625" width="34.75" style="397" customWidth="1"/>
    <col min="15626" max="15872" width="9.125" style="397"/>
    <col min="15873" max="15873" width="4.375" style="397" customWidth="1"/>
    <col min="15874" max="15874" width="42.75" style="397" customWidth="1"/>
    <col min="15875" max="15875" width="7.875" style="397" customWidth="1"/>
    <col min="15876" max="15876" width="8.75" style="397" customWidth="1"/>
    <col min="15877" max="15878" width="13.25" style="397" customWidth="1"/>
    <col min="15879" max="15879" width="13.75" style="397" customWidth="1"/>
    <col min="15880" max="15880" width="13.875" style="397" bestFit="1" customWidth="1"/>
    <col min="15881" max="15881" width="34.75" style="397" customWidth="1"/>
    <col min="15882" max="16128" width="9.125" style="397"/>
    <col min="16129" max="16129" width="4.375" style="397" customWidth="1"/>
    <col min="16130" max="16130" width="42.75" style="397" customWidth="1"/>
    <col min="16131" max="16131" width="7.875" style="397" customWidth="1"/>
    <col min="16132" max="16132" width="8.75" style="397" customWidth="1"/>
    <col min="16133" max="16134" width="13.25" style="397" customWidth="1"/>
    <col min="16135" max="16135" width="13.75" style="397" customWidth="1"/>
    <col min="16136" max="16136" width="13.875" style="397" bestFit="1" customWidth="1"/>
    <col min="16137" max="16137" width="34.75" style="397" customWidth="1"/>
    <col min="16138" max="16384" width="9.125" style="397"/>
  </cols>
  <sheetData>
    <row r="1" spans="1:13" s="361" customFormat="1" ht="18.75" customHeight="1" thickBot="1" x14ac:dyDescent="0.35">
      <c r="A1" s="355"/>
      <c r="B1" s="356" t="s">
        <v>443</v>
      </c>
      <c r="C1" s="357"/>
      <c r="D1" s="357"/>
      <c r="E1" s="357"/>
      <c r="F1" s="358"/>
      <c r="G1" s="358"/>
      <c r="H1" s="358"/>
      <c r="I1" s="359"/>
      <c r="J1" s="360"/>
      <c r="K1" s="360"/>
      <c r="L1" s="360"/>
      <c r="M1" s="360"/>
    </row>
    <row r="2" spans="1:13" s="364" customFormat="1" ht="24.95" thickBot="1" x14ac:dyDescent="0.25">
      <c r="A2" s="362" t="s">
        <v>444</v>
      </c>
      <c r="B2" s="362" t="s">
        <v>404</v>
      </c>
      <c r="C2" s="362" t="s">
        <v>445</v>
      </c>
      <c r="D2" s="362" t="s">
        <v>101</v>
      </c>
      <c r="E2" s="362" t="s">
        <v>446</v>
      </c>
      <c r="F2" s="362" t="s">
        <v>447</v>
      </c>
      <c r="G2" s="362" t="s">
        <v>448</v>
      </c>
      <c r="H2" s="362" t="s">
        <v>449</v>
      </c>
      <c r="I2" s="362" t="s">
        <v>450</v>
      </c>
      <c r="J2" s="363"/>
      <c r="K2" s="363"/>
      <c r="L2" s="363"/>
      <c r="M2" s="363"/>
    </row>
    <row r="3" spans="1:13" s="372" customFormat="1" x14ac:dyDescent="0.2">
      <c r="A3" s="365"/>
      <c r="B3" s="366" t="s">
        <v>451</v>
      </c>
      <c r="C3" s="367"/>
      <c r="D3" s="368"/>
      <c r="E3" s="369"/>
      <c r="F3" s="370"/>
      <c r="G3" s="371"/>
      <c r="H3" s="371"/>
      <c r="I3" s="371"/>
    </row>
    <row r="4" spans="1:13" s="372" customFormat="1" x14ac:dyDescent="0.2">
      <c r="A4" s="373">
        <v>1</v>
      </c>
      <c r="B4" s="374" t="s">
        <v>452</v>
      </c>
      <c r="C4" s="375" t="s">
        <v>208</v>
      </c>
      <c r="D4" s="376">
        <v>50</v>
      </c>
      <c r="E4" s="377"/>
      <c r="F4" s="378"/>
      <c r="G4" s="379">
        <f t="shared" ref="G4:G9" si="0">D4*E4</f>
        <v>0</v>
      </c>
      <c r="H4" s="380"/>
      <c r="I4" s="381"/>
    </row>
    <row r="5" spans="1:13" s="372" customFormat="1" x14ac:dyDescent="0.2">
      <c r="A5" s="373">
        <v>2</v>
      </c>
      <c r="B5" s="374" t="s">
        <v>453</v>
      </c>
      <c r="C5" s="375" t="s">
        <v>208</v>
      </c>
      <c r="D5" s="376">
        <v>50</v>
      </c>
      <c r="E5" s="377"/>
      <c r="F5" s="378"/>
      <c r="G5" s="379">
        <f t="shared" si="0"/>
        <v>0</v>
      </c>
      <c r="H5" s="380"/>
      <c r="I5" s="381"/>
    </row>
    <row r="6" spans="1:13" s="372" customFormat="1" x14ac:dyDescent="0.2">
      <c r="A6" s="373">
        <v>3</v>
      </c>
      <c r="B6" s="374" t="s">
        <v>454</v>
      </c>
      <c r="C6" s="375" t="s">
        <v>208</v>
      </c>
      <c r="D6" s="376">
        <v>150</v>
      </c>
      <c r="E6" s="377"/>
      <c r="F6" s="378"/>
      <c r="G6" s="379">
        <f t="shared" si="0"/>
        <v>0</v>
      </c>
      <c r="H6" s="380"/>
      <c r="I6" s="381"/>
    </row>
    <row r="7" spans="1:13" s="372" customFormat="1" x14ac:dyDescent="0.2">
      <c r="A7" s="373">
        <v>4</v>
      </c>
      <c r="B7" s="374" t="s">
        <v>455</v>
      </c>
      <c r="C7" s="375" t="s">
        <v>208</v>
      </c>
      <c r="D7" s="376">
        <v>50</v>
      </c>
      <c r="E7" s="377"/>
      <c r="F7" s="378"/>
      <c r="G7" s="379">
        <f t="shared" si="0"/>
        <v>0</v>
      </c>
      <c r="H7" s="380"/>
      <c r="I7" s="381"/>
    </row>
    <row r="8" spans="1:13" s="372" customFormat="1" x14ac:dyDescent="0.2">
      <c r="A8" s="373">
        <v>5</v>
      </c>
      <c r="B8" s="374" t="s">
        <v>456</v>
      </c>
      <c r="C8" s="375" t="s">
        <v>208</v>
      </c>
      <c r="D8" s="376">
        <v>50</v>
      </c>
      <c r="E8" s="377"/>
      <c r="F8" s="378"/>
      <c r="G8" s="379">
        <f t="shared" si="0"/>
        <v>0</v>
      </c>
      <c r="H8" s="380"/>
      <c r="I8" s="381"/>
    </row>
    <row r="9" spans="1:13" s="372" customFormat="1" x14ac:dyDescent="0.2">
      <c r="A9" s="373">
        <v>6</v>
      </c>
      <c r="B9" s="374" t="s">
        <v>457</v>
      </c>
      <c r="C9" s="375" t="s">
        <v>208</v>
      </c>
      <c r="D9" s="376">
        <v>50</v>
      </c>
      <c r="E9" s="377"/>
      <c r="F9" s="378"/>
      <c r="G9" s="379">
        <f t="shared" si="0"/>
        <v>0</v>
      </c>
      <c r="H9" s="380"/>
      <c r="I9" s="381"/>
    </row>
    <row r="10" spans="1:13" s="372" customFormat="1" x14ac:dyDescent="0.2">
      <c r="A10" s="373"/>
      <c r="B10" s="374"/>
      <c r="C10" s="375"/>
      <c r="D10" s="376"/>
      <c r="E10" s="377"/>
      <c r="F10" s="378"/>
      <c r="G10" s="379"/>
      <c r="H10" s="380"/>
      <c r="I10" s="381"/>
    </row>
    <row r="11" spans="1:13" s="372" customFormat="1" ht="12.85" customHeight="1" thickBot="1" x14ac:dyDescent="0.25">
      <c r="A11" s="382"/>
      <c r="B11" s="375"/>
      <c r="C11" s="375"/>
      <c r="D11" s="383"/>
      <c r="E11" s="384"/>
      <c r="F11" s="378"/>
      <c r="G11" s="385"/>
      <c r="H11" s="384"/>
      <c r="I11" s="386"/>
    </row>
    <row r="12" spans="1:13" s="395" customFormat="1" ht="16.600000000000001" customHeight="1" thickBot="1" x14ac:dyDescent="0.25">
      <c r="A12" s="387"/>
      <c r="B12" s="388" t="s">
        <v>458</v>
      </c>
      <c r="C12" s="389"/>
      <c r="D12" s="390"/>
      <c r="E12" s="391"/>
      <c r="F12" s="392"/>
      <c r="G12" s="393">
        <f>SUM(G4:G11)</f>
        <v>0</v>
      </c>
      <c r="H12" s="393">
        <f>SUM(H11)</f>
        <v>0</v>
      </c>
      <c r="I12" s="394"/>
      <c r="J12" s="372"/>
      <c r="K12" s="372"/>
      <c r="L12" s="372"/>
      <c r="M12" s="372"/>
    </row>
  </sheetData>
  <mergeCells count="1">
    <mergeCell ref="B1:E1"/>
  </mergeCells>
  <pageMargins left="0.39370078740157483" right="0.19685039370078741" top="0.59055118110236227" bottom="0.39370078740157483" header="0" footer="0.19685039370078741"/>
  <pageSetup paperSize="9" scale="90" orientation="landscape" verticalDpi="0" r:id="rId1"/>
  <headerFooter alignWithMargins="0">
    <oddFooter>&amp;L&amp;8Zpracováno programem &amp;"Arial CE,Tučné"BUILDpower S,  © RTS, a.s.&amp;C&amp;8Stránka &amp;P z &amp;N&amp;R&amp;8HP4-7-51686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5 .0_VaON Pol</vt:lpstr>
      <vt:lpstr>5 .1_Stav.část Pol</vt:lpstr>
      <vt:lpstr>5 .2_Přípojka vody Pol</vt:lpstr>
      <vt:lpstr>5 .3_Přípojka kanal. Pol</vt:lpstr>
      <vt:lpstr>5 .4_Přípojka NN Pol</vt:lpstr>
      <vt:lpstr>Rekapitulace</vt:lpstr>
      <vt:lpstr>Rozváděče</vt:lpstr>
      <vt:lpstr>Specifikace</vt:lpstr>
      <vt:lpstr>Zemní práce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 .0_VaON Pol'!Názvy_tisku</vt:lpstr>
      <vt:lpstr>'5 .1_Stav.část Pol'!Názvy_tisku</vt:lpstr>
      <vt:lpstr>'5 .2_Přípojka vody Pol'!Názvy_tisku</vt:lpstr>
      <vt:lpstr>'5 .3_Přípojka kanal. Pol'!Názvy_tisku</vt:lpstr>
      <vt:lpstr>'5 .4_Přípojka NN Pol'!Názvy_tisku</vt:lpstr>
      <vt:lpstr>oadresa</vt:lpstr>
      <vt:lpstr>Stavba!Objednatel</vt:lpstr>
      <vt:lpstr>Stavba!Objekt</vt:lpstr>
      <vt:lpstr>'5 .0_VaON Pol'!Oblast_tisku</vt:lpstr>
      <vt:lpstr>'5 .1_Stav.část Pol'!Oblast_tisku</vt:lpstr>
      <vt:lpstr>'5 .2_Přípojka vody Pol'!Oblast_tisku</vt:lpstr>
      <vt:lpstr>'5 .3_Přípojka kanal. Pol'!Oblast_tisku</vt:lpstr>
      <vt:lpstr>'5 .4_Přípojka NN Pol'!Oblast_tisku</vt:lpstr>
      <vt:lpstr>Rozváděče!Oblast_tisku</vt:lpstr>
      <vt:lpstr>Specifikace!Oblast_tisku</vt:lpstr>
      <vt:lpstr>Stavba!Oblast_tisku</vt:lpstr>
      <vt:lpstr>'Zemní práce'!Oblast_tisku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Maléř</dc:creator>
  <cp:lastModifiedBy>Igor Maléř</cp:lastModifiedBy>
  <cp:lastPrinted>2023-08-01T12:23:44Z</cp:lastPrinted>
  <dcterms:created xsi:type="dcterms:W3CDTF">2009-04-08T07:15:50Z</dcterms:created>
  <dcterms:modified xsi:type="dcterms:W3CDTF">2023-08-01T12:29:44Z</dcterms:modified>
</cp:coreProperties>
</file>