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u996\Documents\OZVZ\2026\Stavební práce\"/>
    </mc:Choice>
  </mc:AlternateContent>
  <xr:revisionPtr revIDLastSave="0" documentId="8_{3802EB8D-66A2-4D77-9164-FB8FA6AB5277}" xr6:coauthVersionLast="47" xr6:coauthVersionMax="47" xr10:uidLastSave="{00000000-0000-0000-0000-000000000000}"/>
  <bookViews>
    <workbookView xWindow="-120" yWindow="-120" windowWidth="38640" windowHeight="21120" firstSheet="1" activeTab="1" xr2:uid="{00000000-000D-0000-FFFF-FFFF00000000}"/>
  </bookViews>
  <sheets>
    <sheet name="Rekapitulace stavby" sheetId="1" state="veryHidden" r:id="rId1"/>
    <sheet name="I260222 - Oprava zastřeše..." sheetId="2" r:id="rId2"/>
  </sheets>
  <definedNames>
    <definedName name="_xlnm._FilterDatabase" localSheetId="1" hidden="1">'I260222 - Oprava zastřeše...'!$C$125:$K$249</definedName>
    <definedName name="_xlnm.Print_Titles" localSheetId="1">'I260222 - Oprava zastřeše...'!$125:$125</definedName>
    <definedName name="_xlnm.Print_Titles" localSheetId="0">'Rekapitulace stavby'!$92:$92</definedName>
    <definedName name="_xlnm.Print_Area" localSheetId="1">'I260222 - Oprava zastřeše...'!$C$4:$J$76,'I260222 - Oprava zastřeše...'!$C$82:$J$109,'I260222 - Oprava zastřeše...'!$C$115:$K$249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95" i="1" s="1"/>
  <c r="J33" i="2"/>
  <c r="AX95" i="1" s="1"/>
  <c r="BI244" i="2"/>
  <c r="BH244" i="2"/>
  <c r="BG244" i="2"/>
  <c r="BF244" i="2"/>
  <c r="T244" i="2"/>
  <c r="R244" i="2"/>
  <c r="P244" i="2"/>
  <c r="BI241" i="2"/>
  <c r="BH241" i="2"/>
  <c r="BG241" i="2"/>
  <c r="BF241" i="2"/>
  <c r="T241" i="2"/>
  <c r="R241" i="2"/>
  <c r="P241" i="2"/>
  <c r="BI234" i="2"/>
  <c r="BH234" i="2"/>
  <c r="BG234" i="2"/>
  <c r="BF234" i="2"/>
  <c r="T234" i="2"/>
  <c r="R234" i="2"/>
  <c r="R233" i="2" s="1"/>
  <c r="P234" i="2"/>
  <c r="BI228" i="2"/>
  <c r="BH228" i="2"/>
  <c r="BG228" i="2"/>
  <c r="BF228" i="2"/>
  <c r="T228" i="2"/>
  <c r="R228" i="2"/>
  <c r="P228" i="2"/>
  <c r="BI220" i="2"/>
  <c r="BH220" i="2"/>
  <c r="BG220" i="2"/>
  <c r="BF220" i="2"/>
  <c r="T220" i="2"/>
  <c r="R220" i="2"/>
  <c r="P220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P205" i="2" s="1"/>
  <c r="BI202" i="2"/>
  <c r="BH202" i="2"/>
  <c r="BG202" i="2"/>
  <c r="BF202" i="2"/>
  <c r="T202" i="2"/>
  <c r="R202" i="2"/>
  <c r="P202" i="2"/>
  <c r="BI197" i="2"/>
  <c r="BH197" i="2"/>
  <c r="BG197" i="2"/>
  <c r="BF197" i="2"/>
  <c r="T197" i="2"/>
  <c r="R197" i="2"/>
  <c r="P197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6" i="2"/>
  <c r="BH186" i="2"/>
  <c r="BG186" i="2"/>
  <c r="BF186" i="2"/>
  <c r="T186" i="2"/>
  <c r="R186" i="2"/>
  <c r="P186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T180" i="2"/>
  <c r="R181" i="2"/>
  <c r="R180" i="2" s="1"/>
  <c r="P181" i="2"/>
  <c r="P180" i="2" s="1"/>
  <c r="BI178" i="2"/>
  <c r="BH178" i="2"/>
  <c r="BG178" i="2"/>
  <c r="BF178" i="2"/>
  <c r="T178" i="2"/>
  <c r="R178" i="2"/>
  <c r="P178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R143" i="2" s="1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J122" i="2"/>
  <c r="F122" i="2"/>
  <c r="F120" i="2"/>
  <c r="E118" i="2"/>
  <c r="J89" i="2"/>
  <c r="F89" i="2"/>
  <c r="F87" i="2"/>
  <c r="E85" i="2"/>
  <c r="J22" i="2"/>
  <c r="E22" i="2"/>
  <c r="J90" i="2"/>
  <c r="J21" i="2"/>
  <c r="J16" i="2"/>
  <c r="E16" i="2"/>
  <c r="F123" i="2"/>
  <c r="J15" i="2"/>
  <c r="J10" i="2"/>
  <c r="J120" i="2"/>
  <c r="L90" i="1"/>
  <c r="AM90" i="1"/>
  <c r="AM89" i="1"/>
  <c r="L89" i="1"/>
  <c r="AM87" i="1"/>
  <c r="L87" i="1"/>
  <c r="L85" i="1"/>
  <c r="L84" i="1"/>
  <c r="J220" i="2"/>
  <c r="BK214" i="2"/>
  <c r="BK211" i="2"/>
  <c r="BK210" i="2"/>
  <c r="BK206" i="2"/>
  <c r="BK197" i="2"/>
  <c r="J195" i="2"/>
  <c r="BK191" i="2"/>
  <c r="J189" i="2"/>
  <c r="BK188" i="2"/>
  <c r="J187" i="2"/>
  <c r="J185" i="2"/>
  <c r="J176" i="2"/>
  <c r="BK175" i="2"/>
  <c r="BK244" i="2"/>
  <c r="BK220" i="2"/>
  <c r="J211" i="2"/>
  <c r="J202" i="2"/>
  <c r="J193" i="2"/>
  <c r="BK189" i="2"/>
  <c r="J184" i="2"/>
  <c r="J178" i="2"/>
  <c r="BK173" i="2"/>
  <c r="J172" i="2"/>
  <c r="BK170" i="2"/>
  <c r="J168" i="2"/>
  <c r="BK165" i="2"/>
  <c r="BK162" i="2"/>
  <c r="J161" i="2"/>
  <c r="J241" i="2"/>
  <c r="BK234" i="2"/>
  <c r="BK228" i="2"/>
  <c r="J214" i="2"/>
  <c r="J210" i="2"/>
  <c r="BK209" i="2"/>
  <c r="J208" i="2"/>
  <c r="J206" i="2"/>
  <c r="BK202" i="2"/>
  <c r="BK193" i="2"/>
  <c r="J191" i="2"/>
  <c r="J188" i="2"/>
  <c r="BK187" i="2"/>
  <c r="BK178" i="2"/>
  <c r="BK176" i="2"/>
  <c r="J175" i="2"/>
  <c r="J173" i="2"/>
  <c r="BK172" i="2"/>
  <c r="J170" i="2"/>
  <c r="J169" i="2"/>
  <c r="BK168" i="2"/>
  <c r="J166" i="2"/>
  <c r="J165" i="2"/>
  <c r="BK164" i="2"/>
  <c r="J181" i="2"/>
  <c r="BK169" i="2"/>
  <c r="J234" i="2"/>
  <c r="J209" i="2"/>
  <c r="BK208" i="2"/>
  <c r="BK186" i="2"/>
  <c r="BK185" i="2"/>
  <c r="BK181" i="2"/>
  <c r="J162" i="2"/>
  <c r="BK161" i="2"/>
  <c r="BK139" i="2"/>
  <c r="BK134" i="2"/>
  <c r="BK133" i="2"/>
  <c r="J244" i="2"/>
  <c r="BK241" i="2"/>
  <c r="J228" i="2"/>
  <c r="J197" i="2"/>
  <c r="BK195" i="2"/>
  <c r="J186" i="2"/>
  <c r="BK184" i="2"/>
  <c r="BK166" i="2"/>
  <c r="J164" i="2"/>
  <c r="J159" i="2"/>
  <c r="BK158" i="2"/>
  <c r="J157" i="2"/>
  <c r="BK156" i="2"/>
  <c r="J154" i="2"/>
  <c r="J153" i="2"/>
  <c r="BK152" i="2"/>
  <c r="BK150" i="2"/>
  <c r="J149" i="2"/>
  <c r="BK148" i="2"/>
  <c r="BK147" i="2"/>
  <c r="J142" i="2"/>
  <c r="J140" i="2"/>
  <c r="J139" i="2"/>
  <c r="BK130" i="2"/>
  <c r="BK129" i="2"/>
  <c r="AS94" i="1"/>
  <c r="BK159" i="2"/>
  <c r="J158" i="2"/>
  <c r="BK157" i="2"/>
  <c r="J156" i="2"/>
  <c r="BK154" i="2"/>
  <c r="BK153" i="2"/>
  <c r="J152" i="2"/>
  <c r="J150" i="2"/>
  <c r="BK149" i="2"/>
  <c r="J148" i="2"/>
  <c r="J147" i="2"/>
  <c r="J145" i="2"/>
  <c r="J138" i="2"/>
  <c r="J137" i="2"/>
  <c r="BK145" i="2"/>
  <c r="J144" i="2"/>
  <c r="BK141" i="2"/>
  <c r="BK138" i="2"/>
  <c r="BK137" i="2"/>
  <c r="J134" i="2"/>
  <c r="BK144" i="2"/>
  <c r="BK142" i="2"/>
  <c r="J141" i="2"/>
  <c r="BK140" i="2"/>
  <c r="J130" i="2"/>
  <c r="J133" i="2"/>
  <c r="J129" i="2"/>
  <c r="P136" i="2" l="1"/>
  <c r="BK136" i="2"/>
  <c r="J136" i="2"/>
  <c r="J98" i="2" s="1"/>
  <c r="T136" i="2"/>
  <c r="R190" i="2"/>
  <c r="BK128" i="2"/>
  <c r="T132" i="2"/>
  <c r="R136" i="2"/>
  <c r="BK190" i="2"/>
  <c r="J190" i="2"/>
  <c r="J104" i="2"/>
  <c r="T128" i="2"/>
  <c r="R132" i="2"/>
  <c r="BK143" i="2"/>
  <c r="J143" i="2" s="1"/>
  <c r="J99" i="2" s="1"/>
  <c r="BK171" i="2"/>
  <c r="J171" i="2"/>
  <c r="J100" i="2"/>
  <c r="R171" i="2"/>
  <c r="R183" i="2"/>
  <c r="T190" i="2"/>
  <c r="R205" i="2"/>
  <c r="R213" i="2"/>
  <c r="R212" i="2" s="1"/>
  <c r="R128" i="2"/>
  <c r="R127" i="2" s="1"/>
  <c r="T143" i="2"/>
  <c r="T171" i="2"/>
  <c r="P183" i="2"/>
  <c r="T213" i="2"/>
  <c r="P128" i="2"/>
  <c r="BK132" i="2"/>
  <c r="J132" i="2"/>
  <c r="J97" i="2"/>
  <c r="P132" i="2"/>
  <c r="P143" i="2"/>
  <c r="P171" i="2"/>
  <c r="BK183" i="2"/>
  <c r="J183" i="2"/>
  <c r="J103" i="2"/>
  <c r="T183" i="2"/>
  <c r="P190" i="2"/>
  <c r="BK205" i="2"/>
  <c r="J205" i="2"/>
  <c r="J105" i="2"/>
  <c r="T205" i="2"/>
  <c r="BK213" i="2"/>
  <c r="J213" i="2" s="1"/>
  <c r="J107" i="2" s="1"/>
  <c r="P213" i="2"/>
  <c r="BK233" i="2"/>
  <c r="J233" i="2"/>
  <c r="J108" i="2"/>
  <c r="P233" i="2"/>
  <c r="T233" i="2"/>
  <c r="F90" i="2"/>
  <c r="J123" i="2"/>
  <c r="BE129" i="2"/>
  <c r="BE133" i="2"/>
  <c r="BE150" i="2"/>
  <c r="BE142" i="2"/>
  <c r="J87" i="2"/>
  <c r="BE134" i="2"/>
  <c r="BE139" i="2"/>
  <c r="BE141" i="2"/>
  <c r="BE145" i="2"/>
  <c r="BE148" i="2"/>
  <c r="BE152" i="2"/>
  <c r="BE153" i="2"/>
  <c r="BE156" i="2"/>
  <c r="BE158" i="2"/>
  <c r="BE137" i="2"/>
  <c r="BE138" i="2"/>
  <c r="BE144" i="2"/>
  <c r="BE147" i="2"/>
  <c r="BE149" i="2"/>
  <c r="BE154" i="2"/>
  <c r="BE157" i="2"/>
  <c r="BE159" i="2"/>
  <c r="BE162" i="2"/>
  <c r="BE165" i="2"/>
  <c r="BE172" i="2"/>
  <c r="BE189" i="2"/>
  <c r="BE193" i="2"/>
  <c r="BE130" i="2"/>
  <c r="BE140" i="2"/>
  <c r="BE178" i="2"/>
  <c r="BE184" i="2"/>
  <c r="BE187" i="2"/>
  <c r="BE211" i="2"/>
  <c r="BE166" i="2"/>
  <c r="BE168" i="2"/>
  <c r="BE164" i="2"/>
  <c r="BE181" i="2"/>
  <c r="BE195" i="2"/>
  <c r="BE202" i="2"/>
  <c r="BE206" i="2"/>
  <c r="BE209" i="2"/>
  <c r="BE220" i="2"/>
  <c r="BE228" i="2"/>
  <c r="BE241" i="2"/>
  <c r="BK180" i="2"/>
  <c r="J180" i="2"/>
  <c r="J101" i="2"/>
  <c r="BE161" i="2"/>
  <c r="BE169" i="2"/>
  <c r="BE188" i="2"/>
  <c r="BE191" i="2"/>
  <c r="BE214" i="2"/>
  <c r="BE170" i="2"/>
  <c r="BE173" i="2"/>
  <c r="BE175" i="2"/>
  <c r="BE176" i="2"/>
  <c r="BE185" i="2"/>
  <c r="BE186" i="2"/>
  <c r="BE197" i="2"/>
  <c r="BE208" i="2"/>
  <c r="BE210" i="2"/>
  <c r="BE234" i="2"/>
  <c r="BE244" i="2"/>
  <c r="F34" i="2"/>
  <c r="BC95" i="1" s="1"/>
  <c r="BC94" i="1" s="1"/>
  <c r="AY94" i="1" s="1"/>
  <c r="F35" i="2"/>
  <c r="BD95" i="1"/>
  <c r="BD94" i="1" s="1"/>
  <c r="W33" i="1" s="1"/>
  <c r="J32" i="2"/>
  <c r="AW95" i="1"/>
  <c r="F32" i="2"/>
  <c r="BA95" i="1" s="1"/>
  <c r="BA94" i="1" s="1"/>
  <c r="AW94" i="1" s="1"/>
  <c r="AK30" i="1" s="1"/>
  <c r="F33" i="2"/>
  <c r="BB95" i="1" s="1"/>
  <c r="BB94" i="1" s="1"/>
  <c r="W31" i="1" s="1"/>
  <c r="P182" i="2" l="1"/>
  <c r="R182" i="2"/>
  <c r="R126" i="2"/>
  <c r="T127" i="2"/>
  <c r="P212" i="2"/>
  <c r="T182" i="2"/>
  <c r="P127" i="2"/>
  <c r="P126" i="2" s="1"/>
  <c r="AU95" i="1" s="1"/>
  <c r="AU94" i="1" s="1"/>
  <c r="T212" i="2"/>
  <c r="BK127" i="2"/>
  <c r="J127" i="2"/>
  <c r="J95" i="2" s="1"/>
  <c r="J128" i="2"/>
  <c r="J96" i="2"/>
  <c r="BK212" i="2"/>
  <c r="J212" i="2"/>
  <c r="J106" i="2"/>
  <c r="BK182" i="2"/>
  <c r="J182" i="2"/>
  <c r="J102" i="2"/>
  <c r="W32" i="1"/>
  <c r="W30" i="1"/>
  <c r="AX94" i="1"/>
  <c r="J31" i="2"/>
  <c r="AV95" i="1" s="1"/>
  <c r="AT95" i="1" s="1"/>
  <c r="F31" i="2"/>
  <c r="AZ95" i="1" s="1"/>
  <c r="AZ94" i="1" s="1"/>
  <c r="W29" i="1" s="1"/>
  <c r="T126" i="2" l="1"/>
  <c r="BK126" i="2"/>
  <c r="J126" i="2"/>
  <c r="AV94" i="1"/>
  <c r="AK29" i="1" s="1"/>
  <c r="J28" i="2"/>
  <c r="AG95" i="1" s="1"/>
  <c r="AG94" i="1" s="1"/>
  <c r="J37" i="2" l="1"/>
  <c r="AN95" i="1"/>
  <c r="J94" i="2"/>
  <c r="AT94" i="1"/>
  <c r="AK26" i="1"/>
  <c r="AK35" i="1"/>
  <c r="AN94" i="1" l="1"/>
</calcChain>
</file>

<file path=xl/sharedStrings.xml><?xml version="1.0" encoding="utf-8"?>
<sst xmlns="http://schemas.openxmlformats.org/spreadsheetml/2006/main" count="1699" uniqueCount="425">
  <si>
    <t>Export Komplet</t>
  </si>
  <si>
    <t/>
  </si>
  <si>
    <t>2.0</t>
  </si>
  <si>
    <t>ZAMOK</t>
  </si>
  <si>
    <t>False</t>
  </si>
  <si>
    <t>{8d44d0d8-5efd-42c8-b8e4-132459bde3a7}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</si>
  <si>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</si>
  <si>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</si>
  <si>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</si>
  <si>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</si>
  <si>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</si>
  <si>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</si>
  <si>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</si>
  <si>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</si>
  <si>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I260222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</si>
  <si>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</si>
  <si>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</si>
  <si>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zastřešení vstupu na lávku pro pěší ul. Revoluční, k. ú. Frýdek</t>
  </si>
  <si>
    <t>KSO:</t>
  </si>
  <si>
    <t>CC-CZ:</t>
  </si>
  <si>
    <t>Místo:</t>
  </si>
  <si>
    <t>Frýdek-Místek</t>
  </si>
  <si>
    <t>Datum:</t>
  </si>
  <si>
    <t>22. 2. 2026</t>
  </si>
  <si>
    <t>Zadavatel:</t>
  </si>
  <si>
    <t>IČ:</t>
  </si>
  <si>
    <t>s.m. Frýdek-Místek</t>
  </si>
  <si>
    <t>DIČ:</t>
  </si>
  <si>
    <t>Uchazeč:</t>
  </si>
  <si>
    <t>Vyplň údaj</t>
  </si>
  <si>
    <t>Projektant:</t>
  </si>
  <si>
    <t>IKON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</si>
  <si>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</si>
  <si>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</si>
  <si>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</si>
  <si>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</si>
  <si>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</si>
  <si>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</si>
  <si>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</si>
  <si>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</si>
  <si>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</si>
  <si>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</si>
  <si>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</si>
  <si>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</si>
  <si>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</si>
  <si>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</si>
  <si>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</si>
  <si>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</si>
  <si>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</si>
  <si>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</si>
  <si>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</si>
  <si>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</si>
  <si>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</si>
  <si>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</si>
  <si>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</si>
  <si>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</si>
  <si>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</si>
  <si>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</si>
  <si>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</si>
  <si>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</si>
  <si>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</si>
  <si>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</si>
  <si>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</si>
  <si>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</si>
  <si>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</si>
  <si>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</si>
  <si>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</si>
  <si>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</si>
  <si>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</si>
  <si>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</si>
  <si>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</si>
  <si>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</si>
  <si>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</si>
  <si>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</si>
  <si>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</si>
  <si>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</si>
  <si>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</si>
  <si>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</si>
  <si>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</si>
  <si>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</si>
  <si>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</si>
  <si>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</si>
  <si>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</si>
  <si>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</si>
  <si>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</si>
  <si>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</si>
  <si>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</si>
  <si>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</si>
  <si>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</si>
  <si>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</si>
  <si>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</si>
  <si>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</si>
  <si>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</si>
  <si>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</si>
  <si>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</si>
  <si>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</si>
  <si>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</si>
  <si>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</si>
  <si>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</si>
  <si>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</si>
  <si>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</si>
  <si>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VRN - VRN</t>
  </si>
  <si>
    <t xml:space="preserve">    VRN11 - VEDLEJŠÍ NÁKLADY STAVBY</t>
  </si>
  <si>
    <t xml:space="preserve">    VRN91 - OSTATNÍ NÁKLADY STAVBY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</si>
  <si>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</si>
  <si>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</si>
  <si>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</si>
  <si>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</si>
  <si>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</si>
  <si>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</si>
  <si>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</si>
  <si>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</si>
  <si>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</si>
  <si>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</si>
  <si>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</si>
  <si>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</si>
  <si>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</si>
  <si>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</si>
  <si>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</si>
  <si>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</si>
  <si>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</si>
  <si>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</si>
  <si>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</si>
  <si>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342171112</t>
  </si>
  <si>
    <t>Montáž opláštění stěn ocelových kcí z tvarovaných ocelových plechů šroubovaných budov v přes 6 do 12 m</t>
  </si>
  <si>
    <t>m2</t>
  </si>
  <si>
    <t>CS ÚRS 2026 01</t>
  </si>
  <si>
    <t>4</t>
  </si>
  <si>
    <t>247944017</t>
  </si>
  <si>
    <t>M</t>
  </si>
  <si>
    <t>15945000R1</t>
  </si>
  <si>
    <t>Al tahokov vč. povrchové úpravy</t>
  </si>
  <si>
    <t>8</t>
  </si>
  <si>
    <t>-1361065665</t>
  </si>
  <si>
    <t>VV</t>
  </si>
  <si>
    <t>254*1,1 'Přepočtené koeficientem množství</t>
  </si>
  <si>
    <t>Vodorovné konstrukce</t>
  </si>
  <si>
    <t>444191112R1</t>
  </si>
  <si>
    <t>Montáž krytiny ocelových střech z polykarbonátových desek šroubovaných budov v přes 6 do 12 m</t>
  </si>
  <si>
    <t>-717653004</t>
  </si>
  <si>
    <t>28319008</t>
  </si>
  <si>
    <t>deska prosvětlovací PMA vlna čirá 3x1,05m</t>
  </si>
  <si>
    <t>1638289521</t>
  </si>
  <si>
    <t>110*1,133 'Přepočtené koeficientem množství</t>
  </si>
  <si>
    <t>6</t>
  </si>
  <si>
    <t>Úpravy povrchů, podlahy a osazování výplní</t>
  </si>
  <si>
    <t>5</t>
  </si>
  <si>
    <t>628613111R1</t>
  </si>
  <si>
    <t>Oprava nátěru částí teplovodu včetně očištění 2x základní 2xvrchní syntetický nátěr do 50 m2</t>
  </si>
  <si>
    <t>-1119868311</t>
  </si>
  <si>
    <t>628613222</t>
  </si>
  <si>
    <t>Protikorozní ochrana ocelových mostních konstrukcí včetně otryskání povrchu základní a podkladní epoxidový a vrchní polyuretanový nátěr bez metalizace II. třídy</t>
  </si>
  <si>
    <t>1214664230</t>
  </si>
  <si>
    <t>7</t>
  </si>
  <si>
    <t>632451446</t>
  </si>
  <si>
    <t>Potěr pískocementový tl přes 30 do 40 mm tř. C 25 běžný</t>
  </si>
  <si>
    <t>-1096234370</t>
  </si>
  <si>
    <t>633131112</t>
  </si>
  <si>
    <t>Povrchová úprava průmyslových podlah pro těžký provoz vsypovou směsí s příměsí karbidu tl 3 mm</t>
  </si>
  <si>
    <t>482473602</t>
  </si>
  <si>
    <t>9</t>
  </si>
  <si>
    <t>633831115</t>
  </si>
  <si>
    <t>Zdrsnění povrchu betonových podlah kartáčováním strojně s předchozím přehlazením</t>
  </si>
  <si>
    <t>1190547980</t>
  </si>
  <si>
    <t>10</t>
  </si>
  <si>
    <t>633991111</t>
  </si>
  <si>
    <t>Nástřik betonových podlah proti odpařování vody</t>
  </si>
  <si>
    <t>1032108516</t>
  </si>
  <si>
    <t>Ostatní konstrukce a práce, bourání</t>
  </si>
  <si>
    <t>11</t>
  </si>
  <si>
    <t>941111111</t>
  </si>
  <si>
    <t>Montáž lešení řadového trubkového lehkého s podlahami zatížení do 200 kg/m2 š od 0,6 do 0,9 m v do 10 m</t>
  </si>
  <si>
    <t>2120354684</t>
  </si>
  <si>
    <t>941111211</t>
  </si>
  <si>
    <t>Příplatek k lešení řadovému trubkovému lehkému s podlahami do 200 kg/m2 š od 0,6 do 0,9 m v do 10 m za každý den použití</t>
  </si>
  <si>
    <t>1291248529</t>
  </si>
  <si>
    <t>340*30 'Přepočtené koeficientem množství</t>
  </si>
  <si>
    <t>13</t>
  </si>
  <si>
    <t>941111312</t>
  </si>
  <si>
    <t>Odborná prohlídka lešení řadového trubkového lehkého s podlahami zatížení do 200 kg/m2 š od 0,6 do 1,5 m v do 25 m pl do 500 m2 zakrytého sítí</t>
  </si>
  <si>
    <t>kus</t>
  </si>
  <si>
    <t>-1204928578</t>
  </si>
  <si>
    <t>14</t>
  </si>
  <si>
    <t>941111811</t>
  </si>
  <si>
    <t>Demontáž lešení řadového trubkového lehkého s podlahami zatížení do 200 kg/m2 š od 0,6 do 0,9 m v do 10 m</t>
  </si>
  <si>
    <t>-364109942</t>
  </si>
  <si>
    <t>15</t>
  </si>
  <si>
    <t>944611111</t>
  </si>
  <si>
    <t>Montáž ochranné plachty z textilie z umělých vláken</t>
  </si>
  <si>
    <t>390932178</t>
  </si>
  <si>
    <t>16</t>
  </si>
  <si>
    <t>944611211</t>
  </si>
  <si>
    <t>Příplatek k ochranné plachtě za každý den použití</t>
  </si>
  <si>
    <t>-2015243458</t>
  </si>
  <si>
    <t>17</t>
  </si>
  <si>
    <t>944611811</t>
  </si>
  <si>
    <t>Demontáž ochranné plachty z textilie z umělých vláken</t>
  </si>
  <si>
    <t>597646169</t>
  </si>
  <si>
    <t>18</t>
  </si>
  <si>
    <t>944711113</t>
  </si>
  <si>
    <t>Montáž záchytné stříšky š přes 2 do 2,5 m</t>
  </si>
  <si>
    <t>m</t>
  </si>
  <si>
    <t>1288384800</t>
  </si>
  <si>
    <t>19</t>
  </si>
  <si>
    <t>944711213</t>
  </si>
  <si>
    <t>Příplatek k záchytné stříšce š přes 2 do 2,5 m za každý den použití</t>
  </si>
  <si>
    <t>-792162384</t>
  </si>
  <si>
    <t>10*30 'Přepočtené koeficientem množství</t>
  </si>
  <si>
    <t>20</t>
  </si>
  <si>
    <t>944711813</t>
  </si>
  <si>
    <t>Demontáž záchytné stříšky š přes 2 do 2,5 m</t>
  </si>
  <si>
    <t>-1705961818</t>
  </si>
  <si>
    <t>949101111</t>
  </si>
  <si>
    <t>Lešení pomocné pro objekty pozemních staveb s lešeňovou podlahou v do 1,9 m zatížení do 150 kg/m2</t>
  </si>
  <si>
    <t>1657295200</t>
  </si>
  <si>
    <t>22</t>
  </si>
  <si>
    <t>953946114</t>
  </si>
  <si>
    <t>Montáž atypických ocelových kcí hmotnosti přes 5 do 10 t z profilů hmotnosti do 13 kg/m</t>
  </si>
  <si>
    <t>t</t>
  </si>
  <si>
    <t>1997447088</t>
  </si>
  <si>
    <t>23</t>
  </si>
  <si>
    <t>RMAT0001</t>
  </si>
  <si>
    <t>ocelová konstrukce nových prvků stěn a střechy</t>
  </si>
  <si>
    <t>1311267479</t>
  </si>
  <si>
    <t>7,9*1,05 'Přepočtené koeficientem množství</t>
  </si>
  <si>
    <t>24</t>
  </si>
  <si>
    <t>953993101</t>
  </si>
  <si>
    <t>Montáž protiskluzového pásu samolepicího šířky do 1000 mm</t>
  </si>
  <si>
    <t>-1496569599</t>
  </si>
  <si>
    <t>25</t>
  </si>
  <si>
    <t>28355009R1</t>
  </si>
  <si>
    <t>pás plastový protiskluzový samolepicí š 150mm</t>
  </si>
  <si>
    <t>-194146977</t>
  </si>
  <si>
    <t>220*1,1 'Přepočtené koeficientem množství</t>
  </si>
  <si>
    <t>26</t>
  </si>
  <si>
    <t>965045133</t>
  </si>
  <si>
    <t>Bourání potěrů průmyslových včetně vsypu tl do 50 mm pl přes 4 m2</t>
  </si>
  <si>
    <t>-2041884932</t>
  </si>
  <si>
    <t>27</t>
  </si>
  <si>
    <t>966071112</t>
  </si>
  <si>
    <t>Demontáž ocelových kcí hmotnosti přes 5 do 10 t z profilů hmotnosti do 13 kg/m</t>
  </si>
  <si>
    <t>-2089750817</t>
  </si>
  <si>
    <t>28</t>
  </si>
  <si>
    <t>966073132</t>
  </si>
  <si>
    <t>Demontáž krytiny ocelových střech ze sklolaminátových desek šroubovaných budov v přes 6 do 12 m</t>
  </si>
  <si>
    <t>2116072833</t>
  </si>
  <si>
    <t>"polykarbonátová střecha" 110</t>
  </si>
  <si>
    <t>29</t>
  </si>
  <si>
    <t>966074114</t>
  </si>
  <si>
    <t>Demontáž prosvětlovacích pásů stěn z ocelových rámů s výplní polykarbonátovou deskou pl přes 15 m2</t>
  </si>
  <si>
    <t>2071588396</t>
  </si>
  <si>
    <t>30</t>
  </si>
  <si>
    <t>976081321</t>
  </si>
  <si>
    <t>Odstranění protiskluzového pásu samolepicího</t>
  </si>
  <si>
    <t>265918549</t>
  </si>
  <si>
    <t>31</t>
  </si>
  <si>
    <t>993111111</t>
  </si>
  <si>
    <t>Dovoz a odvoz lešení řadového do 10 km včetně naložení a složení</t>
  </si>
  <si>
    <t>-79373221</t>
  </si>
  <si>
    <t>997</t>
  </si>
  <si>
    <t>Doprava suti a vybouraných hmot</t>
  </si>
  <si>
    <t>32</t>
  </si>
  <si>
    <t>997013501</t>
  </si>
  <si>
    <t>Odvoz suti a vybouraných hmot na skládku nebo meziskládku do 1 km se složením</t>
  </si>
  <si>
    <t>120060475</t>
  </si>
  <si>
    <t>33</t>
  </si>
  <si>
    <t>997013509</t>
  </si>
  <si>
    <t>Příplatek k odvozu suti a vybouraných hmot na skládku ZKD 1 km přes 1 km</t>
  </si>
  <si>
    <t>-1614214773</t>
  </si>
  <si>
    <t>77,419*9 'Přepočtené koeficientem množství</t>
  </si>
  <si>
    <t>34</t>
  </si>
  <si>
    <t>997013841</t>
  </si>
  <si>
    <t>Poplatek za uložení na skládce (skládkovné) odpadu po otryskávání bez obsahu nebezpečných látek kód odpadu 12 01 17</t>
  </si>
  <si>
    <t>-614054982</t>
  </si>
  <si>
    <t>35</t>
  </si>
  <si>
    <t>997013871</t>
  </si>
  <si>
    <t>Poplatek za předání recyklačnímu zařízení stavebního odpadu směsného stavebního a demoličního kód odpadu 17 09 04</t>
  </si>
  <si>
    <t>1328767169</t>
  </si>
  <si>
    <t>58,752-10-0,442-36,084</t>
  </si>
  <si>
    <t>36</t>
  </si>
  <si>
    <t>997019901R1</t>
  </si>
  <si>
    <t>Zisk z prodeje druhotných surovin</t>
  </si>
  <si>
    <t>1006529120</t>
  </si>
  <si>
    <t>10+0,442</t>
  </si>
  <si>
    <t>998</t>
  </si>
  <si>
    <t>Přesun hmot</t>
  </si>
  <si>
    <t>37</t>
  </si>
  <si>
    <t>998212111</t>
  </si>
  <si>
    <t>Přesun hmot pro mosty zděné, monolitické betonové nebo ocelové v do 20 m</t>
  </si>
  <si>
    <t>-561097093</t>
  </si>
  <si>
    <t>PSV</t>
  </si>
  <si>
    <t>Práce a dodávky PSV</t>
  </si>
  <si>
    <t>764</t>
  </si>
  <si>
    <t>Konstrukce klempířské</t>
  </si>
  <si>
    <t>38</t>
  </si>
  <si>
    <t>764002801R1</t>
  </si>
  <si>
    <t>Demontáž klempířského oplechování do suti</t>
  </si>
  <si>
    <t>-940174366</t>
  </si>
  <si>
    <t>39</t>
  </si>
  <si>
    <t>764002881R1</t>
  </si>
  <si>
    <t>Demontáž lemování z plechu tl. 2mm do suti</t>
  </si>
  <si>
    <t>-1408575218</t>
  </si>
  <si>
    <t>40</t>
  </si>
  <si>
    <t>764004801</t>
  </si>
  <si>
    <t>Demontáž podokapního žlabu do suti</t>
  </si>
  <si>
    <t>-1432686774</t>
  </si>
  <si>
    <t>41</t>
  </si>
  <si>
    <t>764212634R1</t>
  </si>
  <si>
    <t>Oplechování z Pz s povrchovou úpravou rš 330 mm</t>
  </si>
  <si>
    <t>1006097101</t>
  </si>
  <si>
    <t>42</t>
  </si>
  <si>
    <t>764215411R1</t>
  </si>
  <si>
    <t>Oplechování z Pz plechu tl. 2mm</t>
  </si>
  <si>
    <t>448592941</t>
  </si>
  <si>
    <t>43</t>
  </si>
  <si>
    <t>998764102</t>
  </si>
  <si>
    <t>Přesun hmot tonážní pro konstrukce klempířské v objektech v přes 6 do 12 m</t>
  </si>
  <si>
    <t>-1730176773</t>
  </si>
  <si>
    <t>767</t>
  </si>
  <si>
    <t>Konstrukce zámečnické</t>
  </si>
  <si>
    <t>44</t>
  </si>
  <si>
    <t>767122811</t>
  </si>
  <si>
    <t>Demontáž stěn s výplní z drátěné sítě, šroubovaných</t>
  </si>
  <si>
    <t>1527951544</t>
  </si>
  <si>
    <t>"plotová zábrana u vstupu na rampu" 5</t>
  </si>
  <si>
    <t>45</t>
  </si>
  <si>
    <t>767995112</t>
  </si>
  <si>
    <t>Montáž atypických zámečnických konstrukcí hmotnosti přes 5 do 10 kg</t>
  </si>
  <si>
    <t>kg</t>
  </si>
  <si>
    <t>53751604</t>
  </si>
  <si>
    <t>"plech PL 60×8mm - materiál je započten v celkové hmotností OK" 235</t>
  </si>
  <si>
    <t>46</t>
  </si>
  <si>
    <t>767996701</t>
  </si>
  <si>
    <t>Demontáž atypických zámečnických konstrukcí řezáním hm jednotlivých dílů do 50 kg</t>
  </si>
  <si>
    <t>741164705</t>
  </si>
  <si>
    <t>"odstranění plechů PL 60×8mm" 235</t>
  </si>
  <si>
    <t>47</t>
  </si>
  <si>
    <t>HZS3121</t>
  </si>
  <si>
    <t>Hodinová zúčtovací sazba montér ocelových konstrukcí</t>
  </si>
  <si>
    <t>hod</t>
  </si>
  <si>
    <t>-1770801855</t>
  </si>
  <si>
    <t>"Výměna zkorodovaných šroubů</t>
  </si>
  <si>
    <t>"Oprava zábradelních sloupků 7 ks - TRH90*50*5  20 cm délky odbrousit, vyvařit novou část, nátěr</t>
  </si>
  <si>
    <t>"Ostatní pomocné a dokončovací práce</t>
  </si>
  <si>
    <t>48</t>
  </si>
  <si>
    <t>767996801</t>
  </si>
  <si>
    <t>Demontáž atypických zámečnických konstrukcí rozebráním hm jednotlivých dílů do 50 kg</t>
  </si>
  <si>
    <t>304337764</t>
  </si>
  <si>
    <t>"Demontáž nosného prvku uložení rampy v místě lávky mostu + nosníku stříšky nad lávkou</t>
  </si>
  <si>
    <t>150</t>
  </si>
  <si>
    <t>783</t>
  </si>
  <si>
    <t>Dokončovací práce - nátěry</t>
  </si>
  <si>
    <t>49</t>
  </si>
  <si>
    <t>783301311</t>
  </si>
  <si>
    <t>Odmaštění zámečnických konstrukcí vodou ředitelným odmašťovačem</t>
  </si>
  <si>
    <t>1996357455</t>
  </si>
  <si>
    <t>"nátěry nových ocelových konstrukcí" 215</t>
  </si>
  <si>
    <t>50</t>
  </si>
  <si>
    <t>783334201</t>
  </si>
  <si>
    <t>Základní antikorozní jednonásobný epoxidový nátěr zámečnických konstrukcí</t>
  </si>
  <si>
    <t>1447829053</t>
  </si>
  <si>
    <t>51</t>
  </si>
  <si>
    <t>783335101</t>
  </si>
  <si>
    <t>Mezinátěr jednonásobný epoxidový mezinátěr zámečnických konstrukcí</t>
  </si>
  <si>
    <t>682346279</t>
  </si>
  <si>
    <t>52</t>
  </si>
  <si>
    <t>783347101</t>
  </si>
  <si>
    <t>Krycí jednonásobný polyuretanový nátěr zámečnických konstrukcí</t>
  </si>
  <si>
    <t>-1919585687</t>
  </si>
  <si>
    <t>53</t>
  </si>
  <si>
    <t>783906851</t>
  </si>
  <si>
    <t>Odstranění nátěrů z betonových podlah obroušením</t>
  </si>
  <si>
    <t>575063854</t>
  </si>
  <si>
    <t>VRN</t>
  </si>
  <si>
    <t>VRN11</t>
  </si>
  <si>
    <t>VEDLEJŠÍ NÁKLADY STAVBY</t>
  </si>
  <si>
    <t>54</t>
  </si>
  <si>
    <t>R-9991101</t>
  </si>
  <si>
    <t>Vybudování zařízení staveniště</t>
  </si>
  <si>
    <t>soubor</t>
  </si>
  <si>
    <t>1199960317</t>
  </si>
  <si>
    <t xml:space="preserve">"Zajištění bezpečného příjezdu a přístupu na staveniště vč. dopravního značení a potřebných souhlasů a rozhodnutí </t>
  </si>
  <si>
    <t>"s vybudováním zařízení staveniště, náklady na připojení staveniště na energie vč. zajištění měření odběru energiií, vytýčení</t>
  </si>
  <si>
    <t>"obvodu staveniště, oplocení a zabezpečení prostoru staveniště proti neoprávněnému vstupu</t>
  </si>
  <si>
    <t>"celkem vč. případných poplatků" 1</t>
  </si>
  <si>
    <t>Součet</t>
  </si>
  <si>
    <t>55</t>
  </si>
  <si>
    <t>R-9991102</t>
  </si>
  <si>
    <t>Provoz zařízení staveniště</t>
  </si>
  <si>
    <t>1745146314</t>
  </si>
  <si>
    <t xml:space="preserve">"náklady na vybavení zařízení staveniště, náklady na spotřebované energie provozem zařízení staveniště, </t>
  </si>
  <si>
    <t>"náklady na ostrahu staveniště a bezpečnost a ochranu zdraví při práci</t>
  </si>
  <si>
    <t>"náklady na úklid v prostoru staveniště a příjezdových komunikací ke staveništi apod.</t>
  </si>
  <si>
    <t>"náklady na čištění vozovky a chodníků na staveništi i v blízkém okolí v průběhu výstavby a po dokončení</t>
  </si>
  <si>
    <t>"opatření k zabránění nadměrného zatěžování staveniště a jeho okolí prachem a hlukem</t>
  </si>
  <si>
    <t>"celkem" 1</t>
  </si>
  <si>
    <t>56</t>
  </si>
  <si>
    <t>R-9991103</t>
  </si>
  <si>
    <t>Odstranění zařízení staveniště</t>
  </si>
  <si>
    <t>-626498771</t>
  </si>
  <si>
    <t xml:space="preserve">"náklady zhotovitele na odstranění zařízení staveniště, uvedení stavbou dotčených ploch </t>
  </si>
  <si>
    <t>"a ploch zařízení staveniště do původního stavu</t>
  </si>
  <si>
    <t>VRN91</t>
  </si>
  <si>
    <t>OSTATNÍ NÁKLADY STAVBY</t>
  </si>
  <si>
    <t>57</t>
  </si>
  <si>
    <t>R-9999101</t>
  </si>
  <si>
    <t>Kompletační činnost zhotovitele</t>
  </si>
  <si>
    <t>-1078412735</t>
  </si>
  <si>
    <t xml:space="preserve">"kompletní dokladová část dle SoD (revize, atesty, certifikáty, prohlášení o shodě) pro předání a převzetí dokončeného díla </t>
  </si>
  <si>
    <t>"a pro zajištění kolaudačního souhlasu</t>
  </si>
  <si>
    <t xml:space="preserve">"v souladu s SoD náklady zhotovitele související s prováděním zkoušek a REVIZÍ předepsaných technickými normami </t>
  </si>
  <si>
    <t xml:space="preserve">"a vyjádřeními dotčených orgánů pro řádné provedení a předání  díla </t>
  </si>
  <si>
    <t>58</t>
  </si>
  <si>
    <t>R-9999102</t>
  </si>
  <si>
    <t>Náklady na projekční práce - dokumentace skutečného provedení stavby dle zadávací dokumentace v počtu a formátech dle SoD</t>
  </si>
  <si>
    <t>-497474940</t>
  </si>
  <si>
    <t>"celkem odhad ( upřesní se při realizaci dle skutečnosti ! )" 30</t>
  </si>
  <si>
    <t>59</t>
  </si>
  <si>
    <t>R-9999103</t>
  </si>
  <si>
    <t>Náklady na geodetické práce</t>
  </si>
  <si>
    <t>-1722870336</t>
  </si>
  <si>
    <t xml:space="preserve">"Náklady na geodetické práce před, v průběhu i po dokončení stavebních prací </t>
  </si>
  <si>
    <t>-vytýčení inženýrských sítí</t>
  </si>
  <si>
    <t>-zabezpečení stávajících inženýrských sítí</t>
  </si>
  <si>
    <t>"celkem:"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</si>
</sst>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6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9"/>
      <c r="BE5" s="179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82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9"/>
      <c r="BE6" s="180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80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80"/>
      <c r="BS8" s="16" t="s">
        <v>6</v>
      </c>
    </row>
    <row r="9" spans="1:74" ht="14.45" customHeight="1">
      <c r="B9" s="19"/>
      <c r="AR9" s="19"/>
      <c r="BE9" s="180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80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80"/>
      <c r="BS11" s="16" t="s">
        <v>6</v>
      </c>
    </row>
    <row r="12" spans="1:74" ht="6.95" customHeight="1">
      <c r="B12" s="19"/>
      <c r="AR12" s="19"/>
      <c r="BE12" s="180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80"/>
      <c r="BS13" s="16" t="s">
        <v>6</v>
      </c>
    </row>
    <row r="14" spans="1:74" ht="12.75">
      <c r="B14" s="19"/>
      <c r="E14" s="183" t="s">
        <v>29</v>
      </c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26" t="s">
        <v>27</v>
      </c>
      <c r="AN14" s="28" t="s">
        <v>29</v>
      </c>
      <c r="AR14" s="19"/>
      <c r="BE14" s="180"/>
      <c r="BS14" s="16" t="s">
        <v>6</v>
      </c>
    </row>
    <row r="15" spans="1:74" ht="6.95" customHeight="1">
      <c r="B15" s="19"/>
      <c r="AR15" s="19"/>
      <c r="BE15" s="180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80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80"/>
      <c r="BS17" s="16" t="s">
        <v>32</v>
      </c>
    </row>
    <row r="18" spans="2:71" ht="6.95" customHeight="1">
      <c r="B18" s="19"/>
      <c r="AR18" s="19"/>
      <c r="BE18" s="180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180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180"/>
      <c r="BS20" s="16" t="s">
        <v>32</v>
      </c>
    </row>
    <row r="21" spans="2:71" ht="6.95" customHeight="1">
      <c r="B21" s="19"/>
      <c r="AR21" s="19"/>
      <c r="BE21" s="180"/>
    </row>
    <row r="22" spans="2:71" ht="12" customHeight="1">
      <c r="B22" s="19"/>
      <c r="D22" s="26" t="s">
        <v>35</v>
      </c>
      <c r="AR22" s="19"/>
      <c r="BE22" s="180"/>
    </row>
    <row r="23" spans="2:71" ht="16.5" customHeight="1">
      <c r="B23" s="19"/>
      <c r="E23" s="177" t="s">
        <v>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9"/>
      <c r="BE23" s="180"/>
    </row>
    <row r="24" spans="2:71" ht="6.95" customHeight="1">
      <c r="B24" s="19"/>
      <c r="AR24" s="19"/>
      <c r="BE24" s="180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80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5">
        <f>ROUND(AG94,2)</f>
        <v>0</v>
      </c>
      <c r="AL26" s="186"/>
      <c r="AM26" s="186"/>
      <c r="AN26" s="186"/>
      <c r="AO26" s="186"/>
      <c r="AR26" s="31"/>
      <c r="BE26" s="180"/>
    </row>
    <row r="27" spans="2:71" s="1" customFormat="1" ht="6.95" customHeight="1">
      <c r="B27" s="31"/>
      <c r="AR27" s="31"/>
      <c r="BE27" s="180"/>
    </row>
    <row r="28" spans="2:71" s="1" customFormat="1" ht="12.75">
      <c r="B28" s="31"/>
      <c r="L28" s="187" t="s">
        <v>37</v>
      </c>
      <c r="M28" s="187"/>
      <c r="N28" s="187"/>
      <c r="O28" s="187"/>
      <c r="P28" s="187"/>
      <c r="W28" s="187" t="s">
        <v>38</v>
      </c>
      <c r="X28" s="187"/>
      <c r="Y28" s="187"/>
      <c r="Z28" s="187"/>
      <c r="AA28" s="187"/>
      <c r="AB28" s="187"/>
      <c r="AC28" s="187"/>
      <c r="AD28" s="187"/>
      <c r="AE28" s="187"/>
      <c r="AK28" s="187" t="s">
        <v>39</v>
      </c>
      <c r="AL28" s="187"/>
      <c r="AM28" s="187"/>
      <c r="AN28" s="187"/>
      <c r="AO28" s="187"/>
      <c r="AR28" s="31"/>
      <c r="BE28" s="180"/>
    </row>
    <row r="29" spans="2:71" s="2" customFormat="1" ht="14.45" customHeight="1">
      <c r="B29" s="35"/>
      <c r="D29" s="26" t="s">
        <v>40</v>
      </c>
      <c r="F29" s="26" t="s">
        <v>41</v>
      </c>
      <c r="L29" s="190">
        <v>0.21</v>
      </c>
      <c r="M29" s="189"/>
      <c r="N29" s="189"/>
      <c r="O29" s="189"/>
      <c r="P29" s="189"/>
      <c r="W29" s="188">
        <f>ROUND(AZ94, 2)</f>
        <v>0</v>
      </c>
      <c r="X29" s="189"/>
      <c r="Y29" s="189"/>
      <c r="Z29" s="189"/>
      <c r="AA29" s="189"/>
      <c r="AB29" s="189"/>
      <c r="AC29" s="189"/>
      <c r="AD29" s="189"/>
      <c r="AE29" s="189"/>
      <c r="AK29" s="188">
        <f>ROUND(AV94, 2)</f>
        <v>0</v>
      </c>
      <c r="AL29" s="189"/>
      <c r="AM29" s="189"/>
      <c r="AN29" s="189"/>
      <c r="AO29" s="189"/>
      <c r="AR29" s="35"/>
      <c r="BE29" s="181"/>
    </row>
    <row r="30" spans="2:71" s="2" customFormat="1" ht="14.45" customHeight="1">
      <c r="B30" s="35"/>
      <c r="F30" s="26" t="s">
        <v>42</v>
      </c>
      <c r="L30" s="190">
        <v>0.12</v>
      </c>
      <c r="M30" s="189"/>
      <c r="N30" s="189"/>
      <c r="O30" s="189"/>
      <c r="P30" s="189"/>
      <c r="W30" s="188">
        <f>ROUND(BA94, 2)</f>
        <v>0</v>
      </c>
      <c r="X30" s="189"/>
      <c r="Y30" s="189"/>
      <c r="Z30" s="189"/>
      <c r="AA30" s="189"/>
      <c r="AB30" s="189"/>
      <c r="AC30" s="189"/>
      <c r="AD30" s="189"/>
      <c r="AE30" s="189"/>
      <c r="AK30" s="188">
        <f>ROUND(AW94, 2)</f>
        <v>0</v>
      </c>
      <c r="AL30" s="189"/>
      <c r="AM30" s="189"/>
      <c r="AN30" s="189"/>
      <c r="AO30" s="189"/>
      <c r="AR30" s="35"/>
      <c r="BE30" s="181"/>
    </row>
    <row r="31" spans="2:71" s="2" customFormat="1" ht="14.45" hidden="1" customHeight="1">
      <c r="B31" s="35"/>
      <c r="F31" s="26" t="s">
        <v>43</v>
      </c>
      <c r="L31" s="190">
        <v>0.21</v>
      </c>
      <c r="M31" s="189"/>
      <c r="N31" s="189"/>
      <c r="O31" s="189"/>
      <c r="P31" s="189"/>
      <c r="W31" s="188">
        <f>ROUND(BB94, 2)</f>
        <v>0</v>
      </c>
      <c r="X31" s="189"/>
      <c r="Y31" s="189"/>
      <c r="Z31" s="189"/>
      <c r="AA31" s="189"/>
      <c r="AB31" s="189"/>
      <c r="AC31" s="189"/>
      <c r="AD31" s="189"/>
      <c r="AE31" s="189"/>
      <c r="AK31" s="188">
        <v>0</v>
      </c>
      <c r="AL31" s="189"/>
      <c r="AM31" s="189"/>
      <c r="AN31" s="189"/>
      <c r="AO31" s="189"/>
      <c r="AR31" s="35"/>
      <c r="BE31" s="181"/>
    </row>
    <row r="32" spans="2:71" s="2" customFormat="1" ht="14.45" hidden="1" customHeight="1">
      <c r="B32" s="35"/>
      <c r="F32" s="26" t="s">
        <v>44</v>
      </c>
      <c r="L32" s="190">
        <v>0.12</v>
      </c>
      <c r="M32" s="189"/>
      <c r="N32" s="189"/>
      <c r="O32" s="189"/>
      <c r="P32" s="189"/>
      <c r="W32" s="188">
        <f>ROUND(BC94, 2)</f>
        <v>0</v>
      </c>
      <c r="X32" s="189"/>
      <c r="Y32" s="189"/>
      <c r="Z32" s="189"/>
      <c r="AA32" s="189"/>
      <c r="AB32" s="189"/>
      <c r="AC32" s="189"/>
      <c r="AD32" s="189"/>
      <c r="AE32" s="189"/>
      <c r="AK32" s="188">
        <v>0</v>
      </c>
      <c r="AL32" s="189"/>
      <c r="AM32" s="189"/>
      <c r="AN32" s="189"/>
      <c r="AO32" s="189"/>
      <c r="AR32" s="35"/>
      <c r="BE32" s="181"/>
    </row>
    <row r="33" spans="2:57" s="2" customFormat="1" ht="14.45" hidden="1" customHeight="1">
      <c r="B33" s="35"/>
      <c r="F33" s="26" t="s">
        <v>45</v>
      </c>
      <c r="L33" s="190">
        <v>0</v>
      </c>
      <c r="M33" s="189"/>
      <c r="N33" s="189"/>
      <c r="O33" s="189"/>
      <c r="P33" s="189"/>
      <c r="W33" s="188">
        <f>ROUND(BD94, 2)</f>
        <v>0</v>
      </c>
      <c r="X33" s="189"/>
      <c r="Y33" s="189"/>
      <c r="Z33" s="189"/>
      <c r="AA33" s="189"/>
      <c r="AB33" s="189"/>
      <c r="AC33" s="189"/>
      <c r="AD33" s="189"/>
      <c r="AE33" s="189"/>
      <c r="AK33" s="188">
        <v>0</v>
      </c>
      <c r="AL33" s="189"/>
      <c r="AM33" s="189"/>
      <c r="AN33" s="189"/>
      <c r="AO33" s="189"/>
      <c r="AR33" s="35"/>
      <c r="BE33" s="181"/>
    </row>
    <row r="34" spans="2:57" s="1" customFormat="1" ht="6.95" customHeight="1">
      <c r="B34" s="31"/>
      <c r="AR34" s="31"/>
      <c r="BE34" s="180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191" t="s">
        <v>48</v>
      </c>
      <c r="Y35" s="192"/>
      <c r="Z35" s="192"/>
      <c r="AA35" s="192"/>
      <c r="AB35" s="192"/>
      <c r="AC35" s="38"/>
      <c r="AD35" s="38"/>
      <c r="AE35" s="38"/>
      <c r="AF35" s="38"/>
      <c r="AG35" s="38"/>
      <c r="AH35" s="38"/>
      <c r="AI35" s="38"/>
      <c r="AJ35" s="38"/>
      <c r="AK35" s="193">
        <f>SUM(AK26:AK33)</f>
        <v>0</v>
      </c>
      <c r="AL35" s="192"/>
      <c r="AM35" s="192"/>
      <c r="AN35" s="192"/>
      <c r="AO35" s="194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0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0" s="1" customFormat="1" ht="24.95" customHeight="1">
      <c r="B82" s="31"/>
      <c r="C82" s="20" t="s">
        <v>55</v>
      </c>
      <c r="AR82" s="31"/>
    </row>
    <row r="83" spans="1:90" s="1" customFormat="1" ht="6.95" customHeight="1">
      <c r="B83" s="31"/>
      <c r="AR83" s="31"/>
    </row>
    <row r="84" spans="1:90" s="3" customFormat="1" ht="12" customHeight="1">
      <c r="B84" s="47"/>
      <c r="C84" s="26" t="s">
        <v>13</v>
      </c>
      <c r="L84" s="3" t="str">
        <f>K5</f>
        <v>I260222</v>
      </c>
      <c r="AR84" s="47"/>
    </row>
    <row r="85" spans="1:90" s="4" customFormat="1" ht="36.950000000000003" customHeight="1">
      <c r="B85" s="48"/>
      <c r="C85" s="49" t="s">
        <v>16</v>
      </c>
      <c r="L85" s="173" t="str">
        <f>K6</f>
        <v>Oprava zastřešení vstupu na lávku pro pěší ul. Revoluční, k. ú. Frýdek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8"/>
    </row>
    <row r="86" spans="1:90" s="1" customFormat="1" ht="6.95" customHeight="1">
      <c r="B86" s="31"/>
      <c r="AR86" s="31"/>
    </row>
    <row r="87" spans="1:90" s="1" customFormat="1" ht="12" customHeight="1">
      <c r="B87" s="31"/>
      <c r="C87" s="26" t="s">
        <v>20</v>
      </c>
      <c r="L87" s="50" t="str">
        <f>IF(K8="","",K8)</f>
        <v>Frýdek-Místek</v>
      </c>
      <c r="AI87" s="26" t="s">
        <v>22</v>
      </c>
      <c r="AM87" s="196" t="str">
        <f>IF(AN8= "","",AN8)</f>
        <v>22. 2. 2026</v>
      </c>
      <c r="AN87" s="196"/>
      <c r="AR87" s="31"/>
    </row>
    <row r="88" spans="1:90" s="1" customFormat="1" ht="6.95" customHeight="1">
      <c r="B88" s="31"/>
      <c r="AR88" s="31"/>
    </row>
    <row r="89" spans="1:90" s="1" customFormat="1" ht="15.2" customHeight="1">
      <c r="B89" s="31"/>
      <c r="C89" s="26" t="s">
        <v>24</v>
      </c>
      <c r="L89" s="3" t="str">
        <f>IF(E11= "","",E11)</f>
        <v>s.m. Frýdek-Místek</v>
      </c>
      <c r="AI89" s="26" t="s">
        <v>30</v>
      </c>
      <c r="AM89" s="197" t="str">
        <f>IF(E17="","",E17)</f>
        <v>IKON s.r.o.</v>
      </c>
      <c r="AN89" s="198"/>
      <c r="AO89" s="198"/>
      <c r="AP89" s="198"/>
      <c r="AR89" s="31"/>
      <c r="AS89" s="199" t="s">
        <v>56</v>
      </c>
      <c r="AT89" s="200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0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7" t="str">
        <f>IF(E20="","",E20)</f>
        <v xml:space="preserve"> </v>
      </c>
      <c r="AN90" s="198"/>
      <c r="AO90" s="198"/>
      <c r="AP90" s="198"/>
      <c r="AR90" s="31"/>
      <c r="AS90" s="201"/>
      <c r="AT90" s="202"/>
      <c r="BD90" s="55"/>
    </row>
    <row r="91" spans="1:90" s="1" customFormat="1" ht="10.9" customHeight="1">
      <c r="B91" s="31"/>
      <c r="AR91" s="31"/>
      <c r="AS91" s="201"/>
      <c r="AT91" s="202"/>
      <c r="BD91" s="55"/>
    </row>
    <row r="92" spans="1:90" s="1" customFormat="1" ht="29.25" customHeight="1">
      <c r="B92" s="31"/>
      <c r="C92" s="203" t="s">
        <v>57</v>
      </c>
      <c r="D92" s="204"/>
      <c r="E92" s="204"/>
      <c r="F92" s="204"/>
      <c r="G92" s="204"/>
      <c r="H92" s="56"/>
      <c r="I92" s="205" t="s">
        <v>58</v>
      </c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204"/>
      <c r="AB92" s="204"/>
      <c r="AC92" s="204"/>
      <c r="AD92" s="204"/>
      <c r="AE92" s="204"/>
      <c r="AF92" s="204"/>
      <c r="AG92" s="206" t="s">
        <v>59</v>
      </c>
      <c r="AH92" s="204"/>
      <c r="AI92" s="204"/>
      <c r="AJ92" s="204"/>
      <c r="AK92" s="204"/>
      <c r="AL92" s="204"/>
      <c r="AM92" s="204"/>
      <c r="AN92" s="205" t="s">
        <v>60</v>
      </c>
      <c r="AO92" s="204"/>
      <c r="AP92" s="207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0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0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1">
        <f>ROUND(AG95,2)</f>
        <v>0</v>
      </c>
      <c r="AH94" s="211"/>
      <c r="AI94" s="211"/>
      <c r="AJ94" s="211"/>
      <c r="AK94" s="211"/>
      <c r="AL94" s="211"/>
      <c r="AM94" s="211"/>
      <c r="AN94" s="212">
        <f>SUM(AG94,AT94)</f>
        <v>0</v>
      </c>
      <c r="AO94" s="212"/>
      <c r="AP94" s="212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V94" s="71" t="s">
        <v>77</v>
      </c>
      <c r="BW94" s="71" t="s">
        <v>5</v>
      </c>
      <c r="BX94" s="71" t="s">
        <v>78</v>
      </c>
      <c r="CL94" s="71" t="s">
        <v>1</v>
      </c>
    </row>
    <row r="95" spans="1:90" s="6" customFormat="1" ht="24.75" customHeight="1">
      <c r="A95" s="72" t="s">
        <v>79</v>
      </c>
      <c r="B95" s="73"/>
      <c r="C95" s="74"/>
      <c r="D95" s="210" t="s">
        <v>14</v>
      </c>
      <c r="E95" s="210"/>
      <c r="F95" s="210"/>
      <c r="G95" s="210"/>
      <c r="H95" s="210"/>
      <c r="I95" s="75"/>
      <c r="J95" s="210" t="s">
        <v>17</v>
      </c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08">
        <f>'I260222 - Oprava zastřeše...'!J28</f>
        <v>0</v>
      </c>
      <c r="AH95" s="209"/>
      <c r="AI95" s="209"/>
      <c r="AJ95" s="209"/>
      <c r="AK95" s="209"/>
      <c r="AL95" s="209"/>
      <c r="AM95" s="209"/>
      <c r="AN95" s="208">
        <f>SUM(AG95,AT95)</f>
        <v>0</v>
      </c>
      <c r="AO95" s="209"/>
      <c r="AP95" s="209"/>
      <c r="AQ95" s="76" t="s">
        <v>80</v>
      </c>
      <c r="AR95" s="73"/>
      <c r="AS95" s="77">
        <v>0</v>
      </c>
      <c r="AT95" s="78">
        <f>ROUND(SUM(AV95:AW95),2)</f>
        <v>0</v>
      </c>
      <c r="AU95" s="79">
        <f>'I260222 - Oprava zastřeše...'!P126</f>
        <v>0</v>
      </c>
      <c r="AV95" s="78">
        <f>'I260222 - Oprava zastřeše...'!J31</f>
        <v>0</v>
      </c>
      <c r="AW95" s="78">
        <f>'I260222 - Oprava zastřeše...'!J32</f>
        <v>0</v>
      </c>
      <c r="AX95" s="78">
        <f>'I260222 - Oprava zastřeše...'!J33</f>
        <v>0</v>
      </c>
      <c r="AY95" s="78">
        <f>'I260222 - Oprava zastřeše...'!J34</f>
        <v>0</v>
      </c>
      <c r="AZ95" s="78">
        <f>'I260222 - Oprava zastřeše...'!F31</f>
        <v>0</v>
      </c>
      <c r="BA95" s="78">
        <f>'I260222 - Oprava zastřeše...'!F32</f>
        <v>0</v>
      </c>
      <c r="BB95" s="78">
        <f>'I260222 - Oprava zastřeše...'!F33</f>
        <v>0</v>
      </c>
      <c r="BC95" s="78">
        <f>'I260222 - Oprava zastřeše...'!F34</f>
        <v>0</v>
      </c>
      <c r="BD95" s="80">
        <f>'I260222 - Oprava zastřeše...'!F35</f>
        <v>0</v>
      </c>
      <c r="BT95" s="81" t="s">
        <v>81</v>
      </c>
      <c r="BU95" s="81" t="s">
        <v>82</v>
      </c>
      <c r="BV95" s="81" t="s">
        <v>77</v>
      </c>
      <c r="BW95" s="81" t="s">
        <v>5</v>
      </c>
      <c r="BX95" s="81" t="s">
        <v>78</v>
      </c>
      <c r="CL95" s="81" t="s">
        <v>1</v>
      </c>
    </row>
    <row r="96" spans="1:90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k47w2HbcjjJ35SWzKsSlUTOAA/2L/ekErCXITHPVk8/aE4BcA1hXB9RovnzB4ahX4RjNgCGSm+69N6I5se38ng==" saltValue="2KUFN/tn9iNACIbA2vTkIwn9Fxq/Z+rfbcnl4wQolcQVPr8JYHPAwfIaLDKV6RZ7EMsGbSbt2TCzJjBCBNjuyw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I260222 - Oprava zastřeše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50"/>
  <sheetViews>
    <sheetView showGridLines="0" tabSelected="1" topLeftCell="A22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84</v>
      </c>
      <c r="L4" s="19"/>
      <c r="M4" s="82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30" customHeight="1">
      <c r="B7" s="31"/>
      <c r="E7" s="173" t="s">
        <v>17</v>
      </c>
      <c r="F7" s="174"/>
      <c r="G7" s="174"/>
      <c r="H7" s="174"/>
      <c r="L7" s="31"/>
    </row>
    <row r="8" spans="2:46" s="1" customFormat="1" ht="11.25">
      <c r="B8" s="31"/>
      <c r="L8" s="31"/>
    </row>
    <row r="9" spans="2:46" s="1" customFormat="1" ht="12" customHeight="1">
      <c r="B9" s="31"/>
      <c r="D9" s="26" t="s">
        <v>18</v>
      </c>
      <c r="F9" s="24" t="s">
        <v>1</v>
      </c>
      <c r="I9" s="26" t="s">
        <v>19</v>
      </c>
      <c r="J9" s="24" t="s">
        <v>1</v>
      </c>
      <c r="L9" s="31"/>
    </row>
    <row r="10" spans="2:46" s="1" customFormat="1" ht="12" customHeight="1">
      <c r="B10" s="31"/>
      <c r="D10" s="26" t="s">
        <v>20</v>
      </c>
      <c r="F10" s="24" t="s">
        <v>21</v>
      </c>
      <c r="I10" s="26" t="s">
        <v>22</v>
      </c>
      <c r="J10" s="51" t="str">
        <f>'Rekapitulace stavby'!AN8</f>
        <v>22. 2. 2026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24</v>
      </c>
      <c r="I12" s="26" t="s">
        <v>25</v>
      </c>
      <c r="J12" s="24" t="s">
        <v>1</v>
      </c>
      <c r="L12" s="31"/>
    </row>
    <row r="13" spans="2:46" s="1" customFormat="1" ht="18" customHeight="1">
      <c r="B13" s="31"/>
      <c r="E13" s="24" t="s">
        <v>26</v>
      </c>
      <c r="I13" s="26" t="s">
        <v>27</v>
      </c>
      <c r="J13" s="24" t="s">
        <v>1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28</v>
      </c>
      <c r="I15" s="26" t="s">
        <v>25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175" t="str">
        <f>'Rekapitulace stavby'!E14</f>
        <v>Vyplň údaj</v>
      </c>
      <c r="F16" s="176"/>
      <c r="G16" s="176"/>
      <c r="H16" s="176"/>
      <c r="I16" s="26" t="s">
        <v>27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30</v>
      </c>
      <c r="I18" s="26" t="s">
        <v>25</v>
      </c>
      <c r="J18" s="24" t="s">
        <v>1</v>
      </c>
      <c r="L18" s="31"/>
    </row>
    <row r="19" spans="2:12" s="1" customFormat="1" ht="18" customHeight="1">
      <c r="B19" s="31"/>
      <c r="E19" s="24" t="s">
        <v>31</v>
      </c>
      <c r="I19" s="26" t="s">
        <v>27</v>
      </c>
      <c r="J19" s="24" t="s">
        <v>1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33</v>
      </c>
      <c r="I21" s="26" t="s">
        <v>25</v>
      </c>
      <c r="J21" s="24" t="str">
        <f>IF('Rekapitulace stavby'!AN19="","",'Rekapitulace stavby'!AN19)</f>
        <v/>
      </c>
      <c r="L21" s="31"/>
    </row>
    <row r="22" spans="2:12" s="1" customFormat="1" ht="18" customHeight="1">
      <c r="B22" s="31"/>
      <c r="E22" s="24" t="str">
        <f>IF('Rekapitulace stavby'!E20="","",'Rekapitulace stavby'!E20)</f>
        <v xml:space="preserve"> </v>
      </c>
      <c r="I22" s="26" t="s">
        <v>27</v>
      </c>
      <c r="J22" s="24" t="str">
        <f>IF('Rekapitulace stavby'!AN20="","",'Rekapitulace stavby'!AN20)</f>
        <v/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35</v>
      </c>
      <c r="L24" s="31"/>
    </row>
    <row r="25" spans="2:12" s="7" customFormat="1" ht="16.5" customHeight="1">
      <c r="B25" s="83"/>
      <c r="E25" s="177" t="s">
        <v>1</v>
      </c>
      <c r="F25" s="177"/>
      <c r="G25" s="177"/>
      <c r="H25" s="177"/>
      <c r="L25" s="83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52"/>
      <c r="E27" s="52"/>
      <c r="F27" s="52"/>
      <c r="G27" s="52"/>
      <c r="H27" s="52"/>
      <c r="I27" s="52"/>
      <c r="J27" s="52"/>
      <c r="K27" s="52"/>
      <c r="L27" s="31"/>
    </row>
    <row r="28" spans="2:12" s="1" customFormat="1" ht="25.35" customHeight="1">
      <c r="B28" s="31"/>
      <c r="D28" s="84" t="s">
        <v>36</v>
      </c>
      <c r="J28" s="65">
        <f>ROUND(J126, 2)</f>
        <v>0</v>
      </c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14.45" customHeight="1">
      <c r="B30" s="31"/>
      <c r="F30" s="34" t="s">
        <v>38</v>
      </c>
      <c r="I30" s="34" t="s">
        <v>37</v>
      </c>
      <c r="J30" s="34" t="s">
        <v>39</v>
      </c>
      <c r="L30" s="31"/>
    </row>
    <row r="31" spans="2:12" s="1" customFormat="1" ht="14.45" customHeight="1">
      <c r="B31" s="31"/>
      <c r="D31" s="54" t="s">
        <v>40</v>
      </c>
      <c r="E31" s="26" t="s">
        <v>41</v>
      </c>
      <c r="F31" s="85">
        <f>ROUND((SUM(BE126:BE249)),  2)</f>
        <v>0</v>
      </c>
      <c r="I31" s="86">
        <v>0.21</v>
      </c>
      <c r="J31" s="85">
        <f>ROUND(((SUM(BE126:BE249))*I31),  2)</f>
        <v>0</v>
      </c>
      <c r="L31" s="31"/>
    </row>
    <row r="32" spans="2:12" s="1" customFormat="1" ht="14.45" customHeight="1">
      <c r="B32" s="31"/>
      <c r="E32" s="26" t="s">
        <v>42</v>
      </c>
      <c r="F32" s="85">
        <f>ROUND((SUM(BF126:BF249)),  2)</f>
        <v>0</v>
      </c>
      <c r="I32" s="86">
        <v>0.12</v>
      </c>
      <c r="J32" s="85">
        <f>ROUND(((SUM(BF126:BF249))*I32),  2)</f>
        <v>0</v>
      </c>
      <c r="L32" s="31"/>
    </row>
    <row r="33" spans="2:12" s="1" customFormat="1" ht="14.45" hidden="1" customHeight="1">
      <c r="B33" s="31"/>
      <c r="E33" s="26" t="s">
        <v>43</v>
      </c>
      <c r="F33" s="85">
        <f>ROUND((SUM(BG126:BG249)),  2)</f>
        <v>0</v>
      </c>
      <c r="I33" s="86">
        <v>0.21</v>
      </c>
      <c r="J33" s="85">
        <f>0</f>
        <v>0</v>
      </c>
      <c r="L33" s="31"/>
    </row>
    <row r="34" spans="2:12" s="1" customFormat="1" ht="14.45" hidden="1" customHeight="1">
      <c r="B34" s="31"/>
      <c r="E34" s="26" t="s">
        <v>44</v>
      </c>
      <c r="F34" s="85">
        <f>ROUND((SUM(BH126:BH249)),  2)</f>
        <v>0</v>
      </c>
      <c r="I34" s="86">
        <v>0.12</v>
      </c>
      <c r="J34" s="85">
        <f>0</f>
        <v>0</v>
      </c>
      <c r="L34" s="31"/>
    </row>
    <row r="35" spans="2:12" s="1" customFormat="1" ht="14.45" hidden="1" customHeight="1">
      <c r="B35" s="31"/>
      <c r="E35" s="26" t="s">
        <v>45</v>
      </c>
      <c r="F35" s="85">
        <f>ROUND((SUM(BI126:BI249)),  2)</f>
        <v>0</v>
      </c>
      <c r="I35" s="86">
        <v>0</v>
      </c>
      <c r="J35" s="85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7"/>
      <c r="D37" s="88" t="s">
        <v>46</v>
      </c>
      <c r="E37" s="56"/>
      <c r="F37" s="56"/>
      <c r="G37" s="89" t="s">
        <v>47</v>
      </c>
      <c r="H37" s="90" t="s">
        <v>48</v>
      </c>
      <c r="I37" s="56"/>
      <c r="J37" s="91">
        <f>SUM(J28:J35)</f>
        <v>0</v>
      </c>
      <c r="K37" s="92"/>
      <c r="L37" s="31"/>
    </row>
    <row r="38" spans="2:12" s="1" customFormat="1" ht="14.45" customHeight="1">
      <c r="B38" s="31"/>
      <c r="L38" s="31"/>
    </row>
    <row r="39" spans="2:12" ht="14.45" customHeight="1">
      <c r="B39" s="19"/>
      <c r="L39" s="19"/>
    </row>
    <row r="40" spans="2:12" ht="14.45" customHeight="1">
      <c r="B40" s="19"/>
      <c r="L40" s="19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93" t="s">
        <v>52</v>
      </c>
      <c r="G61" s="42" t="s">
        <v>51</v>
      </c>
      <c r="H61" s="33"/>
      <c r="I61" s="33"/>
      <c r="J61" s="94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93" t="s">
        <v>52</v>
      </c>
      <c r="G76" s="42" t="s">
        <v>51</v>
      </c>
      <c r="H76" s="33"/>
      <c r="I76" s="33"/>
      <c r="J76" s="94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85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30" customHeight="1">
      <c r="B85" s="31"/>
      <c r="E85" s="173" t="str">
        <f>E7</f>
        <v>Oprava zastřešení vstupu na lávku pro pěší ul. Revoluční, k. ú. Frýdek</v>
      </c>
      <c r="F85" s="174"/>
      <c r="G85" s="174"/>
      <c r="H85" s="174"/>
      <c r="L85" s="31"/>
    </row>
    <row r="86" spans="2:47" s="1" customFormat="1" ht="6.95" customHeight="1">
      <c r="B86" s="31"/>
      <c r="L86" s="31"/>
    </row>
    <row r="87" spans="2:47" s="1" customFormat="1" ht="12" customHeight="1">
      <c r="B87" s="31"/>
      <c r="C87" s="26" t="s">
        <v>20</v>
      </c>
      <c r="F87" s="24" t="str">
        <f>F10</f>
        <v>Frýdek-Místek</v>
      </c>
      <c r="I87" s="26" t="s">
        <v>22</v>
      </c>
      <c r="J87" s="51" t="str">
        <f>IF(J10="","",J10)</f>
        <v>22. 2. 2026</v>
      </c>
      <c r="L87" s="31"/>
    </row>
    <row r="88" spans="2:47" s="1" customFormat="1" ht="6.95" customHeight="1">
      <c r="B88" s="31"/>
      <c r="L88" s="31"/>
    </row>
    <row r="89" spans="2:47" s="1" customFormat="1" ht="15.2" customHeight="1">
      <c r="B89" s="31"/>
      <c r="C89" s="26" t="s">
        <v>24</v>
      </c>
      <c r="F89" s="24" t="str">
        <f>E13</f>
        <v>s.m. Frýdek-Místek</v>
      </c>
      <c r="I89" s="26" t="s">
        <v>30</v>
      </c>
      <c r="J89" s="29" t="str">
        <f>E19</f>
        <v>IKON s.r.o.</v>
      </c>
      <c r="L89" s="31"/>
    </row>
    <row r="90" spans="2:47" s="1" customFormat="1" ht="15.2" customHeight="1">
      <c r="B90" s="31"/>
      <c r="C90" s="26" t="s">
        <v>28</v>
      </c>
      <c r="F90" s="24" t="str">
        <f>IF(E16="","",E16)</f>
        <v>Vyplň údaj</v>
      </c>
      <c r="I90" s="26" t="s">
        <v>33</v>
      </c>
      <c r="J90" s="29" t="str">
        <f>E22</f>
        <v xml:space="preserve"> </v>
      </c>
      <c r="L90" s="31"/>
    </row>
    <row r="91" spans="2:47" s="1" customFormat="1" ht="10.35" customHeight="1">
      <c r="B91" s="31"/>
      <c r="L91" s="31"/>
    </row>
    <row r="92" spans="2:47" s="1" customFormat="1" ht="29.25" customHeight="1">
      <c r="B92" s="31"/>
      <c r="C92" s="95" t="s">
        <v>86</v>
      </c>
      <c r="D92" s="87"/>
      <c r="E92" s="87"/>
      <c r="F92" s="87"/>
      <c r="G92" s="87"/>
      <c r="H92" s="87"/>
      <c r="I92" s="87"/>
      <c r="J92" s="96" t="s">
        <v>87</v>
      </c>
      <c r="K92" s="87"/>
      <c r="L92" s="31"/>
    </row>
    <row r="93" spans="2:47" s="1" customFormat="1" ht="10.35" customHeight="1">
      <c r="B93" s="31"/>
      <c r="L93" s="31"/>
    </row>
    <row r="94" spans="2:47" s="1" customFormat="1" ht="22.9" customHeight="1">
      <c r="B94" s="31"/>
      <c r="C94" s="97" t="s">
        <v>88</v>
      </c>
      <c r="J94" s="65">
        <f>J126</f>
        <v>0</v>
      </c>
      <c r="L94" s="31"/>
      <c r="AU94" s="16" t="s">
        <v>89</v>
      </c>
    </row>
    <row r="95" spans="2:47" s="8" customFormat="1" ht="24.95" customHeight="1">
      <c r="B95" s="98"/>
      <c r="D95" s="99" t="s">
        <v>90</v>
      </c>
      <c r="E95" s="100"/>
      <c r="F95" s="100"/>
      <c r="G95" s="100"/>
      <c r="H95" s="100"/>
      <c r="I95" s="100"/>
      <c r="J95" s="101">
        <f>J127</f>
        <v>0</v>
      </c>
      <c r="L95" s="98"/>
    </row>
    <row r="96" spans="2:47" s="9" customFormat="1" ht="19.899999999999999" customHeight="1">
      <c r="B96" s="102"/>
      <c r="D96" s="103" t="s">
        <v>91</v>
      </c>
      <c r="E96" s="104"/>
      <c r="F96" s="104"/>
      <c r="G96" s="104"/>
      <c r="H96" s="104"/>
      <c r="I96" s="104"/>
      <c r="J96" s="105">
        <f>J128</f>
        <v>0</v>
      </c>
      <c r="L96" s="102"/>
    </row>
    <row r="97" spans="2:12" s="9" customFormat="1" ht="19.899999999999999" customHeight="1">
      <c r="B97" s="102"/>
      <c r="D97" s="103" t="s">
        <v>92</v>
      </c>
      <c r="E97" s="104"/>
      <c r="F97" s="104"/>
      <c r="G97" s="104"/>
      <c r="H97" s="104"/>
      <c r="I97" s="104"/>
      <c r="J97" s="105">
        <f>J132</f>
        <v>0</v>
      </c>
      <c r="L97" s="102"/>
    </row>
    <row r="98" spans="2:12" s="9" customFormat="1" ht="19.899999999999999" customHeight="1">
      <c r="B98" s="102"/>
      <c r="D98" s="103" t="s">
        <v>93</v>
      </c>
      <c r="E98" s="104"/>
      <c r="F98" s="104"/>
      <c r="G98" s="104"/>
      <c r="H98" s="104"/>
      <c r="I98" s="104"/>
      <c r="J98" s="105">
        <f>J136</f>
        <v>0</v>
      </c>
      <c r="L98" s="102"/>
    </row>
    <row r="99" spans="2:12" s="9" customFormat="1" ht="19.899999999999999" customHeight="1">
      <c r="B99" s="102"/>
      <c r="D99" s="103" t="s">
        <v>94</v>
      </c>
      <c r="E99" s="104"/>
      <c r="F99" s="104"/>
      <c r="G99" s="104"/>
      <c r="H99" s="104"/>
      <c r="I99" s="104"/>
      <c r="J99" s="105">
        <f>J143</f>
        <v>0</v>
      </c>
      <c r="L99" s="102"/>
    </row>
    <row r="100" spans="2:12" s="9" customFormat="1" ht="19.899999999999999" customHeight="1">
      <c r="B100" s="102"/>
      <c r="D100" s="103" t="s">
        <v>95</v>
      </c>
      <c r="E100" s="104"/>
      <c r="F100" s="104"/>
      <c r="G100" s="104"/>
      <c r="H100" s="104"/>
      <c r="I100" s="104"/>
      <c r="J100" s="105">
        <f>J171</f>
        <v>0</v>
      </c>
      <c r="L100" s="102"/>
    </row>
    <row r="101" spans="2:12" s="9" customFormat="1" ht="19.899999999999999" customHeight="1">
      <c r="B101" s="102"/>
      <c r="D101" s="103" t="s">
        <v>96</v>
      </c>
      <c r="E101" s="104"/>
      <c r="F101" s="104"/>
      <c r="G101" s="104"/>
      <c r="H101" s="104"/>
      <c r="I101" s="104"/>
      <c r="J101" s="105">
        <f>J180</f>
        <v>0</v>
      </c>
      <c r="L101" s="102"/>
    </row>
    <row r="102" spans="2:12" s="8" customFormat="1" ht="24.95" customHeight="1">
      <c r="B102" s="98"/>
      <c r="D102" s="99" t="s">
        <v>97</v>
      </c>
      <c r="E102" s="100"/>
      <c r="F102" s="100"/>
      <c r="G102" s="100"/>
      <c r="H102" s="100"/>
      <c r="I102" s="100"/>
      <c r="J102" s="101">
        <f>J182</f>
        <v>0</v>
      </c>
      <c r="L102" s="98"/>
    </row>
    <row r="103" spans="2:12" s="9" customFormat="1" ht="19.899999999999999" customHeight="1">
      <c r="B103" s="102"/>
      <c r="D103" s="103" t="s">
        <v>98</v>
      </c>
      <c r="E103" s="104"/>
      <c r="F103" s="104"/>
      <c r="G103" s="104"/>
      <c r="H103" s="104"/>
      <c r="I103" s="104"/>
      <c r="J103" s="105">
        <f>J183</f>
        <v>0</v>
      </c>
      <c r="L103" s="102"/>
    </row>
    <row r="104" spans="2:12" s="9" customFormat="1" ht="19.899999999999999" customHeight="1">
      <c r="B104" s="102"/>
      <c r="D104" s="103" t="s">
        <v>99</v>
      </c>
      <c r="E104" s="104"/>
      <c r="F104" s="104"/>
      <c r="G104" s="104"/>
      <c r="H104" s="104"/>
      <c r="I104" s="104"/>
      <c r="J104" s="105">
        <f>J190</f>
        <v>0</v>
      </c>
      <c r="L104" s="102"/>
    </row>
    <row r="105" spans="2:12" s="9" customFormat="1" ht="19.899999999999999" customHeight="1">
      <c r="B105" s="102"/>
      <c r="D105" s="103" t="s">
        <v>100</v>
      </c>
      <c r="E105" s="104"/>
      <c r="F105" s="104"/>
      <c r="G105" s="104"/>
      <c r="H105" s="104"/>
      <c r="I105" s="104"/>
      <c r="J105" s="105">
        <f>J205</f>
        <v>0</v>
      </c>
      <c r="L105" s="102"/>
    </row>
    <row r="106" spans="2:12" s="8" customFormat="1" ht="24.95" customHeight="1">
      <c r="B106" s="98"/>
      <c r="D106" s="99" t="s">
        <v>101</v>
      </c>
      <c r="E106" s="100"/>
      <c r="F106" s="100"/>
      <c r="G106" s="100"/>
      <c r="H106" s="100"/>
      <c r="I106" s="100"/>
      <c r="J106" s="101">
        <f>J212</f>
        <v>0</v>
      </c>
      <c r="L106" s="98"/>
    </row>
    <row r="107" spans="2:12" s="9" customFormat="1" ht="19.899999999999999" customHeight="1">
      <c r="B107" s="102"/>
      <c r="D107" s="103" t="s">
        <v>102</v>
      </c>
      <c r="E107" s="104"/>
      <c r="F107" s="104"/>
      <c r="G107" s="104"/>
      <c r="H107" s="104"/>
      <c r="I107" s="104"/>
      <c r="J107" s="105">
        <f>J213</f>
        <v>0</v>
      </c>
      <c r="L107" s="102"/>
    </row>
    <row r="108" spans="2:12" s="9" customFormat="1" ht="19.899999999999999" customHeight="1">
      <c r="B108" s="102"/>
      <c r="D108" s="103" t="s">
        <v>103</v>
      </c>
      <c r="E108" s="104"/>
      <c r="F108" s="104"/>
      <c r="G108" s="104"/>
      <c r="H108" s="104"/>
      <c r="I108" s="104"/>
      <c r="J108" s="105">
        <f>J233</f>
        <v>0</v>
      </c>
      <c r="L108" s="102"/>
    </row>
    <row r="109" spans="2:12" s="1" customFormat="1" ht="21.75" customHeight="1">
      <c r="B109" s="31"/>
      <c r="L109" s="31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5" customHeight="1">
      <c r="B115" s="31"/>
      <c r="C115" s="20" t="s">
        <v>104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30" customHeight="1">
      <c r="B118" s="31"/>
      <c r="E118" s="173" t="str">
        <f>E7</f>
        <v>Oprava zastřešení vstupu na lávku pro pěší ul. Revoluční, k. ú. Frýdek</v>
      </c>
      <c r="F118" s="174"/>
      <c r="G118" s="174"/>
      <c r="H118" s="174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F10</f>
        <v>Frýdek-Místek</v>
      </c>
      <c r="I120" s="26" t="s">
        <v>22</v>
      </c>
      <c r="J120" s="51" t="str">
        <f>IF(J10="","",J10)</f>
        <v>22. 2. 2026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24</v>
      </c>
      <c r="F122" s="24" t="str">
        <f>E13</f>
        <v>s.m. Frýdek-Místek</v>
      </c>
      <c r="I122" s="26" t="s">
        <v>30</v>
      </c>
      <c r="J122" s="29" t="str">
        <f>E19</f>
        <v>IKON s.r.o.</v>
      </c>
      <c r="L122" s="31"/>
    </row>
    <row r="123" spans="2:63" s="1" customFormat="1" ht="15.2" customHeight="1">
      <c r="B123" s="31"/>
      <c r="C123" s="26" t="s">
        <v>28</v>
      </c>
      <c r="F123" s="24" t="str">
        <f>IF(E16="","",E16)</f>
        <v>Vyplň údaj</v>
      </c>
      <c r="I123" s="26" t="s">
        <v>33</v>
      </c>
      <c r="J123" s="29" t="str">
        <f>E22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06"/>
      <c r="C125" s="107" t="s">
        <v>105</v>
      </c>
      <c r="D125" s="108" t="s">
        <v>61</v>
      </c>
      <c r="E125" s="108" t="s">
        <v>57</v>
      </c>
      <c r="F125" s="108" t="s">
        <v>58</v>
      </c>
      <c r="G125" s="108" t="s">
        <v>106</v>
      </c>
      <c r="H125" s="108" t="s">
        <v>107</v>
      </c>
      <c r="I125" s="108" t="s">
        <v>108</v>
      </c>
      <c r="J125" s="108" t="s">
        <v>87</v>
      </c>
      <c r="K125" s="109" t="s">
        <v>109</v>
      </c>
      <c r="L125" s="106"/>
      <c r="M125" s="58" t="s">
        <v>1</v>
      </c>
      <c r="N125" s="59" t="s">
        <v>40</v>
      </c>
      <c r="O125" s="59" t="s">
        <v>110</v>
      </c>
      <c r="P125" s="59" t="s">
        <v>111</v>
      </c>
      <c r="Q125" s="59" t="s">
        <v>112</v>
      </c>
      <c r="R125" s="59" t="s">
        <v>113</v>
      </c>
      <c r="S125" s="59" t="s">
        <v>114</v>
      </c>
      <c r="T125" s="60" t="s">
        <v>115</v>
      </c>
    </row>
    <row r="126" spans="2:63" s="1" customFormat="1" ht="22.9" customHeight="1">
      <c r="B126" s="31"/>
      <c r="C126" s="63" t="s">
        <v>116</v>
      </c>
      <c r="J126" s="110">
        <f>BK126</f>
        <v>0</v>
      </c>
      <c r="L126" s="31"/>
      <c r="M126" s="61"/>
      <c r="N126" s="52"/>
      <c r="O126" s="52"/>
      <c r="P126" s="111">
        <f>P127+P182+P212</f>
        <v>0</v>
      </c>
      <c r="Q126" s="52"/>
      <c r="R126" s="111">
        <f>R127+R182+R212</f>
        <v>58.881851399999995</v>
      </c>
      <c r="S126" s="52"/>
      <c r="T126" s="112">
        <f>T127+T182+T212</f>
        <v>77.418500000000009</v>
      </c>
      <c r="AT126" s="16" t="s">
        <v>75</v>
      </c>
      <c r="AU126" s="16" t="s">
        <v>89</v>
      </c>
      <c r="BK126" s="113">
        <f>BK127+BK182+BK212</f>
        <v>0</v>
      </c>
    </row>
    <row r="127" spans="2:63" s="11" customFormat="1" ht="25.9" customHeight="1">
      <c r="B127" s="114"/>
      <c r="D127" s="115" t="s">
        <v>75</v>
      </c>
      <c r="E127" s="116" t="s">
        <v>117</v>
      </c>
      <c r="F127" s="116" t="s">
        <v>118</v>
      </c>
      <c r="I127" s="117"/>
      <c r="J127" s="118">
        <f>BK127</f>
        <v>0</v>
      </c>
      <c r="L127" s="114"/>
      <c r="M127" s="119"/>
      <c r="P127" s="120">
        <f>P128+P132+P136+P143+P171+P180</f>
        <v>0</v>
      </c>
      <c r="R127" s="120">
        <f>R128+R132+R136+R143+R171+R180</f>
        <v>58.456761399999998</v>
      </c>
      <c r="T127" s="121">
        <f>T128+T132+T136+T143+T171+T180</f>
        <v>76.742000000000004</v>
      </c>
      <c r="AR127" s="115" t="s">
        <v>81</v>
      </c>
      <c r="AT127" s="122" t="s">
        <v>75</v>
      </c>
      <c r="AU127" s="122" t="s">
        <v>76</v>
      </c>
      <c r="AY127" s="115" t="s">
        <v>119</v>
      </c>
      <c r="BK127" s="123">
        <f>BK128+BK132+BK136+BK143+BK171+BK180</f>
        <v>0</v>
      </c>
    </row>
    <row r="128" spans="2:63" s="11" customFormat="1" ht="22.9" customHeight="1">
      <c r="B128" s="114"/>
      <c r="D128" s="115" t="s">
        <v>75</v>
      </c>
      <c r="E128" s="124" t="s">
        <v>120</v>
      </c>
      <c r="F128" s="124" t="s">
        <v>121</v>
      </c>
      <c r="I128" s="117"/>
      <c r="J128" s="125">
        <f>BK128</f>
        <v>0</v>
      </c>
      <c r="L128" s="114"/>
      <c r="M128" s="119"/>
      <c r="P128" s="120">
        <f>SUM(P129:P131)</f>
        <v>0</v>
      </c>
      <c r="R128" s="120">
        <f>SUM(R129:R131)</f>
        <v>1.6763999999999999</v>
      </c>
      <c r="T128" s="121">
        <f>SUM(T129:T131)</f>
        <v>0</v>
      </c>
      <c r="AR128" s="115" t="s">
        <v>81</v>
      </c>
      <c r="AT128" s="122" t="s">
        <v>75</v>
      </c>
      <c r="AU128" s="122" t="s">
        <v>81</v>
      </c>
      <c r="AY128" s="115" t="s">
        <v>119</v>
      </c>
      <c r="BK128" s="123">
        <f>SUM(BK129:BK131)</f>
        <v>0</v>
      </c>
    </row>
    <row r="129" spans="2:65" s="1" customFormat="1" ht="37.9" customHeight="1">
      <c r="B129" s="31"/>
      <c r="C129" s="126" t="s">
        <v>81</v>
      </c>
      <c r="D129" s="126" t="s">
        <v>122</v>
      </c>
      <c r="E129" s="127" t="s">
        <v>123</v>
      </c>
      <c r="F129" s="128" t="s">
        <v>124</v>
      </c>
      <c r="G129" s="129" t="s">
        <v>125</v>
      </c>
      <c r="H129" s="130">
        <v>254</v>
      </c>
      <c r="I129" s="131"/>
      <c r="J129" s="132">
        <f>ROUND(I129*H129,2)</f>
        <v>0</v>
      </c>
      <c r="K129" s="128" t="s">
        <v>126</v>
      </c>
      <c r="L129" s="31"/>
      <c r="M129" s="133" t="s">
        <v>1</v>
      </c>
      <c r="N129" s="134" t="s">
        <v>41</v>
      </c>
      <c r="P129" s="135">
        <f>O129*H129</f>
        <v>0</v>
      </c>
      <c r="Q129" s="135">
        <v>0</v>
      </c>
      <c r="R129" s="135">
        <f>Q129*H129</f>
        <v>0</v>
      </c>
      <c r="S129" s="135">
        <v>0</v>
      </c>
      <c r="T129" s="136">
        <f>S129*H129</f>
        <v>0</v>
      </c>
      <c r="AR129" s="137" t="s">
        <v>127</v>
      </c>
      <c r="AT129" s="137" t="s">
        <v>122</v>
      </c>
      <c r="AU129" s="137" t="s">
        <v>83</v>
      </c>
      <c r="AY129" s="16" t="s">
        <v>119</v>
      </c>
      <c r="BE129" s="138">
        <f>IF(N129="základní",J129,0)</f>
        <v>0</v>
      </c>
      <c r="BF129" s="138">
        <f>IF(N129="snížená",J129,0)</f>
        <v>0</v>
      </c>
      <c r="BG129" s="138">
        <f>IF(N129="zákl. přenesená",J129,0)</f>
        <v>0</v>
      </c>
      <c r="BH129" s="138">
        <f>IF(N129="sníž. přenesená",J129,0)</f>
        <v>0</v>
      </c>
      <c r="BI129" s="138">
        <f>IF(N129="nulová",J129,0)</f>
        <v>0</v>
      </c>
      <c r="BJ129" s="16" t="s">
        <v>81</v>
      </c>
      <c r="BK129" s="138">
        <f>ROUND(I129*H129,2)</f>
        <v>0</v>
      </c>
      <c r="BL129" s="16" t="s">
        <v>127</v>
      </c>
      <c r="BM129" s="137" t="s">
        <v>128</v>
      </c>
    </row>
    <row r="130" spans="2:65" s="1" customFormat="1" ht="16.5" customHeight="1">
      <c r="B130" s="31"/>
      <c r="C130" s="139" t="s">
        <v>83</v>
      </c>
      <c r="D130" s="139" t="s">
        <v>129</v>
      </c>
      <c r="E130" s="140" t="s">
        <v>130</v>
      </c>
      <c r="F130" s="141" t="s">
        <v>131</v>
      </c>
      <c r="G130" s="142" t="s">
        <v>125</v>
      </c>
      <c r="H130" s="143">
        <v>279.39999999999998</v>
      </c>
      <c r="I130" s="144"/>
      <c r="J130" s="145">
        <f>ROUND(I130*H130,2)</f>
        <v>0</v>
      </c>
      <c r="K130" s="141" t="s">
        <v>1</v>
      </c>
      <c r="L130" s="146"/>
      <c r="M130" s="147" t="s">
        <v>1</v>
      </c>
      <c r="N130" s="148" t="s">
        <v>41</v>
      </c>
      <c r="P130" s="135">
        <f>O130*H130</f>
        <v>0</v>
      </c>
      <c r="Q130" s="135">
        <v>6.0000000000000001E-3</v>
      </c>
      <c r="R130" s="135">
        <f>Q130*H130</f>
        <v>1.6763999999999999</v>
      </c>
      <c r="S130" s="135">
        <v>0</v>
      </c>
      <c r="T130" s="136">
        <f>S130*H130</f>
        <v>0</v>
      </c>
      <c r="AR130" s="137" t="s">
        <v>132</v>
      </c>
      <c r="AT130" s="137" t="s">
        <v>129</v>
      </c>
      <c r="AU130" s="137" t="s">
        <v>83</v>
      </c>
      <c r="AY130" s="16" t="s">
        <v>119</v>
      </c>
      <c r="BE130" s="138">
        <f>IF(N130="základní",J130,0)</f>
        <v>0</v>
      </c>
      <c r="BF130" s="138">
        <f>IF(N130="snížená",J130,0)</f>
        <v>0</v>
      </c>
      <c r="BG130" s="138">
        <f>IF(N130="zákl. přenesená",J130,0)</f>
        <v>0</v>
      </c>
      <c r="BH130" s="138">
        <f>IF(N130="sníž. přenesená",J130,0)</f>
        <v>0</v>
      </c>
      <c r="BI130" s="138">
        <f>IF(N130="nulová",J130,0)</f>
        <v>0</v>
      </c>
      <c r="BJ130" s="16" t="s">
        <v>81</v>
      </c>
      <c r="BK130" s="138">
        <f>ROUND(I130*H130,2)</f>
        <v>0</v>
      </c>
      <c r="BL130" s="16" t="s">
        <v>127</v>
      </c>
      <c r="BM130" s="137" t="s">
        <v>133</v>
      </c>
    </row>
    <row r="131" spans="2:65" s="12" customFormat="1" ht="11.25">
      <c r="B131" s="149"/>
      <c r="D131" s="150" t="s">
        <v>134</v>
      </c>
      <c r="F131" s="151" t="s">
        <v>135</v>
      </c>
      <c r="H131" s="152">
        <v>279.39999999999998</v>
      </c>
      <c r="I131" s="153"/>
      <c r="L131" s="149"/>
      <c r="M131" s="154"/>
      <c r="T131" s="155"/>
      <c r="AT131" s="156" t="s">
        <v>134</v>
      </c>
      <c r="AU131" s="156" t="s">
        <v>83</v>
      </c>
      <c r="AV131" s="12" t="s">
        <v>83</v>
      </c>
      <c r="AW131" s="12" t="s">
        <v>4</v>
      </c>
      <c r="AX131" s="12" t="s">
        <v>81</v>
      </c>
      <c r="AY131" s="156" t="s">
        <v>119</v>
      </c>
    </row>
    <row r="132" spans="2:65" s="11" customFormat="1" ht="22.9" customHeight="1">
      <c r="B132" s="114"/>
      <c r="D132" s="115" t="s">
        <v>75</v>
      </c>
      <c r="E132" s="124" t="s">
        <v>127</v>
      </c>
      <c r="F132" s="124" t="s">
        <v>136</v>
      </c>
      <c r="I132" s="117"/>
      <c r="J132" s="125">
        <f>BK132</f>
        <v>0</v>
      </c>
      <c r="L132" s="114"/>
      <c r="M132" s="119"/>
      <c r="P132" s="120">
        <f>SUM(P133:P135)</f>
        <v>0</v>
      </c>
      <c r="R132" s="120">
        <f>SUM(R133:R135)</f>
        <v>0.47110139999999995</v>
      </c>
      <c r="T132" s="121">
        <f>SUM(T133:T135)</f>
        <v>0</v>
      </c>
      <c r="AR132" s="115" t="s">
        <v>81</v>
      </c>
      <c r="AT132" s="122" t="s">
        <v>75</v>
      </c>
      <c r="AU132" s="122" t="s">
        <v>81</v>
      </c>
      <c r="AY132" s="115" t="s">
        <v>119</v>
      </c>
      <c r="BK132" s="123">
        <f>SUM(BK133:BK135)</f>
        <v>0</v>
      </c>
    </row>
    <row r="133" spans="2:65" s="1" customFormat="1" ht="33" customHeight="1">
      <c r="B133" s="31"/>
      <c r="C133" s="126" t="s">
        <v>120</v>
      </c>
      <c r="D133" s="126" t="s">
        <v>122</v>
      </c>
      <c r="E133" s="127" t="s">
        <v>137</v>
      </c>
      <c r="F133" s="128" t="s">
        <v>138</v>
      </c>
      <c r="G133" s="129" t="s">
        <v>125</v>
      </c>
      <c r="H133" s="130">
        <v>110</v>
      </c>
      <c r="I133" s="131"/>
      <c r="J133" s="132">
        <f>ROUND(I133*H133,2)</f>
        <v>0</v>
      </c>
      <c r="K133" s="128" t="s">
        <v>1</v>
      </c>
      <c r="L133" s="31"/>
      <c r="M133" s="133" t="s">
        <v>1</v>
      </c>
      <c r="N133" s="134" t="s">
        <v>41</v>
      </c>
      <c r="P133" s="135">
        <f>O133*H133</f>
        <v>0</v>
      </c>
      <c r="Q133" s="135">
        <v>0</v>
      </c>
      <c r="R133" s="135">
        <f>Q133*H133</f>
        <v>0</v>
      </c>
      <c r="S133" s="135">
        <v>0</v>
      </c>
      <c r="T133" s="136">
        <f>S133*H133</f>
        <v>0</v>
      </c>
      <c r="AR133" s="137" t="s">
        <v>127</v>
      </c>
      <c r="AT133" s="137" t="s">
        <v>122</v>
      </c>
      <c r="AU133" s="137" t="s">
        <v>83</v>
      </c>
      <c r="AY133" s="16" t="s">
        <v>119</v>
      </c>
      <c r="BE133" s="138">
        <f>IF(N133="základní",J133,0)</f>
        <v>0</v>
      </c>
      <c r="BF133" s="138">
        <f>IF(N133="snížená",J133,0)</f>
        <v>0</v>
      </c>
      <c r="BG133" s="138">
        <f>IF(N133="zákl. přenesená",J133,0)</f>
        <v>0</v>
      </c>
      <c r="BH133" s="138">
        <f>IF(N133="sníž. přenesená",J133,0)</f>
        <v>0</v>
      </c>
      <c r="BI133" s="138">
        <f>IF(N133="nulová",J133,0)</f>
        <v>0</v>
      </c>
      <c r="BJ133" s="16" t="s">
        <v>81</v>
      </c>
      <c r="BK133" s="138">
        <f>ROUND(I133*H133,2)</f>
        <v>0</v>
      </c>
      <c r="BL133" s="16" t="s">
        <v>127</v>
      </c>
      <c r="BM133" s="137" t="s">
        <v>139</v>
      </c>
    </row>
    <row r="134" spans="2:65" s="1" customFormat="1" ht="16.5" customHeight="1">
      <c r="B134" s="31"/>
      <c r="C134" s="139" t="s">
        <v>127</v>
      </c>
      <c r="D134" s="139" t="s">
        <v>129</v>
      </c>
      <c r="E134" s="140" t="s">
        <v>140</v>
      </c>
      <c r="F134" s="141" t="s">
        <v>141</v>
      </c>
      <c r="G134" s="142" t="s">
        <v>125</v>
      </c>
      <c r="H134" s="143">
        <v>124.63</v>
      </c>
      <c r="I134" s="144"/>
      <c r="J134" s="145">
        <f>ROUND(I134*H134,2)</f>
        <v>0</v>
      </c>
      <c r="K134" s="141" t="s">
        <v>126</v>
      </c>
      <c r="L134" s="146"/>
      <c r="M134" s="147" t="s">
        <v>1</v>
      </c>
      <c r="N134" s="148" t="s">
        <v>41</v>
      </c>
      <c r="P134" s="135">
        <f>O134*H134</f>
        <v>0</v>
      </c>
      <c r="Q134" s="135">
        <v>3.7799999999999999E-3</v>
      </c>
      <c r="R134" s="135">
        <f>Q134*H134</f>
        <v>0.47110139999999995</v>
      </c>
      <c r="S134" s="135">
        <v>0</v>
      </c>
      <c r="T134" s="136">
        <f>S134*H134</f>
        <v>0</v>
      </c>
      <c r="AR134" s="137" t="s">
        <v>132</v>
      </c>
      <c r="AT134" s="137" t="s">
        <v>129</v>
      </c>
      <c r="AU134" s="137" t="s">
        <v>83</v>
      </c>
      <c r="AY134" s="16" t="s">
        <v>119</v>
      </c>
      <c r="BE134" s="138">
        <f>IF(N134="základní",J134,0)</f>
        <v>0</v>
      </c>
      <c r="BF134" s="138">
        <f>IF(N134="snížená",J134,0)</f>
        <v>0</v>
      </c>
      <c r="BG134" s="138">
        <f>IF(N134="zákl. přenesená",J134,0)</f>
        <v>0</v>
      </c>
      <c r="BH134" s="138">
        <f>IF(N134="sníž. přenesená",J134,0)</f>
        <v>0</v>
      </c>
      <c r="BI134" s="138">
        <f>IF(N134="nulová",J134,0)</f>
        <v>0</v>
      </c>
      <c r="BJ134" s="16" t="s">
        <v>81</v>
      </c>
      <c r="BK134" s="138">
        <f>ROUND(I134*H134,2)</f>
        <v>0</v>
      </c>
      <c r="BL134" s="16" t="s">
        <v>127</v>
      </c>
      <c r="BM134" s="137" t="s">
        <v>142</v>
      </c>
    </row>
    <row r="135" spans="2:65" s="12" customFormat="1" ht="11.25">
      <c r="B135" s="149"/>
      <c r="D135" s="150" t="s">
        <v>134</v>
      </c>
      <c r="F135" s="151" t="s">
        <v>143</v>
      </c>
      <c r="H135" s="152">
        <v>124.63</v>
      </c>
      <c r="I135" s="153"/>
      <c r="L135" s="149"/>
      <c r="M135" s="154"/>
      <c r="T135" s="155"/>
      <c r="AT135" s="156" t="s">
        <v>134</v>
      </c>
      <c r="AU135" s="156" t="s">
        <v>83</v>
      </c>
      <c r="AV135" s="12" t="s">
        <v>83</v>
      </c>
      <c r="AW135" s="12" t="s">
        <v>4</v>
      </c>
      <c r="AX135" s="12" t="s">
        <v>81</v>
      </c>
      <c r="AY135" s="156" t="s">
        <v>119</v>
      </c>
    </row>
    <row r="136" spans="2:65" s="11" customFormat="1" ht="22.9" customHeight="1">
      <c r="B136" s="114"/>
      <c r="D136" s="115" t="s">
        <v>75</v>
      </c>
      <c r="E136" s="124" t="s">
        <v>144</v>
      </c>
      <c r="F136" s="124" t="s">
        <v>145</v>
      </c>
      <c r="I136" s="117"/>
      <c r="J136" s="125">
        <f>BK136</f>
        <v>0</v>
      </c>
      <c r="L136" s="114"/>
      <c r="M136" s="119"/>
      <c r="P136" s="120">
        <f>SUM(P137:P142)</f>
        <v>0</v>
      </c>
      <c r="R136" s="120">
        <f>SUM(R137:R142)</f>
        <v>56.067259999999997</v>
      </c>
      <c r="T136" s="121">
        <f>SUM(T137:T142)</f>
        <v>58.368000000000002</v>
      </c>
      <c r="AR136" s="115" t="s">
        <v>81</v>
      </c>
      <c r="AT136" s="122" t="s">
        <v>75</v>
      </c>
      <c r="AU136" s="122" t="s">
        <v>81</v>
      </c>
      <c r="AY136" s="115" t="s">
        <v>119</v>
      </c>
      <c r="BK136" s="123">
        <f>SUM(BK137:BK142)</f>
        <v>0</v>
      </c>
    </row>
    <row r="137" spans="2:65" s="1" customFormat="1" ht="24.2" customHeight="1">
      <c r="B137" s="31"/>
      <c r="C137" s="126" t="s">
        <v>146</v>
      </c>
      <c r="D137" s="126" t="s">
        <v>122</v>
      </c>
      <c r="E137" s="127" t="s">
        <v>147</v>
      </c>
      <c r="F137" s="128" t="s">
        <v>148</v>
      </c>
      <c r="G137" s="129" t="s">
        <v>125</v>
      </c>
      <c r="H137" s="130">
        <v>19</v>
      </c>
      <c r="I137" s="131"/>
      <c r="J137" s="132">
        <f t="shared" ref="J137:J142" si="0">ROUND(I137*H137,2)</f>
        <v>0</v>
      </c>
      <c r="K137" s="128" t="s">
        <v>1</v>
      </c>
      <c r="L137" s="31"/>
      <c r="M137" s="133" t="s">
        <v>1</v>
      </c>
      <c r="N137" s="134" t="s">
        <v>41</v>
      </c>
      <c r="P137" s="135">
        <f t="shared" ref="P137:P142" si="1">O137*H137</f>
        <v>0</v>
      </c>
      <c r="Q137" s="135">
        <v>5.5999999999999995E-4</v>
      </c>
      <c r="R137" s="135">
        <f t="shared" ref="R137:R142" si="2">Q137*H137</f>
        <v>1.0639999999999998E-2</v>
      </c>
      <c r="S137" s="135">
        <v>0</v>
      </c>
      <c r="T137" s="136">
        <f t="shared" ref="T137:T142" si="3">S137*H137</f>
        <v>0</v>
      </c>
      <c r="AR137" s="137" t="s">
        <v>127</v>
      </c>
      <c r="AT137" s="137" t="s">
        <v>122</v>
      </c>
      <c r="AU137" s="137" t="s">
        <v>83</v>
      </c>
      <c r="AY137" s="16" t="s">
        <v>119</v>
      </c>
      <c r="BE137" s="138">
        <f t="shared" ref="BE137:BE142" si="4">IF(N137="základní",J137,0)</f>
        <v>0</v>
      </c>
      <c r="BF137" s="138">
        <f t="shared" ref="BF137:BF142" si="5">IF(N137="snížená",J137,0)</f>
        <v>0</v>
      </c>
      <c r="BG137" s="138">
        <f t="shared" ref="BG137:BG142" si="6">IF(N137="zákl. přenesená",J137,0)</f>
        <v>0</v>
      </c>
      <c r="BH137" s="138">
        <f t="shared" ref="BH137:BH142" si="7">IF(N137="sníž. přenesená",J137,0)</f>
        <v>0</v>
      </c>
      <c r="BI137" s="138">
        <f t="shared" ref="BI137:BI142" si="8">IF(N137="nulová",J137,0)</f>
        <v>0</v>
      </c>
      <c r="BJ137" s="16" t="s">
        <v>81</v>
      </c>
      <c r="BK137" s="138">
        <f t="shared" ref="BK137:BK142" si="9">ROUND(I137*H137,2)</f>
        <v>0</v>
      </c>
      <c r="BL137" s="16" t="s">
        <v>127</v>
      </c>
      <c r="BM137" s="137" t="s">
        <v>149</v>
      </c>
    </row>
    <row r="138" spans="2:65" s="1" customFormat="1" ht="49.15" customHeight="1">
      <c r="B138" s="31"/>
      <c r="C138" s="126" t="s">
        <v>144</v>
      </c>
      <c r="D138" s="126" t="s">
        <v>122</v>
      </c>
      <c r="E138" s="127" t="s">
        <v>150</v>
      </c>
      <c r="F138" s="128" t="s">
        <v>151</v>
      </c>
      <c r="G138" s="129" t="s">
        <v>125</v>
      </c>
      <c r="H138" s="130">
        <v>608</v>
      </c>
      <c r="I138" s="131"/>
      <c r="J138" s="132">
        <f t="shared" si="0"/>
        <v>0</v>
      </c>
      <c r="K138" s="128" t="s">
        <v>126</v>
      </c>
      <c r="L138" s="31"/>
      <c r="M138" s="133" t="s">
        <v>1</v>
      </c>
      <c r="N138" s="134" t="s">
        <v>41</v>
      </c>
      <c r="P138" s="135">
        <f t="shared" si="1"/>
        <v>0</v>
      </c>
      <c r="Q138" s="135">
        <v>8.6739999999999998E-2</v>
      </c>
      <c r="R138" s="135">
        <f t="shared" si="2"/>
        <v>52.737919999999995</v>
      </c>
      <c r="S138" s="135">
        <v>9.6000000000000002E-2</v>
      </c>
      <c r="T138" s="136">
        <f t="shared" si="3"/>
        <v>58.368000000000002</v>
      </c>
      <c r="AR138" s="137" t="s">
        <v>127</v>
      </c>
      <c r="AT138" s="137" t="s">
        <v>122</v>
      </c>
      <c r="AU138" s="137" t="s">
        <v>83</v>
      </c>
      <c r="AY138" s="16" t="s">
        <v>119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6" t="s">
        <v>81</v>
      </c>
      <c r="BK138" s="138">
        <f t="shared" si="9"/>
        <v>0</v>
      </c>
      <c r="BL138" s="16" t="s">
        <v>127</v>
      </c>
      <c r="BM138" s="137" t="s">
        <v>152</v>
      </c>
    </row>
    <row r="139" spans="2:65" s="1" customFormat="1" ht="24.2" customHeight="1">
      <c r="B139" s="31"/>
      <c r="C139" s="126" t="s">
        <v>153</v>
      </c>
      <c r="D139" s="126" t="s">
        <v>122</v>
      </c>
      <c r="E139" s="127" t="s">
        <v>154</v>
      </c>
      <c r="F139" s="128" t="s">
        <v>155</v>
      </c>
      <c r="G139" s="129" t="s">
        <v>125</v>
      </c>
      <c r="H139" s="130">
        <v>35</v>
      </c>
      <c r="I139" s="131"/>
      <c r="J139" s="132">
        <f t="shared" si="0"/>
        <v>0</v>
      </c>
      <c r="K139" s="128" t="s">
        <v>126</v>
      </c>
      <c r="L139" s="31"/>
      <c r="M139" s="133" t="s">
        <v>1</v>
      </c>
      <c r="N139" s="134" t="s">
        <v>41</v>
      </c>
      <c r="P139" s="135">
        <f t="shared" si="1"/>
        <v>0</v>
      </c>
      <c r="Q139" s="135">
        <v>8.9359999999999995E-2</v>
      </c>
      <c r="R139" s="135">
        <f t="shared" si="2"/>
        <v>3.1275999999999997</v>
      </c>
      <c r="S139" s="135">
        <v>0</v>
      </c>
      <c r="T139" s="136">
        <f t="shared" si="3"/>
        <v>0</v>
      </c>
      <c r="AR139" s="137" t="s">
        <v>127</v>
      </c>
      <c r="AT139" s="137" t="s">
        <v>122</v>
      </c>
      <c r="AU139" s="137" t="s">
        <v>83</v>
      </c>
      <c r="AY139" s="16" t="s">
        <v>119</v>
      </c>
      <c r="BE139" s="138">
        <f t="shared" si="4"/>
        <v>0</v>
      </c>
      <c r="BF139" s="138">
        <f t="shared" si="5"/>
        <v>0</v>
      </c>
      <c r="BG139" s="138">
        <f t="shared" si="6"/>
        <v>0</v>
      </c>
      <c r="BH139" s="138">
        <f t="shared" si="7"/>
        <v>0</v>
      </c>
      <c r="BI139" s="138">
        <f t="shared" si="8"/>
        <v>0</v>
      </c>
      <c r="BJ139" s="16" t="s">
        <v>81</v>
      </c>
      <c r="BK139" s="138">
        <f t="shared" si="9"/>
        <v>0</v>
      </c>
      <c r="BL139" s="16" t="s">
        <v>127</v>
      </c>
      <c r="BM139" s="137" t="s">
        <v>156</v>
      </c>
    </row>
    <row r="140" spans="2:65" s="1" customFormat="1" ht="33" customHeight="1">
      <c r="B140" s="31"/>
      <c r="C140" s="126" t="s">
        <v>132</v>
      </c>
      <c r="D140" s="126" t="s">
        <v>122</v>
      </c>
      <c r="E140" s="127" t="s">
        <v>157</v>
      </c>
      <c r="F140" s="128" t="s">
        <v>158</v>
      </c>
      <c r="G140" s="129" t="s">
        <v>125</v>
      </c>
      <c r="H140" s="130">
        <v>35</v>
      </c>
      <c r="I140" s="131"/>
      <c r="J140" s="132">
        <f t="shared" si="0"/>
        <v>0</v>
      </c>
      <c r="K140" s="128" t="s">
        <v>126</v>
      </c>
      <c r="L140" s="31"/>
      <c r="M140" s="133" t="s">
        <v>1</v>
      </c>
      <c r="N140" s="134" t="s">
        <v>41</v>
      </c>
      <c r="P140" s="135">
        <f t="shared" si="1"/>
        <v>0</v>
      </c>
      <c r="Q140" s="135">
        <v>5.2399999999999999E-3</v>
      </c>
      <c r="R140" s="135">
        <f t="shared" si="2"/>
        <v>0.18340000000000001</v>
      </c>
      <c r="S140" s="135">
        <v>0</v>
      </c>
      <c r="T140" s="136">
        <f t="shared" si="3"/>
        <v>0</v>
      </c>
      <c r="AR140" s="137" t="s">
        <v>127</v>
      </c>
      <c r="AT140" s="137" t="s">
        <v>122</v>
      </c>
      <c r="AU140" s="137" t="s">
        <v>83</v>
      </c>
      <c r="AY140" s="16" t="s">
        <v>119</v>
      </c>
      <c r="BE140" s="138">
        <f t="shared" si="4"/>
        <v>0</v>
      </c>
      <c r="BF140" s="138">
        <f t="shared" si="5"/>
        <v>0</v>
      </c>
      <c r="BG140" s="138">
        <f t="shared" si="6"/>
        <v>0</v>
      </c>
      <c r="BH140" s="138">
        <f t="shared" si="7"/>
        <v>0</v>
      </c>
      <c r="BI140" s="138">
        <f t="shared" si="8"/>
        <v>0</v>
      </c>
      <c r="BJ140" s="16" t="s">
        <v>81</v>
      </c>
      <c r="BK140" s="138">
        <f t="shared" si="9"/>
        <v>0</v>
      </c>
      <c r="BL140" s="16" t="s">
        <v>127</v>
      </c>
      <c r="BM140" s="137" t="s">
        <v>159</v>
      </c>
    </row>
    <row r="141" spans="2:65" s="1" customFormat="1" ht="24.2" customHeight="1">
      <c r="B141" s="31"/>
      <c r="C141" s="126" t="s">
        <v>160</v>
      </c>
      <c r="D141" s="126" t="s">
        <v>122</v>
      </c>
      <c r="E141" s="127" t="s">
        <v>161</v>
      </c>
      <c r="F141" s="128" t="s">
        <v>162</v>
      </c>
      <c r="G141" s="129" t="s">
        <v>125</v>
      </c>
      <c r="H141" s="130">
        <v>35</v>
      </c>
      <c r="I141" s="131"/>
      <c r="J141" s="132">
        <f t="shared" si="0"/>
        <v>0</v>
      </c>
      <c r="K141" s="128" t="s">
        <v>126</v>
      </c>
      <c r="L141" s="31"/>
      <c r="M141" s="133" t="s">
        <v>1</v>
      </c>
      <c r="N141" s="134" t="s">
        <v>41</v>
      </c>
      <c r="P141" s="135">
        <f t="shared" si="1"/>
        <v>0</v>
      </c>
      <c r="Q141" s="135">
        <v>0</v>
      </c>
      <c r="R141" s="135">
        <f t="shared" si="2"/>
        <v>0</v>
      </c>
      <c r="S141" s="135">
        <v>0</v>
      </c>
      <c r="T141" s="136">
        <f t="shared" si="3"/>
        <v>0</v>
      </c>
      <c r="AR141" s="137" t="s">
        <v>127</v>
      </c>
      <c r="AT141" s="137" t="s">
        <v>122</v>
      </c>
      <c r="AU141" s="137" t="s">
        <v>83</v>
      </c>
      <c r="AY141" s="16" t="s">
        <v>119</v>
      </c>
      <c r="BE141" s="138">
        <f t="shared" si="4"/>
        <v>0</v>
      </c>
      <c r="BF141" s="138">
        <f t="shared" si="5"/>
        <v>0</v>
      </c>
      <c r="BG141" s="138">
        <f t="shared" si="6"/>
        <v>0</v>
      </c>
      <c r="BH141" s="138">
        <f t="shared" si="7"/>
        <v>0</v>
      </c>
      <c r="BI141" s="138">
        <f t="shared" si="8"/>
        <v>0</v>
      </c>
      <c r="BJ141" s="16" t="s">
        <v>81</v>
      </c>
      <c r="BK141" s="138">
        <f t="shared" si="9"/>
        <v>0</v>
      </c>
      <c r="BL141" s="16" t="s">
        <v>127</v>
      </c>
      <c r="BM141" s="137" t="s">
        <v>163</v>
      </c>
    </row>
    <row r="142" spans="2:65" s="1" customFormat="1" ht="16.5" customHeight="1">
      <c r="B142" s="31"/>
      <c r="C142" s="126" t="s">
        <v>164</v>
      </c>
      <c r="D142" s="126" t="s">
        <v>122</v>
      </c>
      <c r="E142" s="127" t="s">
        <v>165</v>
      </c>
      <c r="F142" s="128" t="s">
        <v>166</v>
      </c>
      <c r="G142" s="129" t="s">
        <v>125</v>
      </c>
      <c r="H142" s="130">
        <v>35</v>
      </c>
      <c r="I142" s="131"/>
      <c r="J142" s="132">
        <f t="shared" si="0"/>
        <v>0</v>
      </c>
      <c r="K142" s="128" t="s">
        <v>126</v>
      </c>
      <c r="L142" s="31"/>
      <c r="M142" s="133" t="s">
        <v>1</v>
      </c>
      <c r="N142" s="134" t="s">
        <v>41</v>
      </c>
      <c r="P142" s="135">
        <f t="shared" si="1"/>
        <v>0</v>
      </c>
      <c r="Q142" s="135">
        <v>2.2000000000000001E-4</v>
      </c>
      <c r="R142" s="135">
        <f t="shared" si="2"/>
        <v>7.7000000000000002E-3</v>
      </c>
      <c r="S142" s="135">
        <v>0</v>
      </c>
      <c r="T142" s="136">
        <f t="shared" si="3"/>
        <v>0</v>
      </c>
      <c r="AR142" s="137" t="s">
        <v>127</v>
      </c>
      <c r="AT142" s="137" t="s">
        <v>122</v>
      </c>
      <c r="AU142" s="137" t="s">
        <v>83</v>
      </c>
      <c r="AY142" s="16" t="s">
        <v>119</v>
      </c>
      <c r="BE142" s="138">
        <f t="shared" si="4"/>
        <v>0</v>
      </c>
      <c r="BF142" s="138">
        <f t="shared" si="5"/>
        <v>0</v>
      </c>
      <c r="BG142" s="138">
        <f t="shared" si="6"/>
        <v>0</v>
      </c>
      <c r="BH142" s="138">
        <f t="shared" si="7"/>
        <v>0</v>
      </c>
      <c r="BI142" s="138">
        <f t="shared" si="8"/>
        <v>0</v>
      </c>
      <c r="BJ142" s="16" t="s">
        <v>81</v>
      </c>
      <c r="BK142" s="138">
        <f t="shared" si="9"/>
        <v>0</v>
      </c>
      <c r="BL142" s="16" t="s">
        <v>127</v>
      </c>
      <c r="BM142" s="137" t="s">
        <v>167</v>
      </c>
    </row>
    <row r="143" spans="2:65" s="11" customFormat="1" ht="22.9" customHeight="1">
      <c r="B143" s="114"/>
      <c r="D143" s="115" t="s">
        <v>75</v>
      </c>
      <c r="E143" s="124" t="s">
        <v>160</v>
      </c>
      <c r="F143" s="124" t="s">
        <v>168</v>
      </c>
      <c r="I143" s="117"/>
      <c r="J143" s="125">
        <f>BK143</f>
        <v>0</v>
      </c>
      <c r="L143" s="114"/>
      <c r="M143" s="119"/>
      <c r="P143" s="120">
        <f>SUM(P144:P170)</f>
        <v>0</v>
      </c>
      <c r="R143" s="120">
        <f>SUM(R144:R170)</f>
        <v>0.24199999999999999</v>
      </c>
      <c r="T143" s="121">
        <f>SUM(T144:T170)</f>
        <v>18.373999999999999</v>
      </c>
      <c r="AR143" s="115" t="s">
        <v>81</v>
      </c>
      <c r="AT143" s="122" t="s">
        <v>75</v>
      </c>
      <c r="AU143" s="122" t="s">
        <v>81</v>
      </c>
      <c r="AY143" s="115" t="s">
        <v>119</v>
      </c>
      <c r="BK143" s="123">
        <f>SUM(BK144:BK170)</f>
        <v>0</v>
      </c>
    </row>
    <row r="144" spans="2:65" s="1" customFormat="1" ht="37.9" customHeight="1">
      <c r="B144" s="31"/>
      <c r="C144" s="126" t="s">
        <v>169</v>
      </c>
      <c r="D144" s="126" t="s">
        <v>122</v>
      </c>
      <c r="E144" s="127" t="s">
        <v>170</v>
      </c>
      <c r="F144" s="128" t="s">
        <v>171</v>
      </c>
      <c r="G144" s="129" t="s">
        <v>125</v>
      </c>
      <c r="H144" s="130">
        <v>340</v>
      </c>
      <c r="I144" s="131"/>
      <c r="J144" s="132">
        <f>ROUND(I144*H144,2)</f>
        <v>0</v>
      </c>
      <c r="K144" s="128" t="s">
        <v>126</v>
      </c>
      <c r="L144" s="31"/>
      <c r="M144" s="133" t="s">
        <v>1</v>
      </c>
      <c r="N144" s="134" t="s">
        <v>41</v>
      </c>
      <c r="P144" s="135">
        <f>O144*H144</f>
        <v>0</v>
      </c>
      <c r="Q144" s="135">
        <v>0</v>
      </c>
      <c r="R144" s="135">
        <f>Q144*H144</f>
        <v>0</v>
      </c>
      <c r="S144" s="135">
        <v>0</v>
      </c>
      <c r="T144" s="136">
        <f>S144*H144</f>
        <v>0</v>
      </c>
      <c r="AR144" s="137" t="s">
        <v>127</v>
      </c>
      <c r="AT144" s="137" t="s">
        <v>122</v>
      </c>
      <c r="AU144" s="137" t="s">
        <v>83</v>
      </c>
      <c r="AY144" s="16" t="s">
        <v>119</v>
      </c>
      <c r="BE144" s="138">
        <f>IF(N144="základní",J144,0)</f>
        <v>0</v>
      </c>
      <c r="BF144" s="138">
        <f>IF(N144="snížená",J144,0)</f>
        <v>0</v>
      </c>
      <c r="BG144" s="138">
        <f>IF(N144="zákl. přenesená",J144,0)</f>
        <v>0</v>
      </c>
      <c r="BH144" s="138">
        <f>IF(N144="sníž. přenesená",J144,0)</f>
        <v>0</v>
      </c>
      <c r="BI144" s="138">
        <f>IF(N144="nulová",J144,0)</f>
        <v>0</v>
      </c>
      <c r="BJ144" s="16" t="s">
        <v>81</v>
      </c>
      <c r="BK144" s="138">
        <f>ROUND(I144*H144,2)</f>
        <v>0</v>
      </c>
      <c r="BL144" s="16" t="s">
        <v>127</v>
      </c>
      <c r="BM144" s="137" t="s">
        <v>172</v>
      </c>
    </row>
    <row r="145" spans="2:65" s="1" customFormat="1" ht="37.9" customHeight="1">
      <c r="B145" s="31"/>
      <c r="C145" s="126" t="s">
        <v>8</v>
      </c>
      <c r="D145" s="126" t="s">
        <v>122</v>
      </c>
      <c r="E145" s="127" t="s">
        <v>173</v>
      </c>
      <c r="F145" s="128" t="s">
        <v>174</v>
      </c>
      <c r="G145" s="129" t="s">
        <v>125</v>
      </c>
      <c r="H145" s="130">
        <v>10200</v>
      </c>
      <c r="I145" s="131"/>
      <c r="J145" s="132">
        <f>ROUND(I145*H145,2)</f>
        <v>0</v>
      </c>
      <c r="K145" s="128" t="s">
        <v>126</v>
      </c>
      <c r="L145" s="31"/>
      <c r="M145" s="133" t="s">
        <v>1</v>
      </c>
      <c r="N145" s="134" t="s">
        <v>41</v>
      </c>
      <c r="P145" s="135">
        <f>O145*H145</f>
        <v>0</v>
      </c>
      <c r="Q145" s="135">
        <v>0</v>
      </c>
      <c r="R145" s="135">
        <f>Q145*H145</f>
        <v>0</v>
      </c>
      <c r="S145" s="135">
        <v>0</v>
      </c>
      <c r="T145" s="136">
        <f>S145*H145</f>
        <v>0</v>
      </c>
      <c r="AR145" s="137" t="s">
        <v>127</v>
      </c>
      <c r="AT145" s="137" t="s">
        <v>122</v>
      </c>
      <c r="AU145" s="137" t="s">
        <v>83</v>
      </c>
      <c r="AY145" s="16" t="s">
        <v>119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6" t="s">
        <v>81</v>
      </c>
      <c r="BK145" s="138">
        <f>ROUND(I145*H145,2)</f>
        <v>0</v>
      </c>
      <c r="BL145" s="16" t="s">
        <v>127</v>
      </c>
      <c r="BM145" s="137" t="s">
        <v>175</v>
      </c>
    </row>
    <row r="146" spans="2:65" s="12" customFormat="1" ht="11.25">
      <c r="B146" s="149"/>
      <c r="D146" s="150" t="s">
        <v>134</v>
      </c>
      <c r="F146" s="151" t="s">
        <v>176</v>
      </c>
      <c r="H146" s="152">
        <v>10200</v>
      </c>
      <c r="I146" s="153"/>
      <c r="L146" s="149"/>
      <c r="M146" s="154"/>
      <c r="T146" s="155"/>
      <c r="AT146" s="156" t="s">
        <v>134</v>
      </c>
      <c r="AU146" s="156" t="s">
        <v>83</v>
      </c>
      <c r="AV146" s="12" t="s">
        <v>83</v>
      </c>
      <c r="AW146" s="12" t="s">
        <v>4</v>
      </c>
      <c r="AX146" s="12" t="s">
        <v>81</v>
      </c>
      <c r="AY146" s="156" t="s">
        <v>119</v>
      </c>
    </row>
    <row r="147" spans="2:65" s="1" customFormat="1" ht="44.25" customHeight="1">
      <c r="B147" s="31"/>
      <c r="C147" s="126" t="s">
        <v>177</v>
      </c>
      <c r="D147" s="126" t="s">
        <v>122</v>
      </c>
      <c r="E147" s="127" t="s">
        <v>178</v>
      </c>
      <c r="F147" s="128" t="s">
        <v>179</v>
      </c>
      <c r="G147" s="129" t="s">
        <v>180</v>
      </c>
      <c r="H147" s="130">
        <v>1</v>
      </c>
      <c r="I147" s="131"/>
      <c r="J147" s="132">
        <f>ROUND(I147*H147,2)</f>
        <v>0</v>
      </c>
      <c r="K147" s="128" t="s">
        <v>126</v>
      </c>
      <c r="L147" s="31"/>
      <c r="M147" s="133" t="s">
        <v>1</v>
      </c>
      <c r="N147" s="134" t="s">
        <v>41</v>
      </c>
      <c r="P147" s="135">
        <f>O147*H147</f>
        <v>0</v>
      </c>
      <c r="Q147" s="135">
        <v>0</v>
      </c>
      <c r="R147" s="135">
        <f>Q147*H147</f>
        <v>0</v>
      </c>
      <c r="S147" s="135">
        <v>0</v>
      </c>
      <c r="T147" s="136">
        <f>S147*H147</f>
        <v>0</v>
      </c>
      <c r="AR147" s="137" t="s">
        <v>127</v>
      </c>
      <c r="AT147" s="137" t="s">
        <v>122</v>
      </c>
      <c r="AU147" s="137" t="s">
        <v>83</v>
      </c>
      <c r="AY147" s="16" t="s">
        <v>119</v>
      </c>
      <c r="BE147" s="138">
        <f>IF(N147="základní",J147,0)</f>
        <v>0</v>
      </c>
      <c r="BF147" s="138">
        <f>IF(N147="snížená",J147,0)</f>
        <v>0</v>
      </c>
      <c r="BG147" s="138">
        <f>IF(N147="zákl. přenesená",J147,0)</f>
        <v>0</v>
      </c>
      <c r="BH147" s="138">
        <f>IF(N147="sníž. přenesená",J147,0)</f>
        <v>0</v>
      </c>
      <c r="BI147" s="138">
        <f>IF(N147="nulová",J147,0)</f>
        <v>0</v>
      </c>
      <c r="BJ147" s="16" t="s">
        <v>81</v>
      </c>
      <c r="BK147" s="138">
        <f>ROUND(I147*H147,2)</f>
        <v>0</v>
      </c>
      <c r="BL147" s="16" t="s">
        <v>127</v>
      </c>
      <c r="BM147" s="137" t="s">
        <v>181</v>
      </c>
    </row>
    <row r="148" spans="2:65" s="1" customFormat="1" ht="37.9" customHeight="1">
      <c r="B148" s="31"/>
      <c r="C148" s="126" t="s">
        <v>182</v>
      </c>
      <c r="D148" s="126" t="s">
        <v>122</v>
      </c>
      <c r="E148" s="127" t="s">
        <v>183</v>
      </c>
      <c r="F148" s="128" t="s">
        <v>184</v>
      </c>
      <c r="G148" s="129" t="s">
        <v>125</v>
      </c>
      <c r="H148" s="130">
        <v>340</v>
      </c>
      <c r="I148" s="131"/>
      <c r="J148" s="132">
        <f>ROUND(I148*H148,2)</f>
        <v>0</v>
      </c>
      <c r="K148" s="128" t="s">
        <v>126</v>
      </c>
      <c r="L148" s="31"/>
      <c r="M148" s="133" t="s">
        <v>1</v>
      </c>
      <c r="N148" s="134" t="s">
        <v>41</v>
      </c>
      <c r="P148" s="135">
        <f>O148*H148</f>
        <v>0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127</v>
      </c>
      <c r="AT148" s="137" t="s">
        <v>122</v>
      </c>
      <c r="AU148" s="137" t="s">
        <v>83</v>
      </c>
      <c r="AY148" s="16" t="s">
        <v>119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6" t="s">
        <v>81</v>
      </c>
      <c r="BK148" s="138">
        <f>ROUND(I148*H148,2)</f>
        <v>0</v>
      </c>
      <c r="BL148" s="16" t="s">
        <v>127</v>
      </c>
      <c r="BM148" s="137" t="s">
        <v>185</v>
      </c>
    </row>
    <row r="149" spans="2:65" s="1" customFormat="1" ht="21.75" customHeight="1">
      <c r="B149" s="31"/>
      <c r="C149" s="126" t="s">
        <v>186</v>
      </c>
      <c r="D149" s="126" t="s">
        <v>122</v>
      </c>
      <c r="E149" s="127" t="s">
        <v>187</v>
      </c>
      <c r="F149" s="128" t="s">
        <v>188</v>
      </c>
      <c r="G149" s="129" t="s">
        <v>125</v>
      </c>
      <c r="H149" s="130">
        <v>340</v>
      </c>
      <c r="I149" s="131"/>
      <c r="J149" s="132">
        <f>ROUND(I149*H149,2)</f>
        <v>0</v>
      </c>
      <c r="K149" s="128" t="s">
        <v>126</v>
      </c>
      <c r="L149" s="31"/>
      <c r="M149" s="133" t="s">
        <v>1</v>
      </c>
      <c r="N149" s="134" t="s">
        <v>41</v>
      </c>
      <c r="P149" s="135">
        <f>O149*H149</f>
        <v>0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127</v>
      </c>
      <c r="AT149" s="137" t="s">
        <v>122</v>
      </c>
      <c r="AU149" s="137" t="s">
        <v>83</v>
      </c>
      <c r="AY149" s="16" t="s">
        <v>119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6" t="s">
        <v>81</v>
      </c>
      <c r="BK149" s="138">
        <f>ROUND(I149*H149,2)</f>
        <v>0</v>
      </c>
      <c r="BL149" s="16" t="s">
        <v>127</v>
      </c>
      <c r="BM149" s="137" t="s">
        <v>189</v>
      </c>
    </row>
    <row r="150" spans="2:65" s="1" customFormat="1" ht="21.75" customHeight="1">
      <c r="B150" s="31"/>
      <c r="C150" s="126" t="s">
        <v>190</v>
      </c>
      <c r="D150" s="126" t="s">
        <v>122</v>
      </c>
      <c r="E150" s="127" t="s">
        <v>191</v>
      </c>
      <c r="F150" s="128" t="s">
        <v>192</v>
      </c>
      <c r="G150" s="129" t="s">
        <v>125</v>
      </c>
      <c r="H150" s="130">
        <v>10200</v>
      </c>
      <c r="I150" s="131"/>
      <c r="J150" s="132">
        <f>ROUND(I150*H150,2)</f>
        <v>0</v>
      </c>
      <c r="K150" s="128" t="s">
        <v>126</v>
      </c>
      <c r="L150" s="31"/>
      <c r="M150" s="133" t="s">
        <v>1</v>
      </c>
      <c r="N150" s="134" t="s">
        <v>41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127</v>
      </c>
      <c r="AT150" s="137" t="s">
        <v>122</v>
      </c>
      <c r="AU150" s="137" t="s">
        <v>83</v>
      </c>
      <c r="AY150" s="16" t="s">
        <v>119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6" t="s">
        <v>81</v>
      </c>
      <c r="BK150" s="138">
        <f>ROUND(I150*H150,2)</f>
        <v>0</v>
      </c>
      <c r="BL150" s="16" t="s">
        <v>127</v>
      </c>
      <c r="BM150" s="137" t="s">
        <v>193</v>
      </c>
    </row>
    <row r="151" spans="2:65" s="12" customFormat="1" ht="11.25">
      <c r="B151" s="149"/>
      <c r="D151" s="150" t="s">
        <v>134</v>
      </c>
      <c r="F151" s="151" t="s">
        <v>176</v>
      </c>
      <c r="H151" s="152">
        <v>10200</v>
      </c>
      <c r="I151" s="153"/>
      <c r="L151" s="149"/>
      <c r="M151" s="154"/>
      <c r="T151" s="155"/>
      <c r="AT151" s="156" t="s">
        <v>134</v>
      </c>
      <c r="AU151" s="156" t="s">
        <v>83</v>
      </c>
      <c r="AV151" s="12" t="s">
        <v>83</v>
      </c>
      <c r="AW151" s="12" t="s">
        <v>4</v>
      </c>
      <c r="AX151" s="12" t="s">
        <v>81</v>
      </c>
      <c r="AY151" s="156" t="s">
        <v>119</v>
      </c>
    </row>
    <row r="152" spans="2:65" s="1" customFormat="1" ht="21.75" customHeight="1">
      <c r="B152" s="31"/>
      <c r="C152" s="126" t="s">
        <v>194</v>
      </c>
      <c r="D152" s="126" t="s">
        <v>122</v>
      </c>
      <c r="E152" s="127" t="s">
        <v>195</v>
      </c>
      <c r="F152" s="128" t="s">
        <v>196</v>
      </c>
      <c r="G152" s="129" t="s">
        <v>125</v>
      </c>
      <c r="H152" s="130">
        <v>340</v>
      </c>
      <c r="I152" s="131"/>
      <c r="J152" s="132">
        <f>ROUND(I152*H152,2)</f>
        <v>0</v>
      </c>
      <c r="K152" s="128" t="s">
        <v>126</v>
      </c>
      <c r="L152" s="31"/>
      <c r="M152" s="133" t="s">
        <v>1</v>
      </c>
      <c r="N152" s="134" t="s">
        <v>41</v>
      </c>
      <c r="P152" s="135">
        <f>O152*H152</f>
        <v>0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127</v>
      </c>
      <c r="AT152" s="137" t="s">
        <v>122</v>
      </c>
      <c r="AU152" s="137" t="s">
        <v>83</v>
      </c>
      <c r="AY152" s="16" t="s">
        <v>119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6" t="s">
        <v>81</v>
      </c>
      <c r="BK152" s="138">
        <f>ROUND(I152*H152,2)</f>
        <v>0</v>
      </c>
      <c r="BL152" s="16" t="s">
        <v>127</v>
      </c>
      <c r="BM152" s="137" t="s">
        <v>197</v>
      </c>
    </row>
    <row r="153" spans="2:65" s="1" customFormat="1" ht="16.5" customHeight="1">
      <c r="B153" s="31"/>
      <c r="C153" s="126" t="s">
        <v>198</v>
      </c>
      <c r="D153" s="126" t="s">
        <v>122</v>
      </c>
      <c r="E153" s="127" t="s">
        <v>199</v>
      </c>
      <c r="F153" s="128" t="s">
        <v>200</v>
      </c>
      <c r="G153" s="129" t="s">
        <v>201</v>
      </c>
      <c r="H153" s="130">
        <v>10</v>
      </c>
      <c r="I153" s="131"/>
      <c r="J153" s="132">
        <f>ROUND(I153*H153,2)</f>
        <v>0</v>
      </c>
      <c r="K153" s="128" t="s">
        <v>126</v>
      </c>
      <c r="L153" s="31"/>
      <c r="M153" s="133" t="s">
        <v>1</v>
      </c>
      <c r="N153" s="134" t="s">
        <v>41</v>
      </c>
      <c r="P153" s="135">
        <f>O153*H153</f>
        <v>0</v>
      </c>
      <c r="Q153" s="135">
        <v>0</v>
      </c>
      <c r="R153" s="135">
        <f>Q153*H153</f>
        <v>0</v>
      </c>
      <c r="S153" s="135">
        <v>0</v>
      </c>
      <c r="T153" s="136">
        <f>S153*H153</f>
        <v>0</v>
      </c>
      <c r="AR153" s="137" t="s">
        <v>127</v>
      </c>
      <c r="AT153" s="137" t="s">
        <v>122</v>
      </c>
      <c r="AU153" s="137" t="s">
        <v>83</v>
      </c>
      <c r="AY153" s="16" t="s">
        <v>119</v>
      </c>
      <c r="BE153" s="138">
        <f>IF(N153="základní",J153,0)</f>
        <v>0</v>
      </c>
      <c r="BF153" s="138">
        <f>IF(N153="snížená",J153,0)</f>
        <v>0</v>
      </c>
      <c r="BG153" s="138">
        <f>IF(N153="zákl. přenesená",J153,0)</f>
        <v>0</v>
      </c>
      <c r="BH153" s="138">
        <f>IF(N153="sníž. přenesená",J153,0)</f>
        <v>0</v>
      </c>
      <c r="BI153" s="138">
        <f>IF(N153="nulová",J153,0)</f>
        <v>0</v>
      </c>
      <c r="BJ153" s="16" t="s">
        <v>81</v>
      </c>
      <c r="BK153" s="138">
        <f>ROUND(I153*H153,2)</f>
        <v>0</v>
      </c>
      <c r="BL153" s="16" t="s">
        <v>127</v>
      </c>
      <c r="BM153" s="137" t="s">
        <v>202</v>
      </c>
    </row>
    <row r="154" spans="2:65" s="1" customFormat="1" ht="24.2" customHeight="1">
      <c r="B154" s="31"/>
      <c r="C154" s="126" t="s">
        <v>203</v>
      </c>
      <c r="D154" s="126" t="s">
        <v>122</v>
      </c>
      <c r="E154" s="127" t="s">
        <v>204</v>
      </c>
      <c r="F154" s="128" t="s">
        <v>205</v>
      </c>
      <c r="G154" s="129" t="s">
        <v>201</v>
      </c>
      <c r="H154" s="130">
        <v>300</v>
      </c>
      <c r="I154" s="131"/>
      <c r="J154" s="132">
        <f>ROUND(I154*H154,2)</f>
        <v>0</v>
      </c>
      <c r="K154" s="128" t="s">
        <v>126</v>
      </c>
      <c r="L154" s="31"/>
      <c r="M154" s="133" t="s">
        <v>1</v>
      </c>
      <c r="N154" s="134" t="s">
        <v>41</v>
      </c>
      <c r="P154" s="135">
        <f>O154*H154</f>
        <v>0</v>
      </c>
      <c r="Q154" s="135">
        <v>0</v>
      </c>
      <c r="R154" s="135">
        <f>Q154*H154</f>
        <v>0</v>
      </c>
      <c r="S154" s="135">
        <v>0</v>
      </c>
      <c r="T154" s="136">
        <f>S154*H154</f>
        <v>0</v>
      </c>
      <c r="AR154" s="137" t="s">
        <v>127</v>
      </c>
      <c r="AT154" s="137" t="s">
        <v>122</v>
      </c>
      <c r="AU154" s="137" t="s">
        <v>83</v>
      </c>
      <c r="AY154" s="16" t="s">
        <v>119</v>
      </c>
      <c r="BE154" s="138">
        <f>IF(N154="základní",J154,0)</f>
        <v>0</v>
      </c>
      <c r="BF154" s="138">
        <f>IF(N154="snížená",J154,0)</f>
        <v>0</v>
      </c>
      <c r="BG154" s="138">
        <f>IF(N154="zákl. přenesená",J154,0)</f>
        <v>0</v>
      </c>
      <c r="BH154" s="138">
        <f>IF(N154="sníž. přenesená",J154,0)</f>
        <v>0</v>
      </c>
      <c r="BI154" s="138">
        <f>IF(N154="nulová",J154,0)</f>
        <v>0</v>
      </c>
      <c r="BJ154" s="16" t="s">
        <v>81</v>
      </c>
      <c r="BK154" s="138">
        <f>ROUND(I154*H154,2)</f>
        <v>0</v>
      </c>
      <c r="BL154" s="16" t="s">
        <v>127</v>
      </c>
      <c r="BM154" s="137" t="s">
        <v>206</v>
      </c>
    </row>
    <row r="155" spans="2:65" s="12" customFormat="1" ht="11.25">
      <c r="B155" s="149"/>
      <c r="D155" s="150" t="s">
        <v>134</v>
      </c>
      <c r="F155" s="151" t="s">
        <v>207</v>
      </c>
      <c r="H155" s="152">
        <v>300</v>
      </c>
      <c r="I155" s="153"/>
      <c r="L155" s="149"/>
      <c r="M155" s="154"/>
      <c r="T155" s="155"/>
      <c r="AT155" s="156" t="s">
        <v>134</v>
      </c>
      <c r="AU155" s="156" t="s">
        <v>83</v>
      </c>
      <c r="AV155" s="12" t="s">
        <v>83</v>
      </c>
      <c r="AW155" s="12" t="s">
        <v>4</v>
      </c>
      <c r="AX155" s="12" t="s">
        <v>81</v>
      </c>
      <c r="AY155" s="156" t="s">
        <v>119</v>
      </c>
    </row>
    <row r="156" spans="2:65" s="1" customFormat="1" ht="16.5" customHeight="1">
      <c r="B156" s="31"/>
      <c r="C156" s="126" t="s">
        <v>208</v>
      </c>
      <c r="D156" s="126" t="s">
        <v>122</v>
      </c>
      <c r="E156" s="127" t="s">
        <v>209</v>
      </c>
      <c r="F156" s="128" t="s">
        <v>210</v>
      </c>
      <c r="G156" s="129" t="s">
        <v>201</v>
      </c>
      <c r="H156" s="130">
        <v>10</v>
      </c>
      <c r="I156" s="131"/>
      <c r="J156" s="132">
        <f>ROUND(I156*H156,2)</f>
        <v>0</v>
      </c>
      <c r="K156" s="128" t="s">
        <v>126</v>
      </c>
      <c r="L156" s="31"/>
      <c r="M156" s="133" t="s">
        <v>1</v>
      </c>
      <c r="N156" s="134" t="s">
        <v>41</v>
      </c>
      <c r="P156" s="135">
        <f>O156*H156</f>
        <v>0</v>
      </c>
      <c r="Q156" s="135">
        <v>0</v>
      </c>
      <c r="R156" s="135">
        <f>Q156*H156</f>
        <v>0</v>
      </c>
      <c r="S156" s="135">
        <v>0</v>
      </c>
      <c r="T156" s="136">
        <f>S156*H156</f>
        <v>0</v>
      </c>
      <c r="AR156" s="137" t="s">
        <v>127</v>
      </c>
      <c r="AT156" s="137" t="s">
        <v>122</v>
      </c>
      <c r="AU156" s="137" t="s">
        <v>83</v>
      </c>
      <c r="AY156" s="16" t="s">
        <v>119</v>
      </c>
      <c r="BE156" s="138">
        <f>IF(N156="základní",J156,0)</f>
        <v>0</v>
      </c>
      <c r="BF156" s="138">
        <f>IF(N156="snížená",J156,0)</f>
        <v>0</v>
      </c>
      <c r="BG156" s="138">
        <f>IF(N156="zákl. přenesená",J156,0)</f>
        <v>0</v>
      </c>
      <c r="BH156" s="138">
        <f>IF(N156="sníž. přenesená",J156,0)</f>
        <v>0</v>
      </c>
      <c r="BI156" s="138">
        <f>IF(N156="nulová",J156,0)</f>
        <v>0</v>
      </c>
      <c r="BJ156" s="16" t="s">
        <v>81</v>
      </c>
      <c r="BK156" s="138">
        <f>ROUND(I156*H156,2)</f>
        <v>0</v>
      </c>
      <c r="BL156" s="16" t="s">
        <v>127</v>
      </c>
      <c r="BM156" s="137" t="s">
        <v>211</v>
      </c>
    </row>
    <row r="157" spans="2:65" s="1" customFormat="1" ht="33" customHeight="1">
      <c r="B157" s="31"/>
      <c r="C157" s="126" t="s">
        <v>7</v>
      </c>
      <c r="D157" s="126" t="s">
        <v>122</v>
      </c>
      <c r="E157" s="127" t="s">
        <v>212</v>
      </c>
      <c r="F157" s="128" t="s">
        <v>213</v>
      </c>
      <c r="G157" s="129" t="s">
        <v>125</v>
      </c>
      <c r="H157" s="130">
        <v>20</v>
      </c>
      <c r="I157" s="131"/>
      <c r="J157" s="132">
        <f>ROUND(I157*H157,2)</f>
        <v>0</v>
      </c>
      <c r="K157" s="128" t="s">
        <v>126</v>
      </c>
      <c r="L157" s="31"/>
      <c r="M157" s="133" t="s">
        <v>1</v>
      </c>
      <c r="N157" s="134" t="s">
        <v>41</v>
      </c>
      <c r="P157" s="135">
        <f>O157*H157</f>
        <v>0</v>
      </c>
      <c r="Q157" s="135">
        <v>0</v>
      </c>
      <c r="R157" s="135">
        <f>Q157*H157</f>
        <v>0</v>
      </c>
      <c r="S157" s="135">
        <v>0</v>
      </c>
      <c r="T157" s="136">
        <f>S157*H157</f>
        <v>0</v>
      </c>
      <c r="AR157" s="137" t="s">
        <v>127</v>
      </c>
      <c r="AT157" s="137" t="s">
        <v>122</v>
      </c>
      <c r="AU157" s="137" t="s">
        <v>83</v>
      </c>
      <c r="AY157" s="16" t="s">
        <v>119</v>
      </c>
      <c r="BE157" s="138">
        <f>IF(N157="základní",J157,0)</f>
        <v>0</v>
      </c>
      <c r="BF157" s="138">
        <f>IF(N157="snížená",J157,0)</f>
        <v>0</v>
      </c>
      <c r="BG157" s="138">
        <f>IF(N157="zákl. přenesená",J157,0)</f>
        <v>0</v>
      </c>
      <c r="BH157" s="138">
        <f>IF(N157="sníž. přenesená",J157,0)</f>
        <v>0</v>
      </c>
      <c r="BI157" s="138">
        <f>IF(N157="nulová",J157,0)</f>
        <v>0</v>
      </c>
      <c r="BJ157" s="16" t="s">
        <v>81</v>
      </c>
      <c r="BK157" s="138">
        <f>ROUND(I157*H157,2)</f>
        <v>0</v>
      </c>
      <c r="BL157" s="16" t="s">
        <v>127</v>
      </c>
      <c r="BM157" s="137" t="s">
        <v>214</v>
      </c>
    </row>
    <row r="158" spans="2:65" s="1" customFormat="1" ht="24.2" customHeight="1">
      <c r="B158" s="31"/>
      <c r="C158" s="126" t="s">
        <v>215</v>
      </c>
      <c r="D158" s="126" t="s">
        <v>122</v>
      </c>
      <c r="E158" s="127" t="s">
        <v>216</v>
      </c>
      <c r="F158" s="128" t="s">
        <v>217</v>
      </c>
      <c r="G158" s="129" t="s">
        <v>218</v>
      </c>
      <c r="H158" s="130">
        <v>7.9</v>
      </c>
      <c r="I158" s="131"/>
      <c r="J158" s="132">
        <f>ROUND(I158*H158,2)</f>
        <v>0</v>
      </c>
      <c r="K158" s="128" t="s">
        <v>126</v>
      </c>
      <c r="L158" s="31"/>
      <c r="M158" s="133" t="s">
        <v>1</v>
      </c>
      <c r="N158" s="134" t="s">
        <v>41</v>
      </c>
      <c r="P158" s="135">
        <f>O158*H158</f>
        <v>0</v>
      </c>
      <c r="Q158" s="135">
        <v>0</v>
      </c>
      <c r="R158" s="135">
        <f>Q158*H158</f>
        <v>0</v>
      </c>
      <c r="S158" s="135">
        <v>0</v>
      </c>
      <c r="T158" s="136">
        <f>S158*H158</f>
        <v>0</v>
      </c>
      <c r="AR158" s="137" t="s">
        <v>127</v>
      </c>
      <c r="AT158" s="137" t="s">
        <v>122</v>
      </c>
      <c r="AU158" s="137" t="s">
        <v>83</v>
      </c>
      <c r="AY158" s="16" t="s">
        <v>119</v>
      </c>
      <c r="BE158" s="138">
        <f>IF(N158="základní",J158,0)</f>
        <v>0</v>
      </c>
      <c r="BF158" s="138">
        <f>IF(N158="snížená",J158,0)</f>
        <v>0</v>
      </c>
      <c r="BG158" s="138">
        <f>IF(N158="zákl. přenesená",J158,0)</f>
        <v>0</v>
      </c>
      <c r="BH158" s="138">
        <f>IF(N158="sníž. přenesená",J158,0)</f>
        <v>0</v>
      </c>
      <c r="BI158" s="138">
        <f>IF(N158="nulová",J158,0)</f>
        <v>0</v>
      </c>
      <c r="BJ158" s="16" t="s">
        <v>81</v>
      </c>
      <c r="BK158" s="138">
        <f>ROUND(I158*H158,2)</f>
        <v>0</v>
      </c>
      <c r="BL158" s="16" t="s">
        <v>127</v>
      </c>
      <c r="BM158" s="137" t="s">
        <v>219</v>
      </c>
    </row>
    <row r="159" spans="2:65" s="1" customFormat="1" ht="16.5" customHeight="1">
      <c r="B159" s="31"/>
      <c r="C159" s="139" t="s">
        <v>220</v>
      </c>
      <c r="D159" s="139" t="s">
        <v>129</v>
      </c>
      <c r="E159" s="140" t="s">
        <v>221</v>
      </c>
      <c r="F159" s="141" t="s">
        <v>222</v>
      </c>
      <c r="G159" s="142" t="s">
        <v>218</v>
      </c>
      <c r="H159" s="143">
        <v>8.2949999999999999</v>
      </c>
      <c r="I159" s="144"/>
      <c r="J159" s="145">
        <f>ROUND(I159*H159,2)</f>
        <v>0</v>
      </c>
      <c r="K159" s="141" t="s">
        <v>1</v>
      </c>
      <c r="L159" s="146"/>
      <c r="M159" s="147" t="s">
        <v>1</v>
      </c>
      <c r="N159" s="148" t="s">
        <v>41</v>
      </c>
      <c r="P159" s="135">
        <f>O159*H159</f>
        <v>0</v>
      </c>
      <c r="Q159" s="135">
        <v>0</v>
      </c>
      <c r="R159" s="135">
        <f>Q159*H159</f>
        <v>0</v>
      </c>
      <c r="S159" s="135">
        <v>0</v>
      </c>
      <c r="T159" s="136">
        <f>S159*H159</f>
        <v>0</v>
      </c>
      <c r="AR159" s="137" t="s">
        <v>132</v>
      </c>
      <c r="AT159" s="137" t="s">
        <v>129</v>
      </c>
      <c r="AU159" s="137" t="s">
        <v>83</v>
      </c>
      <c r="AY159" s="16" t="s">
        <v>119</v>
      </c>
      <c r="BE159" s="138">
        <f>IF(N159="základní",J159,0)</f>
        <v>0</v>
      </c>
      <c r="BF159" s="138">
        <f>IF(N159="snížená",J159,0)</f>
        <v>0</v>
      </c>
      <c r="BG159" s="138">
        <f>IF(N159="zákl. přenesená",J159,0)</f>
        <v>0</v>
      </c>
      <c r="BH159" s="138">
        <f>IF(N159="sníž. přenesená",J159,0)</f>
        <v>0</v>
      </c>
      <c r="BI159" s="138">
        <f>IF(N159="nulová",J159,0)</f>
        <v>0</v>
      </c>
      <c r="BJ159" s="16" t="s">
        <v>81</v>
      </c>
      <c r="BK159" s="138">
        <f>ROUND(I159*H159,2)</f>
        <v>0</v>
      </c>
      <c r="BL159" s="16" t="s">
        <v>127</v>
      </c>
      <c r="BM159" s="137" t="s">
        <v>223</v>
      </c>
    </row>
    <row r="160" spans="2:65" s="12" customFormat="1" ht="11.25">
      <c r="B160" s="149"/>
      <c r="D160" s="150" t="s">
        <v>134</v>
      </c>
      <c r="F160" s="151" t="s">
        <v>224</v>
      </c>
      <c r="H160" s="152">
        <v>8.2949999999999999</v>
      </c>
      <c r="I160" s="153"/>
      <c r="L160" s="149"/>
      <c r="M160" s="154"/>
      <c r="T160" s="155"/>
      <c r="AT160" s="156" t="s">
        <v>134</v>
      </c>
      <c r="AU160" s="156" t="s">
        <v>83</v>
      </c>
      <c r="AV160" s="12" t="s">
        <v>83</v>
      </c>
      <c r="AW160" s="12" t="s">
        <v>4</v>
      </c>
      <c r="AX160" s="12" t="s">
        <v>81</v>
      </c>
      <c r="AY160" s="156" t="s">
        <v>119</v>
      </c>
    </row>
    <row r="161" spans="2:65" s="1" customFormat="1" ht="24.2" customHeight="1">
      <c r="B161" s="31"/>
      <c r="C161" s="126" t="s">
        <v>225</v>
      </c>
      <c r="D161" s="126" t="s">
        <v>122</v>
      </c>
      <c r="E161" s="127" t="s">
        <v>226</v>
      </c>
      <c r="F161" s="128" t="s">
        <v>227</v>
      </c>
      <c r="G161" s="129" t="s">
        <v>201</v>
      </c>
      <c r="H161" s="130">
        <v>220</v>
      </c>
      <c r="I161" s="131"/>
      <c r="J161" s="132">
        <f>ROUND(I161*H161,2)</f>
        <v>0</v>
      </c>
      <c r="K161" s="128" t="s">
        <v>126</v>
      </c>
      <c r="L161" s="31"/>
      <c r="M161" s="133" t="s">
        <v>1</v>
      </c>
      <c r="N161" s="134" t="s">
        <v>41</v>
      </c>
      <c r="P161" s="135">
        <f>O161*H161</f>
        <v>0</v>
      </c>
      <c r="Q161" s="135">
        <v>0</v>
      </c>
      <c r="R161" s="135">
        <f>Q161*H161</f>
        <v>0</v>
      </c>
      <c r="S161" s="135">
        <v>0</v>
      </c>
      <c r="T161" s="136">
        <f>S161*H161</f>
        <v>0</v>
      </c>
      <c r="AR161" s="137" t="s">
        <v>127</v>
      </c>
      <c r="AT161" s="137" t="s">
        <v>122</v>
      </c>
      <c r="AU161" s="137" t="s">
        <v>83</v>
      </c>
      <c r="AY161" s="16" t="s">
        <v>119</v>
      </c>
      <c r="BE161" s="138">
        <f>IF(N161="základní",J161,0)</f>
        <v>0</v>
      </c>
      <c r="BF161" s="138">
        <f>IF(N161="snížená",J161,0)</f>
        <v>0</v>
      </c>
      <c r="BG161" s="138">
        <f>IF(N161="zákl. přenesená",J161,0)</f>
        <v>0</v>
      </c>
      <c r="BH161" s="138">
        <f>IF(N161="sníž. přenesená",J161,0)</f>
        <v>0</v>
      </c>
      <c r="BI161" s="138">
        <f>IF(N161="nulová",J161,0)</f>
        <v>0</v>
      </c>
      <c r="BJ161" s="16" t="s">
        <v>81</v>
      </c>
      <c r="BK161" s="138">
        <f>ROUND(I161*H161,2)</f>
        <v>0</v>
      </c>
      <c r="BL161" s="16" t="s">
        <v>127</v>
      </c>
      <c r="BM161" s="137" t="s">
        <v>228</v>
      </c>
    </row>
    <row r="162" spans="2:65" s="1" customFormat="1" ht="16.5" customHeight="1">
      <c r="B162" s="31"/>
      <c r="C162" s="139" t="s">
        <v>229</v>
      </c>
      <c r="D162" s="139" t="s">
        <v>129</v>
      </c>
      <c r="E162" s="140" t="s">
        <v>230</v>
      </c>
      <c r="F162" s="141" t="s">
        <v>231</v>
      </c>
      <c r="G162" s="142" t="s">
        <v>201</v>
      </c>
      <c r="H162" s="143">
        <v>242</v>
      </c>
      <c r="I162" s="144"/>
      <c r="J162" s="145">
        <f>ROUND(I162*H162,2)</f>
        <v>0</v>
      </c>
      <c r="K162" s="141" t="s">
        <v>1</v>
      </c>
      <c r="L162" s="146"/>
      <c r="M162" s="147" t="s">
        <v>1</v>
      </c>
      <c r="N162" s="148" t="s">
        <v>41</v>
      </c>
      <c r="P162" s="135">
        <f>O162*H162</f>
        <v>0</v>
      </c>
      <c r="Q162" s="135">
        <v>1E-3</v>
      </c>
      <c r="R162" s="135">
        <f>Q162*H162</f>
        <v>0.24199999999999999</v>
      </c>
      <c r="S162" s="135">
        <v>0</v>
      </c>
      <c r="T162" s="136">
        <f>S162*H162</f>
        <v>0</v>
      </c>
      <c r="AR162" s="137" t="s">
        <v>132</v>
      </c>
      <c r="AT162" s="137" t="s">
        <v>129</v>
      </c>
      <c r="AU162" s="137" t="s">
        <v>83</v>
      </c>
      <c r="AY162" s="16" t="s">
        <v>119</v>
      </c>
      <c r="BE162" s="138">
        <f>IF(N162="základní",J162,0)</f>
        <v>0</v>
      </c>
      <c r="BF162" s="138">
        <f>IF(N162="snížená",J162,0)</f>
        <v>0</v>
      </c>
      <c r="BG162" s="138">
        <f>IF(N162="zákl. přenesená",J162,0)</f>
        <v>0</v>
      </c>
      <c r="BH162" s="138">
        <f>IF(N162="sníž. přenesená",J162,0)</f>
        <v>0</v>
      </c>
      <c r="BI162" s="138">
        <f>IF(N162="nulová",J162,0)</f>
        <v>0</v>
      </c>
      <c r="BJ162" s="16" t="s">
        <v>81</v>
      </c>
      <c r="BK162" s="138">
        <f>ROUND(I162*H162,2)</f>
        <v>0</v>
      </c>
      <c r="BL162" s="16" t="s">
        <v>127</v>
      </c>
      <c r="BM162" s="137" t="s">
        <v>232</v>
      </c>
    </row>
    <row r="163" spans="2:65" s="12" customFormat="1" ht="11.25">
      <c r="B163" s="149"/>
      <c r="D163" s="150" t="s">
        <v>134</v>
      </c>
      <c r="F163" s="151" t="s">
        <v>233</v>
      </c>
      <c r="H163" s="152">
        <v>242</v>
      </c>
      <c r="I163" s="153"/>
      <c r="L163" s="149"/>
      <c r="M163" s="154"/>
      <c r="T163" s="155"/>
      <c r="AT163" s="156" t="s">
        <v>134</v>
      </c>
      <c r="AU163" s="156" t="s">
        <v>83</v>
      </c>
      <c r="AV163" s="12" t="s">
        <v>83</v>
      </c>
      <c r="AW163" s="12" t="s">
        <v>4</v>
      </c>
      <c r="AX163" s="12" t="s">
        <v>81</v>
      </c>
      <c r="AY163" s="156" t="s">
        <v>119</v>
      </c>
    </row>
    <row r="164" spans="2:65" s="1" customFormat="1" ht="24.2" customHeight="1">
      <c r="B164" s="31"/>
      <c r="C164" s="126" t="s">
        <v>234</v>
      </c>
      <c r="D164" s="126" t="s">
        <v>122</v>
      </c>
      <c r="E164" s="127" t="s">
        <v>235</v>
      </c>
      <c r="F164" s="128" t="s">
        <v>236</v>
      </c>
      <c r="G164" s="129" t="s">
        <v>125</v>
      </c>
      <c r="H164" s="130">
        <v>35</v>
      </c>
      <c r="I164" s="131"/>
      <c r="J164" s="132">
        <f>ROUND(I164*H164,2)</f>
        <v>0</v>
      </c>
      <c r="K164" s="128" t="s">
        <v>126</v>
      </c>
      <c r="L164" s="31"/>
      <c r="M164" s="133" t="s">
        <v>1</v>
      </c>
      <c r="N164" s="134" t="s">
        <v>41</v>
      </c>
      <c r="P164" s="135">
        <f>O164*H164</f>
        <v>0</v>
      </c>
      <c r="Q164" s="135">
        <v>0</v>
      </c>
      <c r="R164" s="135">
        <f>Q164*H164</f>
        <v>0</v>
      </c>
      <c r="S164" s="135">
        <v>0.1</v>
      </c>
      <c r="T164" s="136">
        <f>S164*H164</f>
        <v>3.5</v>
      </c>
      <c r="AR164" s="137" t="s">
        <v>127</v>
      </c>
      <c r="AT164" s="137" t="s">
        <v>122</v>
      </c>
      <c r="AU164" s="137" t="s">
        <v>83</v>
      </c>
      <c r="AY164" s="16" t="s">
        <v>119</v>
      </c>
      <c r="BE164" s="138">
        <f>IF(N164="základní",J164,0)</f>
        <v>0</v>
      </c>
      <c r="BF164" s="138">
        <f>IF(N164="snížená",J164,0)</f>
        <v>0</v>
      </c>
      <c r="BG164" s="138">
        <f>IF(N164="zákl. přenesená",J164,0)</f>
        <v>0</v>
      </c>
      <c r="BH164" s="138">
        <f>IF(N164="sníž. přenesená",J164,0)</f>
        <v>0</v>
      </c>
      <c r="BI164" s="138">
        <f>IF(N164="nulová",J164,0)</f>
        <v>0</v>
      </c>
      <c r="BJ164" s="16" t="s">
        <v>81</v>
      </c>
      <c r="BK164" s="138">
        <f>ROUND(I164*H164,2)</f>
        <v>0</v>
      </c>
      <c r="BL164" s="16" t="s">
        <v>127</v>
      </c>
      <c r="BM164" s="137" t="s">
        <v>237</v>
      </c>
    </row>
    <row r="165" spans="2:65" s="1" customFormat="1" ht="24.2" customHeight="1">
      <c r="B165" s="31"/>
      <c r="C165" s="126" t="s">
        <v>238</v>
      </c>
      <c r="D165" s="126" t="s">
        <v>122</v>
      </c>
      <c r="E165" s="127" t="s">
        <v>239</v>
      </c>
      <c r="F165" s="128" t="s">
        <v>240</v>
      </c>
      <c r="G165" s="129" t="s">
        <v>218</v>
      </c>
      <c r="H165" s="130">
        <v>10</v>
      </c>
      <c r="I165" s="131"/>
      <c r="J165" s="132">
        <f>ROUND(I165*H165,2)</f>
        <v>0</v>
      </c>
      <c r="K165" s="128" t="s">
        <v>126</v>
      </c>
      <c r="L165" s="31"/>
      <c r="M165" s="133" t="s">
        <v>1</v>
      </c>
      <c r="N165" s="134" t="s">
        <v>41</v>
      </c>
      <c r="P165" s="135">
        <f>O165*H165</f>
        <v>0</v>
      </c>
      <c r="Q165" s="135">
        <v>0</v>
      </c>
      <c r="R165" s="135">
        <f>Q165*H165</f>
        <v>0</v>
      </c>
      <c r="S165" s="135">
        <v>1</v>
      </c>
      <c r="T165" s="136">
        <f>S165*H165</f>
        <v>10</v>
      </c>
      <c r="AR165" s="137" t="s">
        <v>127</v>
      </c>
      <c r="AT165" s="137" t="s">
        <v>122</v>
      </c>
      <c r="AU165" s="137" t="s">
        <v>83</v>
      </c>
      <c r="AY165" s="16" t="s">
        <v>119</v>
      </c>
      <c r="BE165" s="138">
        <f>IF(N165="základní",J165,0)</f>
        <v>0</v>
      </c>
      <c r="BF165" s="138">
        <f>IF(N165="snížená",J165,0)</f>
        <v>0</v>
      </c>
      <c r="BG165" s="138">
        <f>IF(N165="zákl. přenesená",J165,0)</f>
        <v>0</v>
      </c>
      <c r="BH165" s="138">
        <f>IF(N165="sníž. přenesená",J165,0)</f>
        <v>0</v>
      </c>
      <c r="BI165" s="138">
        <f>IF(N165="nulová",J165,0)</f>
        <v>0</v>
      </c>
      <c r="BJ165" s="16" t="s">
        <v>81</v>
      </c>
      <c r="BK165" s="138">
        <f>ROUND(I165*H165,2)</f>
        <v>0</v>
      </c>
      <c r="BL165" s="16" t="s">
        <v>127</v>
      </c>
      <c r="BM165" s="137" t="s">
        <v>241</v>
      </c>
    </row>
    <row r="166" spans="2:65" s="1" customFormat="1" ht="33" customHeight="1">
      <c r="B166" s="31"/>
      <c r="C166" s="126" t="s">
        <v>242</v>
      </c>
      <c r="D166" s="126" t="s">
        <v>122</v>
      </c>
      <c r="E166" s="127" t="s">
        <v>243</v>
      </c>
      <c r="F166" s="128" t="s">
        <v>244</v>
      </c>
      <c r="G166" s="129" t="s">
        <v>125</v>
      </c>
      <c r="H166" s="130">
        <v>110</v>
      </c>
      <c r="I166" s="131"/>
      <c r="J166" s="132">
        <f>ROUND(I166*H166,2)</f>
        <v>0</v>
      </c>
      <c r="K166" s="128" t="s">
        <v>126</v>
      </c>
      <c r="L166" s="31"/>
      <c r="M166" s="133" t="s">
        <v>1</v>
      </c>
      <c r="N166" s="134" t="s">
        <v>41</v>
      </c>
      <c r="P166" s="135">
        <f>O166*H166</f>
        <v>0</v>
      </c>
      <c r="Q166" s="135">
        <v>0</v>
      </c>
      <c r="R166" s="135">
        <f>Q166*H166</f>
        <v>0</v>
      </c>
      <c r="S166" s="135">
        <v>2E-3</v>
      </c>
      <c r="T166" s="136">
        <f>S166*H166</f>
        <v>0.22</v>
      </c>
      <c r="AR166" s="137" t="s">
        <v>127</v>
      </c>
      <c r="AT166" s="137" t="s">
        <v>122</v>
      </c>
      <c r="AU166" s="137" t="s">
        <v>83</v>
      </c>
      <c r="AY166" s="16" t="s">
        <v>119</v>
      </c>
      <c r="BE166" s="138">
        <f>IF(N166="základní",J166,0)</f>
        <v>0</v>
      </c>
      <c r="BF166" s="138">
        <f>IF(N166="snížená",J166,0)</f>
        <v>0</v>
      </c>
      <c r="BG166" s="138">
        <f>IF(N166="zákl. přenesená",J166,0)</f>
        <v>0</v>
      </c>
      <c r="BH166" s="138">
        <f>IF(N166="sníž. přenesená",J166,0)</f>
        <v>0</v>
      </c>
      <c r="BI166" s="138">
        <f>IF(N166="nulová",J166,0)</f>
        <v>0</v>
      </c>
      <c r="BJ166" s="16" t="s">
        <v>81</v>
      </c>
      <c r="BK166" s="138">
        <f>ROUND(I166*H166,2)</f>
        <v>0</v>
      </c>
      <c r="BL166" s="16" t="s">
        <v>127</v>
      </c>
      <c r="BM166" s="137" t="s">
        <v>245</v>
      </c>
    </row>
    <row r="167" spans="2:65" s="12" customFormat="1" ht="11.25">
      <c r="B167" s="149"/>
      <c r="D167" s="150" t="s">
        <v>134</v>
      </c>
      <c r="E167" s="156" t="s">
        <v>1</v>
      </c>
      <c r="F167" s="151" t="s">
        <v>246</v>
      </c>
      <c r="H167" s="152">
        <v>110</v>
      </c>
      <c r="I167" s="153"/>
      <c r="L167" s="149"/>
      <c r="M167" s="154"/>
      <c r="T167" s="155"/>
      <c r="AT167" s="156" t="s">
        <v>134</v>
      </c>
      <c r="AU167" s="156" t="s">
        <v>83</v>
      </c>
      <c r="AV167" s="12" t="s">
        <v>83</v>
      </c>
      <c r="AW167" s="12" t="s">
        <v>32</v>
      </c>
      <c r="AX167" s="12" t="s">
        <v>81</v>
      </c>
      <c r="AY167" s="156" t="s">
        <v>119</v>
      </c>
    </row>
    <row r="168" spans="2:65" s="1" customFormat="1" ht="33" customHeight="1">
      <c r="B168" s="31"/>
      <c r="C168" s="126" t="s">
        <v>247</v>
      </c>
      <c r="D168" s="126" t="s">
        <v>122</v>
      </c>
      <c r="E168" s="127" t="s">
        <v>248</v>
      </c>
      <c r="F168" s="128" t="s">
        <v>249</v>
      </c>
      <c r="G168" s="129" t="s">
        <v>125</v>
      </c>
      <c r="H168" s="130">
        <v>225</v>
      </c>
      <c r="I168" s="131"/>
      <c r="J168" s="132">
        <f>ROUND(I168*H168,2)</f>
        <v>0</v>
      </c>
      <c r="K168" s="128" t="s">
        <v>126</v>
      </c>
      <c r="L168" s="31"/>
      <c r="M168" s="133" t="s">
        <v>1</v>
      </c>
      <c r="N168" s="134" t="s">
        <v>41</v>
      </c>
      <c r="P168" s="135">
        <f>O168*H168</f>
        <v>0</v>
      </c>
      <c r="Q168" s="135">
        <v>0</v>
      </c>
      <c r="R168" s="135">
        <f>Q168*H168</f>
        <v>0</v>
      </c>
      <c r="S168" s="135">
        <v>0.02</v>
      </c>
      <c r="T168" s="136">
        <f>S168*H168</f>
        <v>4.5</v>
      </c>
      <c r="AR168" s="137" t="s">
        <v>127</v>
      </c>
      <c r="AT168" s="137" t="s">
        <v>122</v>
      </c>
      <c r="AU168" s="137" t="s">
        <v>83</v>
      </c>
      <c r="AY168" s="16" t="s">
        <v>119</v>
      </c>
      <c r="BE168" s="138">
        <f>IF(N168="základní",J168,0)</f>
        <v>0</v>
      </c>
      <c r="BF168" s="138">
        <f>IF(N168="snížená",J168,0)</f>
        <v>0</v>
      </c>
      <c r="BG168" s="138">
        <f>IF(N168="zákl. přenesená",J168,0)</f>
        <v>0</v>
      </c>
      <c r="BH168" s="138">
        <f>IF(N168="sníž. přenesená",J168,0)</f>
        <v>0</v>
      </c>
      <c r="BI168" s="138">
        <f>IF(N168="nulová",J168,0)</f>
        <v>0</v>
      </c>
      <c r="BJ168" s="16" t="s">
        <v>81</v>
      </c>
      <c r="BK168" s="138">
        <f>ROUND(I168*H168,2)</f>
        <v>0</v>
      </c>
      <c r="BL168" s="16" t="s">
        <v>127</v>
      </c>
      <c r="BM168" s="137" t="s">
        <v>250</v>
      </c>
    </row>
    <row r="169" spans="2:65" s="1" customFormat="1" ht="16.5" customHeight="1">
      <c r="B169" s="31"/>
      <c r="C169" s="126" t="s">
        <v>251</v>
      </c>
      <c r="D169" s="126" t="s">
        <v>122</v>
      </c>
      <c r="E169" s="127" t="s">
        <v>252</v>
      </c>
      <c r="F169" s="128" t="s">
        <v>253</v>
      </c>
      <c r="G169" s="129" t="s">
        <v>201</v>
      </c>
      <c r="H169" s="130">
        <v>220</v>
      </c>
      <c r="I169" s="131"/>
      <c r="J169" s="132">
        <f>ROUND(I169*H169,2)</f>
        <v>0</v>
      </c>
      <c r="K169" s="128" t="s">
        <v>126</v>
      </c>
      <c r="L169" s="31"/>
      <c r="M169" s="133" t="s">
        <v>1</v>
      </c>
      <c r="N169" s="134" t="s">
        <v>41</v>
      </c>
      <c r="P169" s="135">
        <f>O169*H169</f>
        <v>0</v>
      </c>
      <c r="Q169" s="135">
        <v>0</v>
      </c>
      <c r="R169" s="135">
        <f>Q169*H169</f>
        <v>0</v>
      </c>
      <c r="S169" s="135">
        <v>6.9999999999999999E-4</v>
      </c>
      <c r="T169" s="136">
        <f>S169*H169</f>
        <v>0.154</v>
      </c>
      <c r="AR169" s="137" t="s">
        <v>127</v>
      </c>
      <c r="AT169" s="137" t="s">
        <v>122</v>
      </c>
      <c r="AU169" s="137" t="s">
        <v>83</v>
      </c>
      <c r="AY169" s="16" t="s">
        <v>119</v>
      </c>
      <c r="BE169" s="138">
        <f>IF(N169="základní",J169,0)</f>
        <v>0</v>
      </c>
      <c r="BF169" s="138">
        <f>IF(N169="snížená",J169,0)</f>
        <v>0</v>
      </c>
      <c r="BG169" s="138">
        <f>IF(N169="zákl. přenesená",J169,0)</f>
        <v>0</v>
      </c>
      <c r="BH169" s="138">
        <f>IF(N169="sníž. přenesená",J169,0)</f>
        <v>0</v>
      </c>
      <c r="BI169" s="138">
        <f>IF(N169="nulová",J169,0)</f>
        <v>0</v>
      </c>
      <c r="BJ169" s="16" t="s">
        <v>81</v>
      </c>
      <c r="BK169" s="138">
        <f>ROUND(I169*H169,2)</f>
        <v>0</v>
      </c>
      <c r="BL169" s="16" t="s">
        <v>127</v>
      </c>
      <c r="BM169" s="137" t="s">
        <v>254</v>
      </c>
    </row>
    <row r="170" spans="2:65" s="1" customFormat="1" ht="24.2" customHeight="1">
      <c r="B170" s="31"/>
      <c r="C170" s="126" t="s">
        <v>255</v>
      </c>
      <c r="D170" s="126" t="s">
        <v>122</v>
      </c>
      <c r="E170" s="127" t="s">
        <v>256</v>
      </c>
      <c r="F170" s="128" t="s">
        <v>257</v>
      </c>
      <c r="G170" s="129" t="s">
        <v>125</v>
      </c>
      <c r="H170" s="130">
        <v>340</v>
      </c>
      <c r="I170" s="131"/>
      <c r="J170" s="132">
        <f>ROUND(I170*H170,2)</f>
        <v>0</v>
      </c>
      <c r="K170" s="128" t="s">
        <v>126</v>
      </c>
      <c r="L170" s="31"/>
      <c r="M170" s="133" t="s">
        <v>1</v>
      </c>
      <c r="N170" s="134" t="s">
        <v>41</v>
      </c>
      <c r="P170" s="135">
        <f>O170*H170</f>
        <v>0</v>
      </c>
      <c r="Q170" s="135">
        <v>0</v>
      </c>
      <c r="R170" s="135">
        <f>Q170*H170</f>
        <v>0</v>
      </c>
      <c r="S170" s="135">
        <v>0</v>
      </c>
      <c r="T170" s="136">
        <f>S170*H170</f>
        <v>0</v>
      </c>
      <c r="AR170" s="137" t="s">
        <v>127</v>
      </c>
      <c r="AT170" s="137" t="s">
        <v>122</v>
      </c>
      <c r="AU170" s="137" t="s">
        <v>83</v>
      </c>
      <c r="AY170" s="16" t="s">
        <v>119</v>
      </c>
      <c r="BE170" s="138">
        <f>IF(N170="základní",J170,0)</f>
        <v>0</v>
      </c>
      <c r="BF170" s="138">
        <f>IF(N170="snížená",J170,0)</f>
        <v>0</v>
      </c>
      <c r="BG170" s="138">
        <f>IF(N170="zákl. přenesená",J170,0)</f>
        <v>0</v>
      </c>
      <c r="BH170" s="138">
        <f>IF(N170="sníž. přenesená",J170,0)</f>
        <v>0</v>
      </c>
      <c r="BI170" s="138">
        <f>IF(N170="nulová",J170,0)</f>
        <v>0</v>
      </c>
      <c r="BJ170" s="16" t="s">
        <v>81</v>
      </c>
      <c r="BK170" s="138">
        <f>ROUND(I170*H170,2)</f>
        <v>0</v>
      </c>
      <c r="BL170" s="16" t="s">
        <v>127</v>
      </c>
      <c r="BM170" s="137" t="s">
        <v>258</v>
      </c>
    </row>
    <row r="171" spans="2:65" s="11" customFormat="1" ht="22.9" customHeight="1">
      <c r="B171" s="114"/>
      <c r="D171" s="115" t="s">
        <v>75</v>
      </c>
      <c r="E171" s="124" t="s">
        <v>259</v>
      </c>
      <c r="F171" s="124" t="s">
        <v>260</v>
      </c>
      <c r="I171" s="117"/>
      <c r="J171" s="125">
        <f>BK171</f>
        <v>0</v>
      </c>
      <c r="L171" s="114"/>
      <c r="M171" s="119"/>
      <c r="P171" s="120">
        <f>SUM(P172:P179)</f>
        <v>0</v>
      </c>
      <c r="R171" s="120">
        <f>SUM(R172:R179)</f>
        <v>0</v>
      </c>
      <c r="T171" s="121">
        <f>SUM(T172:T179)</f>
        <v>0</v>
      </c>
      <c r="AR171" s="115" t="s">
        <v>81</v>
      </c>
      <c r="AT171" s="122" t="s">
        <v>75</v>
      </c>
      <c r="AU171" s="122" t="s">
        <v>81</v>
      </c>
      <c r="AY171" s="115" t="s">
        <v>119</v>
      </c>
      <c r="BK171" s="123">
        <f>SUM(BK172:BK179)</f>
        <v>0</v>
      </c>
    </row>
    <row r="172" spans="2:65" s="1" customFormat="1" ht="24.2" customHeight="1">
      <c r="B172" s="31"/>
      <c r="C172" s="126" t="s">
        <v>261</v>
      </c>
      <c r="D172" s="126" t="s">
        <v>122</v>
      </c>
      <c r="E172" s="127" t="s">
        <v>262</v>
      </c>
      <c r="F172" s="128" t="s">
        <v>263</v>
      </c>
      <c r="G172" s="129" t="s">
        <v>218</v>
      </c>
      <c r="H172" s="130">
        <v>77.418999999999997</v>
      </c>
      <c r="I172" s="131"/>
      <c r="J172" s="132">
        <f>ROUND(I172*H172,2)</f>
        <v>0</v>
      </c>
      <c r="K172" s="128" t="s">
        <v>126</v>
      </c>
      <c r="L172" s="31"/>
      <c r="M172" s="133" t="s">
        <v>1</v>
      </c>
      <c r="N172" s="134" t="s">
        <v>41</v>
      </c>
      <c r="P172" s="135">
        <f>O172*H172</f>
        <v>0</v>
      </c>
      <c r="Q172" s="135">
        <v>0</v>
      </c>
      <c r="R172" s="135">
        <f>Q172*H172</f>
        <v>0</v>
      </c>
      <c r="S172" s="135">
        <v>0</v>
      </c>
      <c r="T172" s="136">
        <f>S172*H172</f>
        <v>0</v>
      </c>
      <c r="AR172" s="137" t="s">
        <v>127</v>
      </c>
      <c r="AT172" s="137" t="s">
        <v>122</v>
      </c>
      <c r="AU172" s="137" t="s">
        <v>83</v>
      </c>
      <c r="AY172" s="16" t="s">
        <v>119</v>
      </c>
      <c r="BE172" s="138">
        <f>IF(N172="základní",J172,0)</f>
        <v>0</v>
      </c>
      <c r="BF172" s="138">
        <f>IF(N172="snížená",J172,0)</f>
        <v>0</v>
      </c>
      <c r="BG172" s="138">
        <f>IF(N172="zákl. přenesená",J172,0)</f>
        <v>0</v>
      </c>
      <c r="BH172" s="138">
        <f>IF(N172="sníž. přenesená",J172,0)</f>
        <v>0</v>
      </c>
      <c r="BI172" s="138">
        <f>IF(N172="nulová",J172,0)</f>
        <v>0</v>
      </c>
      <c r="BJ172" s="16" t="s">
        <v>81</v>
      </c>
      <c r="BK172" s="138">
        <f>ROUND(I172*H172,2)</f>
        <v>0</v>
      </c>
      <c r="BL172" s="16" t="s">
        <v>127</v>
      </c>
      <c r="BM172" s="137" t="s">
        <v>264</v>
      </c>
    </row>
    <row r="173" spans="2:65" s="1" customFormat="1" ht="24.2" customHeight="1">
      <c r="B173" s="31"/>
      <c r="C173" s="126" t="s">
        <v>265</v>
      </c>
      <c r="D173" s="126" t="s">
        <v>122</v>
      </c>
      <c r="E173" s="127" t="s">
        <v>266</v>
      </c>
      <c r="F173" s="128" t="s">
        <v>267</v>
      </c>
      <c r="G173" s="129" t="s">
        <v>218</v>
      </c>
      <c r="H173" s="130">
        <v>696.77099999999996</v>
      </c>
      <c r="I173" s="131"/>
      <c r="J173" s="132">
        <f>ROUND(I173*H173,2)</f>
        <v>0</v>
      </c>
      <c r="K173" s="128" t="s">
        <v>126</v>
      </c>
      <c r="L173" s="31"/>
      <c r="M173" s="133" t="s">
        <v>1</v>
      </c>
      <c r="N173" s="134" t="s">
        <v>41</v>
      </c>
      <c r="P173" s="135">
        <f>O173*H173</f>
        <v>0</v>
      </c>
      <c r="Q173" s="135">
        <v>0</v>
      </c>
      <c r="R173" s="135">
        <f>Q173*H173</f>
        <v>0</v>
      </c>
      <c r="S173" s="135">
        <v>0</v>
      </c>
      <c r="T173" s="136">
        <f>S173*H173</f>
        <v>0</v>
      </c>
      <c r="AR173" s="137" t="s">
        <v>127</v>
      </c>
      <c r="AT173" s="137" t="s">
        <v>122</v>
      </c>
      <c r="AU173" s="137" t="s">
        <v>83</v>
      </c>
      <c r="AY173" s="16" t="s">
        <v>119</v>
      </c>
      <c r="BE173" s="138">
        <f>IF(N173="základní",J173,0)</f>
        <v>0</v>
      </c>
      <c r="BF173" s="138">
        <f>IF(N173="snížená",J173,0)</f>
        <v>0</v>
      </c>
      <c r="BG173" s="138">
        <f>IF(N173="zákl. přenesená",J173,0)</f>
        <v>0</v>
      </c>
      <c r="BH173" s="138">
        <f>IF(N173="sníž. přenesená",J173,0)</f>
        <v>0</v>
      </c>
      <c r="BI173" s="138">
        <f>IF(N173="nulová",J173,0)</f>
        <v>0</v>
      </c>
      <c r="BJ173" s="16" t="s">
        <v>81</v>
      </c>
      <c r="BK173" s="138">
        <f>ROUND(I173*H173,2)</f>
        <v>0</v>
      </c>
      <c r="BL173" s="16" t="s">
        <v>127</v>
      </c>
      <c r="BM173" s="137" t="s">
        <v>268</v>
      </c>
    </row>
    <row r="174" spans="2:65" s="12" customFormat="1" ht="11.25">
      <c r="B174" s="149"/>
      <c r="D174" s="150" t="s">
        <v>134</v>
      </c>
      <c r="F174" s="151" t="s">
        <v>269</v>
      </c>
      <c r="H174" s="152">
        <v>696.77099999999996</v>
      </c>
      <c r="I174" s="153"/>
      <c r="L174" s="149"/>
      <c r="M174" s="154"/>
      <c r="T174" s="155"/>
      <c r="AT174" s="156" t="s">
        <v>134</v>
      </c>
      <c r="AU174" s="156" t="s">
        <v>83</v>
      </c>
      <c r="AV174" s="12" t="s">
        <v>83</v>
      </c>
      <c r="AW174" s="12" t="s">
        <v>4</v>
      </c>
      <c r="AX174" s="12" t="s">
        <v>81</v>
      </c>
      <c r="AY174" s="156" t="s">
        <v>119</v>
      </c>
    </row>
    <row r="175" spans="2:65" s="1" customFormat="1" ht="37.9" customHeight="1">
      <c r="B175" s="31"/>
      <c r="C175" s="126" t="s">
        <v>270</v>
      </c>
      <c r="D175" s="126" t="s">
        <v>122</v>
      </c>
      <c r="E175" s="127" t="s">
        <v>271</v>
      </c>
      <c r="F175" s="128" t="s">
        <v>272</v>
      </c>
      <c r="G175" s="129" t="s">
        <v>218</v>
      </c>
      <c r="H175" s="130">
        <v>36.084000000000003</v>
      </c>
      <c r="I175" s="131"/>
      <c r="J175" s="132">
        <f>ROUND(I175*H175,2)</f>
        <v>0</v>
      </c>
      <c r="K175" s="128" t="s">
        <v>126</v>
      </c>
      <c r="L175" s="31"/>
      <c r="M175" s="133" t="s">
        <v>1</v>
      </c>
      <c r="N175" s="134" t="s">
        <v>41</v>
      </c>
      <c r="P175" s="135">
        <f>O175*H175</f>
        <v>0</v>
      </c>
      <c r="Q175" s="135">
        <v>0</v>
      </c>
      <c r="R175" s="135">
        <f>Q175*H175</f>
        <v>0</v>
      </c>
      <c r="S175" s="135">
        <v>0</v>
      </c>
      <c r="T175" s="136">
        <f>S175*H175</f>
        <v>0</v>
      </c>
      <c r="AR175" s="137" t="s">
        <v>127</v>
      </c>
      <c r="AT175" s="137" t="s">
        <v>122</v>
      </c>
      <c r="AU175" s="137" t="s">
        <v>83</v>
      </c>
      <c r="AY175" s="16" t="s">
        <v>119</v>
      </c>
      <c r="BE175" s="138">
        <f>IF(N175="základní",J175,0)</f>
        <v>0</v>
      </c>
      <c r="BF175" s="138">
        <f>IF(N175="snížená",J175,0)</f>
        <v>0</v>
      </c>
      <c r="BG175" s="138">
        <f>IF(N175="zákl. přenesená",J175,0)</f>
        <v>0</v>
      </c>
      <c r="BH175" s="138">
        <f>IF(N175="sníž. přenesená",J175,0)</f>
        <v>0</v>
      </c>
      <c r="BI175" s="138">
        <f>IF(N175="nulová",J175,0)</f>
        <v>0</v>
      </c>
      <c r="BJ175" s="16" t="s">
        <v>81</v>
      </c>
      <c r="BK175" s="138">
        <f>ROUND(I175*H175,2)</f>
        <v>0</v>
      </c>
      <c r="BL175" s="16" t="s">
        <v>127</v>
      </c>
      <c r="BM175" s="137" t="s">
        <v>273</v>
      </c>
    </row>
    <row r="176" spans="2:65" s="1" customFormat="1" ht="37.9" customHeight="1">
      <c r="B176" s="31"/>
      <c r="C176" s="126" t="s">
        <v>274</v>
      </c>
      <c r="D176" s="126" t="s">
        <v>122</v>
      </c>
      <c r="E176" s="127" t="s">
        <v>275</v>
      </c>
      <c r="F176" s="128" t="s">
        <v>276</v>
      </c>
      <c r="G176" s="129" t="s">
        <v>218</v>
      </c>
      <c r="H176" s="130">
        <v>12.226000000000001</v>
      </c>
      <c r="I176" s="131"/>
      <c r="J176" s="132">
        <f>ROUND(I176*H176,2)</f>
        <v>0</v>
      </c>
      <c r="K176" s="128" t="s">
        <v>126</v>
      </c>
      <c r="L176" s="31"/>
      <c r="M176" s="133" t="s">
        <v>1</v>
      </c>
      <c r="N176" s="134" t="s">
        <v>41</v>
      </c>
      <c r="P176" s="135">
        <f>O176*H176</f>
        <v>0</v>
      </c>
      <c r="Q176" s="135">
        <v>0</v>
      </c>
      <c r="R176" s="135">
        <f>Q176*H176</f>
        <v>0</v>
      </c>
      <c r="S176" s="135">
        <v>0</v>
      </c>
      <c r="T176" s="136">
        <f>S176*H176</f>
        <v>0</v>
      </c>
      <c r="AR176" s="137" t="s">
        <v>127</v>
      </c>
      <c r="AT176" s="137" t="s">
        <v>122</v>
      </c>
      <c r="AU176" s="137" t="s">
        <v>83</v>
      </c>
      <c r="AY176" s="16" t="s">
        <v>119</v>
      </c>
      <c r="BE176" s="138">
        <f>IF(N176="základní",J176,0)</f>
        <v>0</v>
      </c>
      <c r="BF176" s="138">
        <f>IF(N176="snížená",J176,0)</f>
        <v>0</v>
      </c>
      <c r="BG176" s="138">
        <f>IF(N176="zákl. přenesená",J176,0)</f>
        <v>0</v>
      </c>
      <c r="BH176" s="138">
        <f>IF(N176="sníž. přenesená",J176,0)</f>
        <v>0</v>
      </c>
      <c r="BI176" s="138">
        <f>IF(N176="nulová",J176,0)</f>
        <v>0</v>
      </c>
      <c r="BJ176" s="16" t="s">
        <v>81</v>
      </c>
      <c r="BK176" s="138">
        <f>ROUND(I176*H176,2)</f>
        <v>0</v>
      </c>
      <c r="BL176" s="16" t="s">
        <v>127</v>
      </c>
      <c r="BM176" s="137" t="s">
        <v>277</v>
      </c>
    </row>
    <row r="177" spans="2:65" s="12" customFormat="1" ht="11.25">
      <c r="B177" s="149"/>
      <c r="D177" s="150" t="s">
        <v>134</v>
      </c>
      <c r="E177" s="156" t="s">
        <v>1</v>
      </c>
      <c r="F177" s="151" t="s">
        <v>278</v>
      </c>
      <c r="H177" s="152">
        <v>12.226000000000001</v>
      </c>
      <c r="I177" s="153"/>
      <c r="L177" s="149"/>
      <c r="M177" s="154"/>
      <c r="T177" s="155"/>
      <c r="AT177" s="156" t="s">
        <v>134</v>
      </c>
      <c r="AU177" s="156" t="s">
        <v>83</v>
      </c>
      <c r="AV177" s="12" t="s">
        <v>83</v>
      </c>
      <c r="AW177" s="12" t="s">
        <v>32</v>
      </c>
      <c r="AX177" s="12" t="s">
        <v>81</v>
      </c>
      <c r="AY177" s="156" t="s">
        <v>119</v>
      </c>
    </row>
    <row r="178" spans="2:65" s="1" customFormat="1" ht="16.5" customHeight="1">
      <c r="B178" s="31"/>
      <c r="C178" s="126" t="s">
        <v>279</v>
      </c>
      <c r="D178" s="126" t="s">
        <v>122</v>
      </c>
      <c r="E178" s="127" t="s">
        <v>280</v>
      </c>
      <c r="F178" s="128" t="s">
        <v>281</v>
      </c>
      <c r="G178" s="129" t="s">
        <v>218</v>
      </c>
      <c r="H178" s="130">
        <v>10.442</v>
      </c>
      <c r="I178" s="131"/>
      <c r="J178" s="132">
        <f>ROUND(I178*H178,2)</f>
        <v>0</v>
      </c>
      <c r="K178" s="128" t="s">
        <v>1</v>
      </c>
      <c r="L178" s="31"/>
      <c r="M178" s="133" t="s">
        <v>1</v>
      </c>
      <c r="N178" s="134" t="s">
        <v>41</v>
      </c>
      <c r="P178" s="135">
        <f>O178*H178</f>
        <v>0</v>
      </c>
      <c r="Q178" s="135">
        <v>0</v>
      </c>
      <c r="R178" s="135">
        <f>Q178*H178</f>
        <v>0</v>
      </c>
      <c r="S178" s="135">
        <v>0</v>
      </c>
      <c r="T178" s="136">
        <f>S178*H178</f>
        <v>0</v>
      </c>
      <c r="AR178" s="137" t="s">
        <v>127</v>
      </c>
      <c r="AT178" s="137" t="s">
        <v>122</v>
      </c>
      <c r="AU178" s="137" t="s">
        <v>83</v>
      </c>
      <c r="AY178" s="16" t="s">
        <v>119</v>
      </c>
      <c r="BE178" s="138">
        <f>IF(N178="základní",J178,0)</f>
        <v>0</v>
      </c>
      <c r="BF178" s="138">
        <f>IF(N178="snížená",J178,0)</f>
        <v>0</v>
      </c>
      <c r="BG178" s="138">
        <f>IF(N178="zákl. přenesená",J178,0)</f>
        <v>0</v>
      </c>
      <c r="BH178" s="138">
        <f>IF(N178="sníž. přenesená",J178,0)</f>
        <v>0</v>
      </c>
      <c r="BI178" s="138">
        <f>IF(N178="nulová",J178,0)</f>
        <v>0</v>
      </c>
      <c r="BJ178" s="16" t="s">
        <v>81</v>
      </c>
      <c r="BK178" s="138">
        <f>ROUND(I178*H178,2)</f>
        <v>0</v>
      </c>
      <c r="BL178" s="16" t="s">
        <v>127</v>
      </c>
      <c r="BM178" s="137" t="s">
        <v>282</v>
      </c>
    </row>
    <row r="179" spans="2:65" s="12" customFormat="1" ht="11.25">
      <c r="B179" s="149"/>
      <c r="D179" s="150" t="s">
        <v>134</v>
      </c>
      <c r="E179" s="156" t="s">
        <v>1</v>
      </c>
      <c r="F179" s="151" t="s">
        <v>283</v>
      </c>
      <c r="H179" s="152">
        <v>10.442</v>
      </c>
      <c r="I179" s="153"/>
      <c r="L179" s="149"/>
      <c r="M179" s="154"/>
      <c r="T179" s="155"/>
      <c r="AT179" s="156" t="s">
        <v>134</v>
      </c>
      <c r="AU179" s="156" t="s">
        <v>83</v>
      </c>
      <c r="AV179" s="12" t="s">
        <v>83</v>
      </c>
      <c r="AW179" s="12" t="s">
        <v>32</v>
      </c>
      <c r="AX179" s="12" t="s">
        <v>81</v>
      </c>
      <c r="AY179" s="156" t="s">
        <v>119</v>
      </c>
    </row>
    <row r="180" spans="2:65" s="11" customFormat="1" ht="22.9" customHeight="1">
      <c r="B180" s="114"/>
      <c r="D180" s="115" t="s">
        <v>75</v>
      </c>
      <c r="E180" s="124" t="s">
        <v>284</v>
      </c>
      <c r="F180" s="124" t="s">
        <v>285</v>
      </c>
      <c r="I180" s="117"/>
      <c r="J180" s="125">
        <f>BK180</f>
        <v>0</v>
      </c>
      <c r="L180" s="114"/>
      <c r="M180" s="119"/>
      <c r="P180" s="120">
        <f>P181</f>
        <v>0</v>
      </c>
      <c r="R180" s="120">
        <f>R181</f>
        <v>0</v>
      </c>
      <c r="T180" s="121">
        <f>T181</f>
        <v>0</v>
      </c>
      <c r="AR180" s="115" t="s">
        <v>81</v>
      </c>
      <c r="AT180" s="122" t="s">
        <v>75</v>
      </c>
      <c r="AU180" s="122" t="s">
        <v>81</v>
      </c>
      <c r="AY180" s="115" t="s">
        <v>119</v>
      </c>
      <c r="BK180" s="123">
        <f>BK181</f>
        <v>0</v>
      </c>
    </row>
    <row r="181" spans="2:65" s="1" customFormat="1" ht="24.2" customHeight="1">
      <c r="B181" s="31"/>
      <c r="C181" s="126" t="s">
        <v>286</v>
      </c>
      <c r="D181" s="126" t="s">
        <v>122</v>
      </c>
      <c r="E181" s="127" t="s">
        <v>287</v>
      </c>
      <c r="F181" s="128" t="s">
        <v>288</v>
      </c>
      <c r="G181" s="129" t="s">
        <v>218</v>
      </c>
      <c r="H181" s="130">
        <v>58.457000000000001</v>
      </c>
      <c r="I181" s="131"/>
      <c r="J181" s="132">
        <f>ROUND(I181*H181,2)</f>
        <v>0</v>
      </c>
      <c r="K181" s="128" t="s">
        <v>126</v>
      </c>
      <c r="L181" s="31"/>
      <c r="M181" s="133" t="s">
        <v>1</v>
      </c>
      <c r="N181" s="134" t="s">
        <v>41</v>
      </c>
      <c r="P181" s="135">
        <f>O181*H181</f>
        <v>0</v>
      </c>
      <c r="Q181" s="135">
        <v>0</v>
      </c>
      <c r="R181" s="135">
        <f>Q181*H181</f>
        <v>0</v>
      </c>
      <c r="S181" s="135">
        <v>0</v>
      </c>
      <c r="T181" s="136">
        <f>S181*H181</f>
        <v>0</v>
      </c>
      <c r="AR181" s="137" t="s">
        <v>127</v>
      </c>
      <c r="AT181" s="137" t="s">
        <v>122</v>
      </c>
      <c r="AU181" s="137" t="s">
        <v>83</v>
      </c>
      <c r="AY181" s="16" t="s">
        <v>119</v>
      </c>
      <c r="BE181" s="138">
        <f>IF(N181="základní",J181,0)</f>
        <v>0</v>
      </c>
      <c r="BF181" s="138">
        <f>IF(N181="snížená",J181,0)</f>
        <v>0</v>
      </c>
      <c r="BG181" s="138">
        <f>IF(N181="zákl. přenesená",J181,0)</f>
        <v>0</v>
      </c>
      <c r="BH181" s="138">
        <f>IF(N181="sníž. přenesená",J181,0)</f>
        <v>0</v>
      </c>
      <c r="BI181" s="138">
        <f>IF(N181="nulová",J181,0)</f>
        <v>0</v>
      </c>
      <c r="BJ181" s="16" t="s">
        <v>81</v>
      </c>
      <c r="BK181" s="138">
        <f>ROUND(I181*H181,2)</f>
        <v>0</v>
      </c>
      <c r="BL181" s="16" t="s">
        <v>127</v>
      </c>
      <c r="BM181" s="137" t="s">
        <v>289</v>
      </c>
    </row>
    <row r="182" spans="2:65" s="11" customFormat="1" ht="25.9" customHeight="1">
      <c r="B182" s="114"/>
      <c r="D182" s="115" t="s">
        <v>75</v>
      </c>
      <c r="E182" s="116" t="s">
        <v>290</v>
      </c>
      <c r="F182" s="116" t="s">
        <v>291</v>
      </c>
      <c r="I182" s="117"/>
      <c r="J182" s="118">
        <f>BK182</f>
        <v>0</v>
      </c>
      <c r="L182" s="114"/>
      <c r="M182" s="119"/>
      <c r="P182" s="120">
        <f>P183+P190+P205</f>
        <v>0</v>
      </c>
      <c r="R182" s="120">
        <f>R183+R190+R205</f>
        <v>0.42509000000000002</v>
      </c>
      <c r="T182" s="121">
        <f>T183+T190+T205</f>
        <v>0.67649999999999999</v>
      </c>
      <c r="AR182" s="115" t="s">
        <v>83</v>
      </c>
      <c r="AT182" s="122" t="s">
        <v>75</v>
      </c>
      <c r="AU182" s="122" t="s">
        <v>76</v>
      </c>
      <c r="AY182" s="115" t="s">
        <v>119</v>
      </c>
      <c r="BK182" s="123">
        <f>BK183+BK190+BK205</f>
        <v>0</v>
      </c>
    </row>
    <row r="183" spans="2:65" s="11" customFormat="1" ht="22.9" customHeight="1">
      <c r="B183" s="114"/>
      <c r="D183" s="115" t="s">
        <v>75</v>
      </c>
      <c r="E183" s="124" t="s">
        <v>292</v>
      </c>
      <c r="F183" s="124" t="s">
        <v>293</v>
      </c>
      <c r="I183" s="117"/>
      <c r="J183" s="125">
        <f>BK183</f>
        <v>0</v>
      </c>
      <c r="L183" s="114"/>
      <c r="M183" s="119"/>
      <c r="P183" s="120">
        <f>SUM(P184:P189)</f>
        <v>0</v>
      </c>
      <c r="R183" s="120">
        <f>SUM(R184:R189)</f>
        <v>0.29005000000000003</v>
      </c>
      <c r="T183" s="121">
        <f>SUM(T184:T189)</f>
        <v>0.20649999999999999</v>
      </c>
      <c r="AR183" s="115" t="s">
        <v>83</v>
      </c>
      <c r="AT183" s="122" t="s">
        <v>75</v>
      </c>
      <c r="AU183" s="122" t="s">
        <v>81</v>
      </c>
      <c r="AY183" s="115" t="s">
        <v>119</v>
      </c>
      <c r="BK183" s="123">
        <f>SUM(BK184:BK189)</f>
        <v>0</v>
      </c>
    </row>
    <row r="184" spans="2:65" s="1" customFormat="1" ht="16.5" customHeight="1">
      <c r="B184" s="31"/>
      <c r="C184" s="126" t="s">
        <v>294</v>
      </c>
      <c r="D184" s="126" t="s">
        <v>122</v>
      </c>
      <c r="E184" s="127" t="s">
        <v>295</v>
      </c>
      <c r="F184" s="128" t="s">
        <v>296</v>
      </c>
      <c r="G184" s="129" t="s">
        <v>201</v>
      </c>
      <c r="H184" s="130">
        <v>60</v>
      </c>
      <c r="I184" s="131"/>
      <c r="J184" s="132">
        <f t="shared" ref="J184:J189" si="10">ROUND(I184*H184,2)</f>
        <v>0</v>
      </c>
      <c r="K184" s="128" t="s">
        <v>1</v>
      </c>
      <c r="L184" s="31"/>
      <c r="M184" s="133" t="s">
        <v>1</v>
      </c>
      <c r="N184" s="134" t="s">
        <v>41</v>
      </c>
      <c r="P184" s="135">
        <f t="shared" ref="P184:P189" si="11">O184*H184</f>
        <v>0</v>
      </c>
      <c r="Q184" s="135">
        <v>0</v>
      </c>
      <c r="R184" s="135">
        <f t="shared" ref="R184:R189" si="12">Q184*H184</f>
        <v>0</v>
      </c>
      <c r="S184" s="135">
        <v>1.6999999999999999E-3</v>
      </c>
      <c r="T184" s="136">
        <f t="shared" ref="T184:T189" si="13">S184*H184</f>
        <v>0.10199999999999999</v>
      </c>
      <c r="AR184" s="137" t="s">
        <v>190</v>
      </c>
      <c r="AT184" s="137" t="s">
        <v>122</v>
      </c>
      <c r="AU184" s="137" t="s">
        <v>83</v>
      </c>
      <c r="AY184" s="16" t="s">
        <v>119</v>
      </c>
      <c r="BE184" s="138">
        <f t="shared" ref="BE184:BE189" si="14">IF(N184="základní",J184,0)</f>
        <v>0</v>
      </c>
      <c r="BF184" s="138">
        <f t="shared" ref="BF184:BF189" si="15">IF(N184="snížená",J184,0)</f>
        <v>0</v>
      </c>
      <c r="BG184" s="138">
        <f t="shared" ref="BG184:BG189" si="16">IF(N184="zákl. přenesená",J184,0)</f>
        <v>0</v>
      </c>
      <c r="BH184" s="138">
        <f t="shared" ref="BH184:BH189" si="17">IF(N184="sníž. přenesená",J184,0)</f>
        <v>0</v>
      </c>
      <c r="BI184" s="138">
        <f t="shared" ref="BI184:BI189" si="18">IF(N184="nulová",J184,0)</f>
        <v>0</v>
      </c>
      <c r="BJ184" s="16" t="s">
        <v>81</v>
      </c>
      <c r="BK184" s="138">
        <f t="shared" ref="BK184:BK189" si="19">ROUND(I184*H184,2)</f>
        <v>0</v>
      </c>
      <c r="BL184" s="16" t="s">
        <v>190</v>
      </c>
      <c r="BM184" s="137" t="s">
        <v>297</v>
      </c>
    </row>
    <row r="185" spans="2:65" s="1" customFormat="1" ht="16.5" customHeight="1">
      <c r="B185" s="31"/>
      <c r="C185" s="126" t="s">
        <v>298</v>
      </c>
      <c r="D185" s="126" t="s">
        <v>122</v>
      </c>
      <c r="E185" s="127" t="s">
        <v>299</v>
      </c>
      <c r="F185" s="128" t="s">
        <v>300</v>
      </c>
      <c r="G185" s="129" t="s">
        <v>125</v>
      </c>
      <c r="H185" s="130">
        <v>15</v>
      </c>
      <c r="I185" s="131"/>
      <c r="J185" s="132">
        <f t="shared" si="10"/>
        <v>0</v>
      </c>
      <c r="K185" s="128" t="s">
        <v>1</v>
      </c>
      <c r="L185" s="31"/>
      <c r="M185" s="133" t="s">
        <v>1</v>
      </c>
      <c r="N185" s="134" t="s">
        <v>41</v>
      </c>
      <c r="P185" s="135">
        <f t="shared" si="11"/>
        <v>0</v>
      </c>
      <c r="Q185" s="135">
        <v>0</v>
      </c>
      <c r="R185" s="135">
        <f t="shared" si="12"/>
        <v>0</v>
      </c>
      <c r="S185" s="135">
        <v>5.8399999999999997E-3</v>
      </c>
      <c r="T185" s="136">
        <f t="shared" si="13"/>
        <v>8.7599999999999997E-2</v>
      </c>
      <c r="AR185" s="137" t="s">
        <v>190</v>
      </c>
      <c r="AT185" s="137" t="s">
        <v>122</v>
      </c>
      <c r="AU185" s="137" t="s">
        <v>83</v>
      </c>
      <c r="AY185" s="16" t="s">
        <v>119</v>
      </c>
      <c r="BE185" s="138">
        <f t="shared" si="14"/>
        <v>0</v>
      </c>
      <c r="BF185" s="138">
        <f t="shared" si="15"/>
        <v>0</v>
      </c>
      <c r="BG185" s="138">
        <f t="shared" si="16"/>
        <v>0</v>
      </c>
      <c r="BH185" s="138">
        <f t="shared" si="17"/>
        <v>0</v>
      </c>
      <c r="BI185" s="138">
        <f t="shared" si="18"/>
        <v>0</v>
      </c>
      <c r="BJ185" s="16" t="s">
        <v>81</v>
      </c>
      <c r="BK185" s="138">
        <f t="shared" si="19"/>
        <v>0</v>
      </c>
      <c r="BL185" s="16" t="s">
        <v>190</v>
      </c>
      <c r="BM185" s="137" t="s">
        <v>301</v>
      </c>
    </row>
    <row r="186" spans="2:65" s="1" customFormat="1" ht="16.5" customHeight="1">
      <c r="B186" s="31"/>
      <c r="C186" s="126" t="s">
        <v>302</v>
      </c>
      <c r="D186" s="126" t="s">
        <v>122</v>
      </c>
      <c r="E186" s="127" t="s">
        <v>303</v>
      </c>
      <c r="F186" s="128" t="s">
        <v>304</v>
      </c>
      <c r="G186" s="129" t="s">
        <v>201</v>
      </c>
      <c r="H186" s="130">
        <v>6.5</v>
      </c>
      <c r="I186" s="131"/>
      <c r="J186" s="132">
        <f t="shared" si="10"/>
        <v>0</v>
      </c>
      <c r="K186" s="128" t="s">
        <v>126</v>
      </c>
      <c r="L186" s="31"/>
      <c r="M186" s="133" t="s">
        <v>1</v>
      </c>
      <c r="N186" s="134" t="s">
        <v>41</v>
      </c>
      <c r="P186" s="135">
        <f t="shared" si="11"/>
        <v>0</v>
      </c>
      <c r="Q186" s="135">
        <v>0</v>
      </c>
      <c r="R186" s="135">
        <f t="shared" si="12"/>
        <v>0</v>
      </c>
      <c r="S186" s="135">
        <v>2.5999999999999999E-3</v>
      </c>
      <c r="T186" s="136">
        <f t="shared" si="13"/>
        <v>1.6899999999999998E-2</v>
      </c>
      <c r="AR186" s="137" t="s">
        <v>190</v>
      </c>
      <c r="AT186" s="137" t="s">
        <v>122</v>
      </c>
      <c r="AU186" s="137" t="s">
        <v>83</v>
      </c>
      <c r="AY186" s="16" t="s">
        <v>119</v>
      </c>
      <c r="BE186" s="138">
        <f t="shared" si="14"/>
        <v>0</v>
      </c>
      <c r="BF186" s="138">
        <f t="shared" si="15"/>
        <v>0</v>
      </c>
      <c r="BG186" s="138">
        <f t="shared" si="16"/>
        <v>0</v>
      </c>
      <c r="BH186" s="138">
        <f t="shared" si="17"/>
        <v>0</v>
      </c>
      <c r="BI186" s="138">
        <f t="shared" si="18"/>
        <v>0</v>
      </c>
      <c r="BJ186" s="16" t="s">
        <v>81</v>
      </c>
      <c r="BK186" s="138">
        <f t="shared" si="19"/>
        <v>0</v>
      </c>
      <c r="BL186" s="16" t="s">
        <v>190</v>
      </c>
      <c r="BM186" s="137" t="s">
        <v>305</v>
      </c>
    </row>
    <row r="187" spans="2:65" s="1" customFormat="1" ht="21.75" customHeight="1">
      <c r="B187" s="31"/>
      <c r="C187" s="126" t="s">
        <v>306</v>
      </c>
      <c r="D187" s="126" t="s">
        <v>122</v>
      </c>
      <c r="E187" s="127" t="s">
        <v>307</v>
      </c>
      <c r="F187" s="128" t="s">
        <v>308</v>
      </c>
      <c r="G187" s="129" t="s">
        <v>201</v>
      </c>
      <c r="H187" s="130">
        <v>65</v>
      </c>
      <c r="I187" s="131"/>
      <c r="J187" s="132">
        <f t="shared" si="10"/>
        <v>0</v>
      </c>
      <c r="K187" s="128" t="s">
        <v>1</v>
      </c>
      <c r="L187" s="31"/>
      <c r="M187" s="133" t="s">
        <v>1</v>
      </c>
      <c r="N187" s="134" t="s">
        <v>41</v>
      </c>
      <c r="P187" s="135">
        <f t="shared" si="11"/>
        <v>0</v>
      </c>
      <c r="Q187" s="135">
        <v>2.8700000000000002E-3</v>
      </c>
      <c r="R187" s="135">
        <f t="shared" si="12"/>
        <v>0.18655000000000002</v>
      </c>
      <c r="S187" s="135">
        <v>0</v>
      </c>
      <c r="T187" s="136">
        <f t="shared" si="13"/>
        <v>0</v>
      </c>
      <c r="AR187" s="137" t="s">
        <v>190</v>
      </c>
      <c r="AT187" s="137" t="s">
        <v>122</v>
      </c>
      <c r="AU187" s="137" t="s">
        <v>83</v>
      </c>
      <c r="AY187" s="16" t="s">
        <v>119</v>
      </c>
      <c r="BE187" s="138">
        <f t="shared" si="14"/>
        <v>0</v>
      </c>
      <c r="BF187" s="138">
        <f t="shared" si="15"/>
        <v>0</v>
      </c>
      <c r="BG187" s="138">
        <f t="shared" si="16"/>
        <v>0</v>
      </c>
      <c r="BH187" s="138">
        <f t="shared" si="17"/>
        <v>0</v>
      </c>
      <c r="BI187" s="138">
        <f t="shared" si="18"/>
        <v>0</v>
      </c>
      <c r="BJ187" s="16" t="s">
        <v>81</v>
      </c>
      <c r="BK187" s="138">
        <f t="shared" si="19"/>
        <v>0</v>
      </c>
      <c r="BL187" s="16" t="s">
        <v>190</v>
      </c>
      <c r="BM187" s="137" t="s">
        <v>309</v>
      </c>
    </row>
    <row r="188" spans="2:65" s="1" customFormat="1" ht="16.5" customHeight="1">
      <c r="B188" s="31"/>
      <c r="C188" s="126" t="s">
        <v>310</v>
      </c>
      <c r="D188" s="126" t="s">
        <v>122</v>
      </c>
      <c r="E188" s="127" t="s">
        <v>311</v>
      </c>
      <c r="F188" s="128" t="s">
        <v>312</v>
      </c>
      <c r="G188" s="129" t="s">
        <v>125</v>
      </c>
      <c r="H188" s="130">
        <v>15</v>
      </c>
      <c r="I188" s="131"/>
      <c r="J188" s="132">
        <f t="shared" si="10"/>
        <v>0</v>
      </c>
      <c r="K188" s="128" t="s">
        <v>1</v>
      </c>
      <c r="L188" s="31"/>
      <c r="M188" s="133" t="s">
        <v>1</v>
      </c>
      <c r="N188" s="134" t="s">
        <v>41</v>
      </c>
      <c r="P188" s="135">
        <f t="shared" si="11"/>
        <v>0</v>
      </c>
      <c r="Q188" s="135">
        <v>6.8999999999999999E-3</v>
      </c>
      <c r="R188" s="135">
        <f t="shared" si="12"/>
        <v>0.10349999999999999</v>
      </c>
      <c r="S188" s="135">
        <v>0</v>
      </c>
      <c r="T188" s="136">
        <f t="shared" si="13"/>
        <v>0</v>
      </c>
      <c r="AR188" s="137" t="s">
        <v>190</v>
      </c>
      <c r="AT188" s="137" t="s">
        <v>122</v>
      </c>
      <c r="AU188" s="137" t="s">
        <v>83</v>
      </c>
      <c r="AY188" s="16" t="s">
        <v>119</v>
      </c>
      <c r="BE188" s="138">
        <f t="shared" si="14"/>
        <v>0</v>
      </c>
      <c r="BF188" s="138">
        <f t="shared" si="15"/>
        <v>0</v>
      </c>
      <c r="BG188" s="138">
        <f t="shared" si="16"/>
        <v>0</v>
      </c>
      <c r="BH188" s="138">
        <f t="shared" si="17"/>
        <v>0</v>
      </c>
      <c r="BI188" s="138">
        <f t="shared" si="18"/>
        <v>0</v>
      </c>
      <c r="BJ188" s="16" t="s">
        <v>81</v>
      </c>
      <c r="BK188" s="138">
        <f t="shared" si="19"/>
        <v>0</v>
      </c>
      <c r="BL188" s="16" t="s">
        <v>190</v>
      </c>
      <c r="BM188" s="137" t="s">
        <v>313</v>
      </c>
    </row>
    <row r="189" spans="2:65" s="1" customFormat="1" ht="24.2" customHeight="1">
      <c r="B189" s="31"/>
      <c r="C189" s="126" t="s">
        <v>314</v>
      </c>
      <c r="D189" s="126" t="s">
        <v>122</v>
      </c>
      <c r="E189" s="127" t="s">
        <v>315</v>
      </c>
      <c r="F189" s="128" t="s">
        <v>316</v>
      </c>
      <c r="G189" s="129" t="s">
        <v>218</v>
      </c>
      <c r="H189" s="130">
        <v>0.28999999999999998</v>
      </c>
      <c r="I189" s="131"/>
      <c r="J189" s="132">
        <f t="shared" si="10"/>
        <v>0</v>
      </c>
      <c r="K189" s="128" t="s">
        <v>126</v>
      </c>
      <c r="L189" s="31"/>
      <c r="M189" s="133" t="s">
        <v>1</v>
      </c>
      <c r="N189" s="134" t="s">
        <v>41</v>
      </c>
      <c r="P189" s="135">
        <f t="shared" si="11"/>
        <v>0</v>
      </c>
      <c r="Q189" s="135">
        <v>0</v>
      </c>
      <c r="R189" s="135">
        <f t="shared" si="12"/>
        <v>0</v>
      </c>
      <c r="S189" s="135">
        <v>0</v>
      </c>
      <c r="T189" s="136">
        <f t="shared" si="13"/>
        <v>0</v>
      </c>
      <c r="AR189" s="137" t="s">
        <v>190</v>
      </c>
      <c r="AT189" s="137" t="s">
        <v>122</v>
      </c>
      <c r="AU189" s="137" t="s">
        <v>83</v>
      </c>
      <c r="AY189" s="16" t="s">
        <v>119</v>
      </c>
      <c r="BE189" s="138">
        <f t="shared" si="14"/>
        <v>0</v>
      </c>
      <c r="BF189" s="138">
        <f t="shared" si="15"/>
        <v>0</v>
      </c>
      <c r="BG189" s="138">
        <f t="shared" si="16"/>
        <v>0</v>
      </c>
      <c r="BH189" s="138">
        <f t="shared" si="17"/>
        <v>0</v>
      </c>
      <c r="BI189" s="138">
        <f t="shared" si="18"/>
        <v>0</v>
      </c>
      <c r="BJ189" s="16" t="s">
        <v>81</v>
      </c>
      <c r="BK189" s="138">
        <f t="shared" si="19"/>
        <v>0</v>
      </c>
      <c r="BL189" s="16" t="s">
        <v>190</v>
      </c>
      <c r="BM189" s="137" t="s">
        <v>317</v>
      </c>
    </row>
    <row r="190" spans="2:65" s="11" customFormat="1" ht="22.9" customHeight="1">
      <c r="B190" s="114"/>
      <c r="D190" s="115" t="s">
        <v>75</v>
      </c>
      <c r="E190" s="124" t="s">
        <v>318</v>
      </c>
      <c r="F190" s="124" t="s">
        <v>319</v>
      </c>
      <c r="I190" s="117"/>
      <c r="J190" s="125">
        <f>BK190</f>
        <v>0</v>
      </c>
      <c r="L190" s="114"/>
      <c r="M190" s="119"/>
      <c r="P190" s="120">
        <f>SUM(P191:P204)</f>
        <v>0</v>
      </c>
      <c r="R190" s="120">
        <f>SUM(R191:R204)</f>
        <v>1.41E-2</v>
      </c>
      <c r="T190" s="121">
        <f>SUM(T191:T204)</f>
        <v>0.47</v>
      </c>
      <c r="AR190" s="115" t="s">
        <v>83</v>
      </c>
      <c r="AT190" s="122" t="s">
        <v>75</v>
      </c>
      <c r="AU190" s="122" t="s">
        <v>81</v>
      </c>
      <c r="AY190" s="115" t="s">
        <v>119</v>
      </c>
      <c r="BK190" s="123">
        <f>SUM(BK191:BK204)</f>
        <v>0</v>
      </c>
    </row>
    <row r="191" spans="2:65" s="1" customFormat="1" ht="21.75" customHeight="1">
      <c r="B191" s="31"/>
      <c r="C191" s="126" t="s">
        <v>320</v>
      </c>
      <c r="D191" s="126" t="s">
        <v>122</v>
      </c>
      <c r="E191" s="127" t="s">
        <v>321</v>
      </c>
      <c r="F191" s="128" t="s">
        <v>322</v>
      </c>
      <c r="G191" s="129" t="s">
        <v>125</v>
      </c>
      <c r="H191" s="130">
        <v>5</v>
      </c>
      <c r="I191" s="131"/>
      <c r="J191" s="132">
        <f>ROUND(I191*H191,2)</f>
        <v>0</v>
      </c>
      <c r="K191" s="128" t="s">
        <v>126</v>
      </c>
      <c r="L191" s="31"/>
      <c r="M191" s="133" t="s">
        <v>1</v>
      </c>
      <c r="N191" s="134" t="s">
        <v>41</v>
      </c>
      <c r="P191" s="135">
        <f>O191*H191</f>
        <v>0</v>
      </c>
      <c r="Q191" s="135">
        <v>0</v>
      </c>
      <c r="R191" s="135">
        <f>Q191*H191</f>
        <v>0</v>
      </c>
      <c r="S191" s="135">
        <v>1.7000000000000001E-2</v>
      </c>
      <c r="T191" s="136">
        <f>S191*H191</f>
        <v>8.5000000000000006E-2</v>
      </c>
      <c r="AR191" s="137" t="s">
        <v>190</v>
      </c>
      <c r="AT191" s="137" t="s">
        <v>122</v>
      </c>
      <c r="AU191" s="137" t="s">
        <v>83</v>
      </c>
      <c r="AY191" s="16" t="s">
        <v>119</v>
      </c>
      <c r="BE191" s="138">
        <f>IF(N191="základní",J191,0)</f>
        <v>0</v>
      </c>
      <c r="BF191" s="138">
        <f>IF(N191="snížená",J191,0)</f>
        <v>0</v>
      </c>
      <c r="BG191" s="138">
        <f>IF(N191="zákl. přenesená",J191,0)</f>
        <v>0</v>
      </c>
      <c r="BH191" s="138">
        <f>IF(N191="sníž. přenesená",J191,0)</f>
        <v>0</v>
      </c>
      <c r="BI191" s="138">
        <f>IF(N191="nulová",J191,0)</f>
        <v>0</v>
      </c>
      <c r="BJ191" s="16" t="s">
        <v>81</v>
      </c>
      <c r="BK191" s="138">
        <f>ROUND(I191*H191,2)</f>
        <v>0</v>
      </c>
      <c r="BL191" s="16" t="s">
        <v>190</v>
      </c>
      <c r="BM191" s="137" t="s">
        <v>323</v>
      </c>
    </row>
    <row r="192" spans="2:65" s="12" customFormat="1" ht="11.25">
      <c r="B192" s="149"/>
      <c r="D192" s="150" t="s">
        <v>134</v>
      </c>
      <c r="E192" s="156" t="s">
        <v>1</v>
      </c>
      <c r="F192" s="151" t="s">
        <v>324</v>
      </c>
      <c r="H192" s="152">
        <v>5</v>
      </c>
      <c r="I192" s="153"/>
      <c r="L192" s="149"/>
      <c r="M192" s="154"/>
      <c r="T192" s="155"/>
      <c r="AT192" s="156" t="s">
        <v>134</v>
      </c>
      <c r="AU192" s="156" t="s">
        <v>83</v>
      </c>
      <c r="AV192" s="12" t="s">
        <v>83</v>
      </c>
      <c r="AW192" s="12" t="s">
        <v>32</v>
      </c>
      <c r="AX192" s="12" t="s">
        <v>81</v>
      </c>
      <c r="AY192" s="156" t="s">
        <v>119</v>
      </c>
    </row>
    <row r="193" spans="2:65" s="1" customFormat="1" ht="24.2" customHeight="1">
      <c r="B193" s="31"/>
      <c r="C193" s="126" t="s">
        <v>325</v>
      </c>
      <c r="D193" s="126" t="s">
        <v>122</v>
      </c>
      <c r="E193" s="127" t="s">
        <v>326</v>
      </c>
      <c r="F193" s="128" t="s">
        <v>327</v>
      </c>
      <c r="G193" s="129" t="s">
        <v>328</v>
      </c>
      <c r="H193" s="130">
        <v>235</v>
      </c>
      <c r="I193" s="131"/>
      <c r="J193" s="132">
        <f>ROUND(I193*H193,2)</f>
        <v>0</v>
      </c>
      <c r="K193" s="128" t="s">
        <v>126</v>
      </c>
      <c r="L193" s="31"/>
      <c r="M193" s="133" t="s">
        <v>1</v>
      </c>
      <c r="N193" s="134" t="s">
        <v>41</v>
      </c>
      <c r="P193" s="135">
        <f>O193*H193</f>
        <v>0</v>
      </c>
      <c r="Q193" s="135">
        <v>6.0000000000000002E-5</v>
      </c>
      <c r="R193" s="135">
        <f>Q193*H193</f>
        <v>1.41E-2</v>
      </c>
      <c r="S193" s="135">
        <v>0</v>
      </c>
      <c r="T193" s="136">
        <f>S193*H193</f>
        <v>0</v>
      </c>
      <c r="AR193" s="137" t="s">
        <v>190</v>
      </c>
      <c r="AT193" s="137" t="s">
        <v>122</v>
      </c>
      <c r="AU193" s="137" t="s">
        <v>83</v>
      </c>
      <c r="AY193" s="16" t="s">
        <v>119</v>
      </c>
      <c r="BE193" s="138">
        <f>IF(N193="základní",J193,0)</f>
        <v>0</v>
      </c>
      <c r="BF193" s="138">
        <f>IF(N193="snížená",J193,0)</f>
        <v>0</v>
      </c>
      <c r="BG193" s="138">
        <f>IF(N193="zákl. přenesená",J193,0)</f>
        <v>0</v>
      </c>
      <c r="BH193" s="138">
        <f>IF(N193="sníž. přenesená",J193,0)</f>
        <v>0</v>
      </c>
      <c r="BI193" s="138">
        <f>IF(N193="nulová",J193,0)</f>
        <v>0</v>
      </c>
      <c r="BJ193" s="16" t="s">
        <v>81</v>
      </c>
      <c r="BK193" s="138">
        <f>ROUND(I193*H193,2)</f>
        <v>0</v>
      </c>
      <c r="BL193" s="16" t="s">
        <v>190</v>
      </c>
      <c r="BM193" s="137" t="s">
        <v>329</v>
      </c>
    </row>
    <row r="194" spans="2:65" s="12" customFormat="1" ht="22.5">
      <c r="B194" s="149"/>
      <c r="D194" s="150" t="s">
        <v>134</v>
      </c>
      <c r="E194" s="156" t="s">
        <v>1</v>
      </c>
      <c r="F194" s="151" t="s">
        <v>330</v>
      </c>
      <c r="H194" s="152">
        <v>235</v>
      </c>
      <c r="I194" s="153"/>
      <c r="L194" s="149"/>
      <c r="M194" s="154"/>
      <c r="T194" s="155"/>
      <c r="AT194" s="156" t="s">
        <v>134</v>
      </c>
      <c r="AU194" s="156" t="s">
        <v>83</v>
      </c>
      <c r="AV194" s="12" t="s">
        <v>83</v>
      </c>
      <c r="AW194" s="12" t="s">
        <v>32</v>
      </c>
      <c r="AX194" s="12" t="s">
        <v>81</v>
      </c>
      <c r="AY194" s="156" t="s">
        <v>119</v>
      </c>
    </row>
    <row r="195" spans="2:65" s="1" customFormat="1" ht="24.2" customHeight="1">
      <c r="B195" s="31"/>
      <c r="C195" s="126" t="s">
        <v>331</v>
      </c>
      <c r="D195" s="126" t="s">
        <v>122</v>
      </c>
      <c r="E195" s="127" t="s">
        <v>332</v>
      </c>
      <c r="F195" s="128" t="s">
        <v>333</v>
      </c>
      <c r="G195" s="129" t="s">
        <v>328</v>
      </c>
      <c r="H195" s="130">
        <v>235</v>
      </c>
      <c r="I195" s="131"/>
      <c r="J195" s="132">
        <f>ROUND(I195*H195,2)</f>
        <v>0</v>
      </c>
      <c r="K195" s="128" t="s">
        <v>126</v>
      </c>
      <c r="L195" s="31"/>
      <c r="M195" s="133" t="s">
        <v>1</v>
      </c>
      <c r="N195" s="134" t="s">
        <v>41</v>
      </c>
      <c r="P195" s="135">
        <f>O195*H195</f>
        <v>0</v>
      </c>
      <c r="Q195" s="135">
        <v>0</v>
      </c>
      <c r="R195" s="135">
        <f>Q195*H195</f>
        <v>0</v>
      </c>
      <c r="S195" s="135">
        <v>1E-3</v>
      </c>
      <c r="T195" s="136">
        <f>S195*H195</f>
        <v>0.23500000000000001</v>
      </c>
      <c r="AR195" s="137" t="s">
        <v>190</v>
      </c>
      <c r="AT195" s="137" t="s">
        <v>122</v>
      </c>
      <c r="AU195" s="137" t="s">
        <v>83</v>
      </c>
      <c r="AY195" s="16" t="s">
        <v>119</v>
      </c>
      <c r="BE195" s="138">
        <f>IF(N195="základní",J195,0)</f>
        <v>0</v>
      </c>
      <c r="BF195" s="138">
        <f>IF(N195="snížená",J195,0)</f>
        <v>0</v>
      </c>
      <c r="BG195" s="138">
        <f>IF(N195="zákl. přenesená",J195,0)</f>
        <v>0</v>
      </c>
      <c r="BH195" s="138">
        <f>IF(N195="sníž. přenesená",J195,0)</f>
        <v>0</v>
      </c>
      <c r="BI195" s="138">
        <f>IF(N195="nulová",J195,0)</f>
        <v>0</v>
      </c>
      <c r="BJ195" s="16" t="s">
        <v>81</v>
      </c>
      <c r="BK195" s="138">
        <f>ROUND(I195*H195,2)</f>
        <v>0</v>
      </c>
      <c r="BL195" s="16" t="s">
        <v>190</v>
      </c>
      <c r="BM195" s="137" t="s">
        <v>334</v>
      </c>
    </row>
    <row r="196" spans="2:65" s="12" customFormat="1" ht="11.25">
      <c r="B196" s="149"/>
      <c r="D196" s="150" t="s">
        <v>134</v>
      </c>
      <c r="E196" s="156" t="s">
        <v>1</v>
      </c>
      <c r="F196" s="151" t="s">
        <v>335</v>
      </c>
      <c r="H196" s="152">
        <v>235</v>
      </c>
      <c r="I196" s="153"/>
      <c r="L196" s="149"/>
      <c r="M196" s="154"/>
      <c r="T196" s="155"/>
      <c r="AT196" s="156" t="s">
        <v>134</v>
      </c>
      <c r="AU196" s="156" t="s">
        <v>83</v>
      </c>
      <c r="AV196" s="12" t="s">
        <v>83</v>
      </c>
      <c r="AW196" s="12" t="s">
        <v>32</v>
      </c>
      <c r="AX196" s="12" t="s">
        <v>81</v>
      </c>
      <c r="AY196" s="156" t="s">
        <v>119</v>
      </c>
    </row>
    <row r="197" spans="2:65" s="1" customFormat="1" ht="21.75" customHeight="1">
      <c r="B197" s="31"/>
      <c r="C197" s="126" t="s">
        <v>336</v>
      </c>
      <c r="D197" s="126" t="s">
        <v>122</v>
      </c>
      <c r="E197" s="127" t="s">
        <v>337</v>
      </c>
      <c r="F197" s="128" t="s">
        <v>338</v>
      </c>
      <c r="G197" s="129" t="s">
        <v>339</v>
      </c>
      <c r="H197" s="130">
        <v>20</v>
      </c>
      <c r="I197" s="131"/>
      <c r="J197" s="132">
        <f>ROUND(I197*H197,2)</f>
        <v>0</v>
      </c>
      <c r="K197" s="128" t="s">
        <v>126</v>
      </c>
      <c r="L197" s="31"/>
      <c r="M197" s="133" t="s">
        <v>1</v>
      </c>
      <c r="N197" s="134" t="s">
        <v>41</v>
      </c>
      <c r="P197" s="135">
        <f>O197*H197</f>
        <v>0</v>
      </c>
      <c r="Q197" s="135">
        <v>0</v>
      </c>
      <c r="R197" s="135">
        <f>Q197*H197</f>
        <v>0</v>
      </c>
      <c r="S197" s="135">
        <v>0</v>
      </c>
      <c r="T197" s="136">
        <f>S197*H197</f>
        <v>0</v>
      </c>
      <c r="AR197" s="137" t="s">
        <v>190</v>
      </c>
      <c r="AT197" s="137" t="s">
        <v>122</v>
      </c>
      <c r="AU197" s="137" t="s">
        <v>83</v>
      </c>
      <c r="AY197" s="16" t="s">
        <v>119</v>
      </c>
      <c r="BE197" s="138">
        <f>IF(N197="základní",J197,0)</f>
        <v>0</v>
      </c>
      <c r="BF197" s="138">
        <f>IF(N197="snížená",J197,0)</f>
        <v>0</v>
      </c>
      <c r="BG197" s="138">
        <f>IF(N197="zákl. přenesená",J197,0)</f>
        <v>0</v>
      </c>
      <c r="BH197" s="138">
        <f>IF(N197="sníž. přenesená",J197,0)</f>
        <v>0</v>
      </c>
      <c r="BI197" s="138">
        <f>IF(N197="nulová",J197,0)</f>
        <v>0</v>
      </c>
      <c r="BJ197" s="16" t="s">
        <v>81</v>
      </c>
      <c r="BK197" s="138">
        <f>ROUND(I197*H197,2)</f>
        <v>0</v>
      </c>
      <c r="BL197" s="16" t="s">
        <v>190</v>
      </c>
      <c r="BM197" s="137" t="s">
        <v>340</v>
      </c>
    </row>
    <row r="198" spans="2:65" s="13" customFormat="1" ht="11.25">
      <c r="B198" s="157"/>
      <c r="D198" s="150" t="s">
        <v>134</v>
      </c>
      <c r="E198" s="158" t="s">
        <v>1</v>
      </c>
      <c r="F198" s="159" t="s">
        <v>341</v>
      </c>
      <c r="H198" s="158" t="s">
        <v>1</v>
      </c>
      <c r="I198" s="160"/>
      <c r="L198" s="157"/>
      <c r="M198" s="161"/>
      <c r="T198" s="162"/>
      <c r="AT198" s="158" t="s">
        <v>134</v>
      </c>
      <c r="AU198" s="158" t="s">
        <v>83</v>
      </c>
      <c r="AV198" s="13" t="s">
        <v>81</v>
      </c>
      <c r="AW198" s="13" t="s">
        <v>32</v>
      </c>
      <c r="AX198" s="13" t="s">
        <v>76</v>
      </c>
      <c r="AY198" s="158" t="s">
        <v>119</v>
      </c>
    </row>
    <row r="199" spans="2:65" s="13" customFormat="1" ht="22.5">
      <c r="B199" s="157"/>
      <c r="D199" s="150" t="s">
        <v>134</v>
      </c>
      <c r="E199" s="158" t="s">
        <v>1</v>
      </c>
      <c r="F199" s="159" t="s">
        <v>342</v>
      </c>
      <c r="H199" s="158" t="s">
        <v>1</v>
      </c>
      <c r="I199" s="160"/>
      <c r="L199" s="157"/>
      <c r="M199" s="161"/>
      <c r="T199" s="162"/>
      <c r="AT199" s="158" t="s">
        <v>134</v>
      </c>
      <c r="AU199" s="158" t="s">
        <v>83</v>
      </c>
      <c r="AV199" s="13" t="s">
        <v>81</v>
      </c>
      <c r="AW199" s="13" t="s">
        <v>32</v>
      </c>
      <c r="AX199" s="13" t="s">
        <v>76</v>
      </c>
      <c r="AY199" s="158" t="s">
        <v>119</v>
      </c>
    </row>
    <row r="200" spans="2:65" s="13" customFormat="1" ht="11.25">
      <c r="B200" s="157"/>
      <c r="D200" s="150" t="s">
        <v>134</v>
      </c>
      <c r="E200" s="158" t="s">
        <v>1</v>
      </c>
      <c r="F200" s="159" t="s">
        <v>343</v>
      </c>
      <c r="H200" s="158" t="s">
        <v>1</v>
      </c>
      <c r="I200" s="160"/>
      <c r="L200" s="157"/>
      <c r="M200" s="161"/>
      <c r="T200" s="162"/>
      <c r="AT200" s="158" t="s">
        <v>134</v>
      </c>
      <c r="AU200" s="158" t="s">
        <v>83</v>
      </c>
      <c r="AV200" s="13" t="s">
        <v>81</v>
      </c>
      <c r="AW200" s="13" t="s">
        <v>32</v>
      </c>
      <c r="AX200" s="13" t="s">
        <v>76</v>
      </c>
      <c r="AY200" s="158" t="s">
        <v>119</v>
      </c>
    </row>
    <row r="201" spans="2:65" s="12" customFormat="1" ht="11.25">
      <c r="B201" s="149"/>
      <c r="D201" s="150" t="s">
        <v>134</v>
      </c>
      <c r="E201" s="156" t="s">
        <v>1</v>
      </c>
      <c r="F201" s="151" t="s">
        <v>208</v>
      </c>
      <c r="H201" s="152">
        <v>20</v>
      </c>
      <c r="I201" s="153"/>
      <c r="L201" s="149"/>
      <c r="M201" s="154"/>
      <c r="T201" s="155"/>
      <c r="AT201" s="156" t="s">
        <v>134</v>
      </c>
      <c r="AU201" s="156" t="s">
        <v>83</v>
      </c>
      <c r="AV201" s="12" t="s">
        <v>83</v>
      </c>
      <c r="AW201" s="12" t="s">
        <v>32</v>
      </c>
      <c r="AX201" s="12" t="s">
        <v>81</v>
      </c>
      <c r="AY201" s="156" t="s">
        <v>119</v>
      </c>
    </row>
    <row r="202" spans="2:65" s="1" customFormat="1" ht="24.2" customHeight="1">
      <c r="B202" s="31"/>
      <c r="C202" s="126" t="s">
        <v>344</v>
      </c>
      <c r="D202" s="126" t="s">
        <v>122</v>
      </c>
      <c r="E202" s="127" t="s">
        <v>345</v>
      </c>
      <c r="F202" s="128" t="s">
        <v>346</v>
      </c>
      <c r="G202" s="129" t="s">
        <v>328</v>
      </c>
      <c r="H202" s="130">
        <v>150</v>
      </c>
      <c r="I202" s="131"/>
      <c r="J202" s="132">
        <f>ROUND(I202*H202,2)</f>
        <v>0</v>
      </c>
      <c r="K202" s="128" t="s">
        <v>126</v>
      </c>
      <c r="L202" s="31"/>
      <c r="M202" s="133" t="s">
        <v>1</v>
      </c>
      <c r="N202" s="134" t="s">
        <v>41</v>
      </c>
      <c r="P202" s="135">
        <f>O202*H202</f>
        <v>0</v>
      </c>
      <c r="Q202" s="135">
        <v>0</v>
      </c>
      <c r="R202" s="135">
        <f>Q202*H202</f>
        <v>0</v>
      </c>
      <c r="S202" s="135">
        <v>1E-3</v>
      </c>
      <c r="T202" s="136">
        <f>S202*H202</f>
        <v>0.15</v>
      </c>
      <c r="AR202" s="137" t="s">
        <v>190</v>
      </c>
      <c r="AT202" s="137" t="s">
        <v>122</v>
      </c>
      <c r="AU202" s="137" t="s">
        <v>83</v>
      </c>
      <c r="AY202" s="16" t="s">
        <v>119</v>
      </c>
      <c r="BE202" s="138">
        <f>IF(N202="základní",J202,0)</f>
        <v>0</v>
      </c>
      <c r="BF202" s="138">
        <f>IF(N202="snížená",J202,0)</f>
        <v>0</v>
      </c>
      <c r="BG202" s="138">
        <f>IF(N202="zákl. přenesená",J202,0)</f>
        <v>0</v>
      </c>
      <c r="BH202" s="138">
        <f>IF(N202="sníž. přenesená",J202,0)</f>
        <v>0</v>
      </c>
      <c r="BI202" s="138">
        <f>IF(N202="nulová",J202,0)</f>
        <v>0</v>
      </c>
      <c r="BJ202" s="16" t="s">
        <v>81</v>
      </c>
      <c r="BK202" s="138">
        <f>ROUND(I202*H202,2)</f>
        <v>0</v>
      </c>
      <c r="BL202" s="16" t="s">
        <v>190</v>
      </c>
      <c r="BM202" s="137" t="s">
        <v>347</v>
      </c>
    </row>
    <row r="203" spans="2:65" s="13" customFormat="1" ht="22.5">
      <c r="B203" s="157"/>
      <c r="D203" s="150" t="s">
        <v>134</v>
      </c>
      <c r="E203" s="158" t="s">
        <v>1</v>
      </c>
      <c r="F203" s="159" t="s">
        <v>348</v>
      </c>
      <c r="H203" s="158" t="s">
        <v>1</v>
      </c>
      <c r="I203" s="160"/>
      <c r="L203" s="157"/>
      <c r="M203" s="161"/>
      <c r="T203" s="162"/>
      <c r="AT203" s="158" t="s">
        <v>134</v>
      </c>
      <c r="AU203" s="158" t="s">
        <v>83</v>
      </c>
      <c r="AV203" s="13" t="s">
        <v>81</v>
      </c>
      <c r="AW203" s="13" t="s">
        <v>32</v>
      </c>
      <c r="AX203" s="13" t="s">
        <v>76</v>
      </c>
      <c r="AY203" s="158" t="s">
        <v>119</v>
      </c>
    </row>
    <row r="204" spans="2:65" s="12" customFormat="1" ht="11.25">
      <c r="B204" s="149"/>
      <c r="D204" s="150" t="s">
        <v>134</v>
      </c>
      <c r="E204" s="156" t="s">
        <v>1</v>
      </c>
      <c r="F204" s="151" t="s">
        <v>349</v>
      </c>
      <c r="H204" s="152">
        <v>150</v>
      </c>
      <c r="I204" s="153"/>
      <c r="L204" s="149"/>
      <c r="M204" s="154"/>
      <c r="T204" s="155"/>
      <c r="AT204" s="156" t="s">
        <v>134</v>
      </c>
      <c r="AU204" s="156" t="s">
        <v>83</v>
      </c>
      <c r="AV204" s="12" t="s">
        <v>83</v>
      </c>
      <c r="AW204" s="12" t="s">
        <v>32</v>
      </c>
      <c r="AX204" s="12" t="s">
        <v>81</v>
      </c>
      <c r="AY204" s="156" t="s">
        <v>119</v>
      </c>
    </row>
    <row r="205" spans="2:65" s="11" customFormat="1" ht="22.9" customHeight="1">
      <c r="B205" s="114"/>
      <c r="D205" s="115" t="s">
        <v>75</v>
      </c>
      <c r="E205" s="124" t="s">
        <v>350</v>
      </c>
      <c r="F205" s="124" t="s">
        <v>351</v>
      </c>
      <c r="I205" s="117"/>
      <c r="J205" s="125">
        <f>BK205</f>
        <v>0</v>
      </c>
      <c r="L205" s="114"/>
      <c r="M205" s="119"/>
      <c r="P205" s="120">
        <f>SUM(P206:P211)</f>
        <v>0</v>
      </c>
      <c r="R205" s="120">
        <f>SUM(R206:R211)</f>
        <v>0.12094000000000001</v>
      </c>
      <c r="T205" s="121">
        <f>SUM(T206:T211)</f>
        <v>0</v>
      </c>
      <c r="AR205" s="115" t="s">
        <v>83</v>
      </c>
      <c r="AT205" s="122" t="s">
        <v>75</v>
      </c>
      <c r="AU205" s="122" t="s">
        <v>81</v>
      </c>
      <c r="AY205" s="115" t="s">
        <v>119</v>
      </c>
      <c r="BK205" s="123">
        <f>SUM(BK206:BK211)</f>
        <v>0</v>
      </c>
    </row>
    <row r="206" spans="2:65" s="1" customFormat="1" ht="24.2" customHeight="1">
      <c r="B206" s="31"/>
      <c r="C206" s="126" t="s">
        <v>352</v>
      </c>
      <c r="D206" s="126" t="s">
        <v>122</v>
      </c>
      <c r="E206" s="127" t="s">
        <v>353</v>
      </c>
      <c r="F206" s="128" t="s">
        <v>354</v>
      </c>
      <c r="G206" s="129" t="s">
        <v>125</v>
      </c>
      <c r="H206" s="130">
        <v>215</v>
      </c>
      <c r="I206" s="131"/>
      <c r="J206" s="132">
        <f>ROUND(I206*H206,2)</f>
        <v>0</v>
      </c>
      <c r="K206" s="128" t="s">
        <v>126</v>
      </c>
      <c r="L206" s="31"/>
      <c r="M206" s="133" t="s">
        <v>1</v>
      </c>
      <c r="N206" s="134" t="s">
        <v>41</v>
      </c>
      <c r="P206" s="135">
        <f>O206*H206</f>
        <v>0</v>
      </c>
      <c r="Q206" s="135">
        <v>8.0000000000000007E-5</v>
      </c>
      <c r="R206" s="135">
        <f>Q206*H206</f>
        <v>1.72E-2</v>
      </c>
      <c r="S206" s="135">
        <v>0</v>
      </c>
      <c r="T206" s="136">
        <f>S206*H206</f>
        <v>0</v>
      </c>
      <c r="AR206" s="137" t="s">
        <v>190</v>
      </c>
      <c r="AT206" s="137" t="s">
        <v>122</v>
      </c>
      <c r="AU206" s="137" t="s">
        <v>83</v>
      </c>
      <c r="AY206" s="16" t="s">
        <v>119</v>
      </c>
      <c r="BE206" s="138">
        <f>IF(N206="základní",J206,0)</f>
        <v>0</v>
      </c>
      <c r="BF206" s="138">
        <f>IF(N206="snížená",J206,0)</f>
        <v>0</v>
      </c>
      <c r="BG206" s="138">
        <f>IF(N206="zákl. přenesená",J206,0)</f>
        <v>0</v>
      </c>
      <c r="BH206" s="138">
        <f>IF(N206="sníž. přenesená",J206,0)</f>
        <v>0</v>
      </c>
      <c r="BI206" s="138">
        <f>IF(N206="nulová",J206,0)</f>
        <v>0</v>
      </c>
      <c r="BJ206" s="16" t="s">
        <v>81</v>
      </c>
      <c r="BK206" s="138">
        <f>ROUND(I206*H206,2)</f>
        <v>0</v>
      </c>
      <c r="BL206" s="16" t="s">
        <v>190</v>
      </c>
      <c r="BM206" s="137" t="s">
        <v>355</v>
      </c>
    </row>
    <row r="207" spans="2:65" s="12" customFormat="1" ht="11.25">
      <c r="B207" s="149"/>
      <c r="D207" s="150" t="s">
        <v>134</v>
      </c>
      <c r="E207" s="156" t="s">
        <v>1</v>
      </c>
      <c r="F207" s="151" t="s">
        <v>356</v>
      </c>
      <c r="H207" s="152">
        <v>215</v>
      </c>
      <c r="I207" s="153"/>
      <c r="L207" s="149"/>
      <c r="M207" s="154"/>
      <c r="T207" s="155"/>
      <c r="AT207" s="156" t="s">
        <v>134</v>
      </c>
      <c r="AU207" s="156" t="s">
        <v>83</v>
      </c>
      <c r="AV207" s="12" t="s">
        <v>83</v>
      </c>
      <c r="AW207" s="12" t="s">
        <v>32</v>
      </c>
      <c r="AX207" s="12" t="s">
        <v>81</v>
      </c>
      <c r="AY207" s="156" t="s">
        <v>119</v>
      </c>
    </row>
    <row r="208" spans="2:65" s="1" customFormat="1" ht="24.2" customHeight="1">
      <c r="B208" s="31"/>
      <c r="C208" s="126" t="s">
        <v>357</v>
      </c>
      <c r="D208" s="126" t="s">
        <v>122</v>
      </c>
      <c r="E208" s="127" t="s">
        <v>358</v>
      </c>
      <c r="F208" s="128" t="s">
        <v>359</v>
      </c>
      <c r="G208" s="129" t="s">
        <v>125</v>
      </c>
      <c r="H208" s="130">
        <v>215</v>
      </c>
      <c r="I208" s="131"/>
      <c r="J208" s="132">
        <f>ROUND(I208*H208,2)</f>
        <v>0</v>
      </c>
      <c r="K208" s="128" t="s">
        <v>126</v>
      </c>
      <c r="L208" s="31"/>
      <c r="M208" s="133" t="s">
        <v>1</v>
      </c>
      <c r="N208" s="134" t="s">
        <v>41</v>
      </c>
      <c r="P208" s="135">
        <f>O208*H208</f>
        <v>0</v>
      </c>
      <c r="Q208" s="135">
        <v>1.3999999999999999E-4</v>
      </c>
      <c r="R208" s="135">
        <f>Q208*H208</f>
        <v>3.0099999999999998E-2</v>
      </c>
      <c r="S208" s="135">
        <v>0</v>
      </c>
      <c r="T208" s="136">
        <f>S208*H208</f>
        <v>0</v>
      </c>
      <c r="AR208" s="137" t="s">
        <v>190</v>
      </c>
      <c r="AT208" s="137" t="s">
        <v>122</v>
      </c>
      <c r="AU208" s="137" t="s">
        <v>83</v>
      </c>
      <c r="AY208" s="16" t="s">
        <v>119</v>
      </c>
      <c r="BE208" s="138">
        <f>IF(N208="základní",J208,0)</f>
        <v>0</v>
      </c>
      <c r="BF208" s="138">
        <f>IF(N208="snížená",J208,0)</f>
        <v>0</v>
      </c>
      <c r="BG208" s="138">
        <f>IF(N208="zákl. přenesená",J208,0)</f>
        <v>0</v>
      </c>
      <c r="BH208" s="138">
        <f>IF(N208="sníž. přenesená",J208,0)</f>
        <v>0</v>
      </c>
      <c r="BI208" s="138">
        <f>IF(N208="nulová",J208,0)</f>
        <v>0</v>
      </c>
      <c r="BJ208" s="16" t="s">
        <v>81</v>
      </c>
      <c r="BK208" s="138">
        <f>ROUND(I208*H208,2)</f>
        <v>0</v>
      </c>
      <c r="BL208" s="16" t="s">
        <v>190</v>
      </c>
      <c r="BM208" s="137" t="s">
        <v>360</v>
      </c>
    </row>
    <row r="209" spans="2:65" s="1" customFormat="1" ht="24.2" customHeight="1">
      <c r="B209" s="31"/>
      <c r="C209" s="126" t="s">
        <v>361</v>
      </c>
      <c r="D209" s="126" t="s">
        <v>122</v>
      </c>
      <c r="E209" s="127" t="s">
        <v>362</v>
      </c>
      <c r="F209" s="128" t="s">
        <v>363</v>
      </c>
      <c r="G209" s="129" t="s">
        <v>125</v>
      </c>
      <c r="H209" s="130">
        <v>215</v>
      </c>
      <c r="I209" s="131"/>
      <c r="J209" s="132">
        <f>ROUND(I209*H209,2)</f>
        <v>0</v>
      </c>
      <c r="K209" s="128" t="s">
        <v>126</v>
      </c>
      <c r="L209" s="31"/>
      <c r="M209" s="133" t="s">
        <v>1</v>
      </c>
      <c r="N209" s="134" t="s">
        <v>41</v>
      </c>
      <c r="P209" s="135">
        <f>O209*H209</f>
        <v>0</v>
      </c>
      <c r="Q209" s="135">
        <v>2.3000000000000001E-4</v>
      </c>
      <c r="R209" s="135">
        <f>Q209*H209</f>
        <v>4.9450000000000001E-2</v>
      </c>
      <c r="S209" s="135">
        <v>0</v>
      </c>
      <c r="T209" s="136">
        <f>S209*H209</f>
        <v>0</v>
      </c>
      <c r="AR209" s="137" t="s">
        <v>190</v>
      </c>
      <c r="AT209" s="137" t="s">
        <v>122</v>
      </c>
      <c r="AU209" s="137" t="s">
        <v>83</v>
      </c>
      <c r="AY209" s="16" t="s">
        <v>119</v>
      </c>
      <c r="BE209" s="138">
        <f>IF(N209="základní",J209,0)</f>
        <v>0</v>
      </c>
      <c r="BF209" s="138">
        <f>IF(N209="snížená",J209,0)</f>
        <v>0</v>
      </c>
      <c r="BG209" s="138">
        <f>IF(N209="zákl. přenesená",J209,0)</f>
        <v>0</v>
      </c>
      <c r="BH209" s="138">
        <f>IF(N209="sníž. přenesená",J209,0)</f>
        <v>0</v>
      </c>
      <c r="BI209" s="138">
        <f>IF(N209="nulová",J209,0)</f>
        <v>0</v>
      </c>
      <c r="BJ209" s="16" t="s">
        <v>81</v>
      </c>
      <c r="BK209" s="138">
        <f>ROUND(I209*H209,2)</f>
        <v>0</v>
      </c>
      <c r="BL209" s="16" t="s">
        <v>190</v>
      </c>
      <c r="BM209" s="137" t="s">
        <v>364</v>
      </c>
    </row>
    <row r="210" spans="2:65" s="1" customFormat="1" ht="24.2" customHeight="1">
      <c r="B210" s="31"/>
      <c r="C210" s="126" t="s">
        <v>365</v>
      </c>
      <c r="D210" s="126" t="s">
        <v>122</v>
      </c>
      <c r="E210" s="127" t="s">
        <v>366</v>
      </c>
      <c r="F210" s="128" t="s">
        <v>367</v>
      </c>
      <c r="G210" s="129" t="s">
        <v>125</v>
      </c>
      <c r="H210" s="130">
        <v>215</v>
      </c>
      <c r="I210" s="131"/>
      <c r="J210" s="132">
        <f>ROUND(I210*H210,2)</f>
        <v>0</v>
      </c>
      <c r="K210" s="128" t="s">
        <v>126</v>
      </c>
      <c r="L210" s="31"/>
      <c r="M210" s="133" t="s">
        <v>1</v>
      </c>
      <c r="N210" s="134" t="s">
        <v>41</v>
      </c>
      <c r="P210" s="135">
        <f>O210*H210</f>
        <v>0</v>
      </c>
      <c r="Q210" s="135">
        <v>9.0000000000000006E-5</v>
      </c>
      <c r="R210" s="135">
        <f>Q210*H210</f>
        <v>1.9350000000000003E-2</v>
      </c>
      <c r="S210" s="135">
        <v>0</v>
      </c>
      <c r="T210" s="136">
        <f>S210*H210</f>
        <v>0</v>
      </c>
      <c r="AR210" s="137" t="s">
        <v>190</v>
      </c>
      <c r="AT210" s="137" t="s">
        <v>122</v>
      </c>
      <c r="AU210" s="137" t="s">
        <v>83</v>
      </c>
      <c r="AY210" s="16" t="s">
        <v>119</v>
      </c>
      <c r="BE210" s="138">
        <f>IF(N210="základní",J210,0)</f>
        <v>0</v>
      </c>
      <c r="BF210" s="138">
        <f>IF(N210="snížená",J210,0)</f>
        <v>0</v>
      </c>
      <c r="BG210" s="138">
        <f>IF(N210="zákl. přenesená",J210,0)</f>
        <v>0</v>
      </c>
      <c r="BH210" s="138">
        <f>IF(N210="sníž. přenesená",J210,0)</f>
        <v>0</v>
      </c>
      <c r="BI210" s="138">
        <f>IF(N210="nulová",J210,0)</f>
        <v>0</v>
      </c>
      <c r="BJ210" s="16" t="s">
        <v>81</v>
      </c>
      <c r="BK210" s="138">
        <f>ROUND(I210*H210,2)</f>
        <v>0</v>
      </c>
      <c r="BL210" s="16" t="s">
        <v>190</v>
      </c>
      <c r="BM210" s="137" t="s">
        <v>368</v>
      </c>
    </row>
    <row r="211" spans="2:65" s="1" customFormat="1" ht="21.75" customHeight="1">
      <c r="B211" s="31"/>
      <c r="C211" s="126" t="s">
        <v>369</v>
      </c>
      <c r="D211" s="126" t="s">
        <v>122</v>
      </c>
      <c r="E211" s="127" t="s">
        <v>370</v>
      </c>
      <c r="F211" s="128" t="s">
        <v>371</v>
      </c>
      <c r="G211" s="129" t="s">
        <v>125</v>
      </c>
      <c r="H211" s="130">
        <v>121</v>
      </c>
      <c r="I211" s="131"/>
      <c r="J211" s="132">
        <f>ROUND(I211*H211,2)</f>
        <v>0</v>
      </c>
      <c r="K211" s="128" t="s">
        <v>126</v>
      </c>
      <c r="L211" s="31"/>
      <c r="M211" s="133" t="s">
        <v>1</v>
      </c>
      <c r="N211" s="134" t="s">
        <v>41</v>
      </c>
      <c r="P211" s="135">
        <f>O211*H211</f>
        <v>0</v>
      </c>
      <c r="Q211" s="135">
        <v>4.0000000000000003E-5</v>
      </c>
      <c r="R211" s="135">
        <f>Q211*H211</f>
        <v>4.8400000000000006E-3</v>
      </c>
      <c r="S211" s="135">
        <v>0</v>
      </c>
      <c r="T211" s="136">
        <f>S211*H211</f>
        <v>0</v>
      </c>
      <c r="AR211" s="137" t="s">
        <v>190</v>
      </c>
      <c r="AT211" s="137" t="s">
        <v>122</v>
      </c>
      <c r="AU211" s="137" t="s">
        <v>83</v>
      </c>
      <c r="AY211" s="16" t="s">
        <v>119</v>
      </c>
      <c r="BE211" s="138">
        <f>IF(N211="základní",J211,0)</f>
        <v>0</v>
      </c>
      <c r="BF211" s="138">
        <f>IF(N211="snížená",J211,0)</f>
        <v>0</v>
      </c>
      <c r="BG211" s="138">
        <f>IF(N211="zákl. přenesená",J211,0)</f>
        <v>0</v>
      </c>
      <c r="BH211" s="138">
        <f>IF(N211="sníž. přenesená",J211,0)</f>
        <v>0</v>
      </c>
      <c r="BI211" s="138">
        <f>IF(N211="nulová",J211,0)</f>
        <v>0</v>
      </c>
      <c r="BJ211" s="16" t="s">
        <v>81</v>
      </c>
      <c r="BK211" s="138">
        <f>ROUND(I211*H211,2)</f>
        <v>0</v>
      </c>
      <c r="BL211" s="16" t="s">
        <v>190</v>
      </c>
      <c r="BM211" s="137" t="s">
        <v>372</v>
      </c>
    </row>
    <row r="212" spans="2:65" s="11" customFormat="1" ht="25.9" customHeight="1">
      <c r="B212" s="114"/>
      <c r="D212" s="115" t="s">
        <v>75</v>
      </c>
      <c r="E212" s="116" t="s">
        <v>373</v>
      </c>
      <c r="F212" s="116" t="s">
        <v>373</v>
      </c>
      <c r="I212" s="117"/>
      <c r="J212" s="118">
        <f>BK212</f>
        <v>0</v>
      </c>
      <c r="L212" s="114"/>
      <c r="M212" s="119"/>
      <c r="P212" s="120">
        <f>P213+P233</f>
        <v>0</v>
      </c>
      <c r="R212" s="120">
        <f>R213+R233</f>
        <v>0</v>
      </c>
      <c r="T212" s="121">
        <f>T213+T233</f>
        <v>0</v>
      </c>
      <c r="AR212" s="115" t="s">
        <v>81</v>
      </c>
      <c r="AT212" s="122" t="s">
        <v>75</v>
      </c>
      <c r="AU212" s="122" t="s">
        <v>76</v>
      </c>
      <c r="AY212" s="115" t="s">
        <v>119</v>
      </c>
      <c r="BK212" s="123">
        <f>BK213+BK233</f>
        <v>0</v>
      </c>
    </row>
    <row r="213" spans="2:65" s="11" customFormat="1" ht="22.9" customHeight="1">
      <c r="B213" s="114"/>
      <c r="D213" s="115" t="s">
        <v>75</v>
      </c>
      <c r="E213" s="124" t="s">
        <v>374</v>
      </c>
      <c r="F213" s="124" t="s">
        <v>375</v>
      </c>
      <c r="I213" s="117"/>
      <c r="J213" s="125">
        <f>BK213</f>
        <v>0</v>
      </c>
      <c r="L213" s="114"/>
      <c r="M213" s="119"/>
      <c r="P213" s="120">
        <f>SUM(P214:P232)</f>
        <v>0</v>
      </c>
      <c r="R213" s="120">
        <f>SUM(R214:R232)</f>
        <v>0</v>
      </c>
      <c r="T213" s="121">
        <f>SUM(T214:T232)</f>
        <v>0</v>
      </c>
      <c r="AR213" s="115" t="s">
        <v>81</v>
      </c>
      <c r="AT213" s="122" t="s">
        <v>75</v>
      </c>
      <c r="AU213" s="122" t="s">
        <v>81</v>
      </c>
      <c r="AY213" s="115" t="s">
        <v>119</v>
      </c>
      <c r="BK213" s="123">
        <f>SUM(BK214:BK232)</f>
        <v>0</v>
      </c>
    </row>
    <row r="214" spans="2:65" s="1" customFormat="1" ht="16.5" customHeight="1">
      <c r="B214" s="31"/>
      <c r="C214" s="126" t="s">
        <v>376</v>
      </c>
      <c r="D214" s="126" t="s">
        <v>122</v>
      </c>
      <c r="E214" s="127" t="s">
        <v>377</v>
      </c>
      <c r="F214" s="128" t="s">
        <v>378</v>
      </c>
      <c r="G214" s="129" t="s">
        <v>379</v>
      </c>
      <c r="H214" s="130">
        <v>1</v>
      </c>
      <c r="I214" s="131"/>
      <c r="J214" s="132">
        <f>ROUND(I214*H214,2)</f>
        <v>0</v>
      </c>
      <c r="K214" s="128" t="s">
        <v>1</v>
      </c>
      <c r="L214" s="31"/>
      <c r="M214" s="133" t="s">
        <v>1</v>
      </c>
      <c r="N214" s="134" t="s">
        <v>41</v>
      </c>
      <c r="P214" s="135">
        <f>O214*H214</f>
        <v>0</v>
      </c>
      <c r="Q214" s="135">
        <v>0</v>
      </c>
      <c r="R214" s="135">
        <f>Q214*H214</f>
        <v>0</v>
      </c>
      <c r="S214" s="135">
        <v>0</v>
      </c>
      <c r="T214" s="136">
        <f>S214*H214</f>
        <v>0</v>
      </c>
      <c r="AR214" s="137" t="s">
        <v>127</v>
      </c>
      <c r="AT214" s="137" t="s">
        <v>122</v>
      </c>
      <c r="AU214" s="137" t="s">
        <v>83</v>
      </c>
      <c r="AY214" s="16" t="s">
        <v>119</v>
      </c>
      <c r="BE214" s="138">
        <f>IF(N214="základní",J214,0)</f>
        <v>0</v>
      </c>
      <c r="BF214" s="138">
        <f>IF(N214="snížená",J214,0)</f>
        <v>0</v>
      </c>
      <c r="BG214" s="138">
        <f>IF(N214="zákl. přenesená",J214,0)</f>
        <v>0</v>
      </c>
      <c r="BH214" s="138">
        <f>IF(N214="sníž. přenesená",J214,0)</f>
        <v>0</v>
      </c>
      <c r="BI214" s="138">
        <f>IF(N214="nulová",J214,0)</f>
        <v>0</v>
      </c>
      <c r="BJ214" s="16" t="s">
        <v>81</v>
      </c>
      <c r="BK214" s="138">
        <f>ROUND(I214*H214,2)</f>
        <v>0</v>
      </c>
      <c r="BL214" s="16" t="s">
        <v>127</v>
      </c>
      <c r="BM214" s="137" t="s">
        <v>380</v>
      </c>
    </row>
    <row r="215" spans="2:65" s="13" customFormat="1" ht="22.5">
      <c r="B215" s="157"/>
      <c r="D215" s="150" t="s">
        <v>134</v>
      </c>
      <c r="E215" s="158" t="s">
        <v>1</v>
      </c>
      <c r="F215" s="159" t="s">
        <v>381</v>
      </c>
      <c r="H215" s="158" t="s">
        <v>1</v>
      </c>
      <c r="I215" s="160"/>
      <c r="L215" s="157"/>
      <c r="M215" s="161"/>
      <c r="T215" s="162"/>
      <c r="AT215" s="158" t="s">
        <v>134</v>
      </c>
      <c r="AU215" s="158" t="s">
        <v>83</v>
      </c>
      <c r="AV215" s="13" t="s">
        <v>81</v>
      </c>
      <c r="AW215" s="13" t="s">
        <v>32</v>
      </c>
      <c r="AX215" s="13" t="s">
        <v>76</v>
      </c>
      <c r="AY215" s="158" t="s">
        <v>119</v>
      </c>
    </row>
    <row r="216" spans="2:65" s="13" customFormat="1" ht="33.75">
      <c r="B216" s="157"/>
      <c r="D216" s="150" t="s">
        <v>134</v>
      </c>
      <c r="E216" s="158" t="s">
        <v>1</v>
      </c>
      <c r="F216" s="159" t="s">
        <v>382</v>
      </c>
      <c r="H216" s="158" t="s">
        <v>1</v>
      </c>
      <c r="I216" s="160"/>
      <c r="L216" s="157"/>
      <c r="M216" s="161"/>
      <c r="T216" s="162"/>
      <c r="AT216" s="158" t="s">
        <v>134</v>
      </c>
      <c r="AU216" s="158" t="s">
        <v>83</v>
      </c>
      <c r="AV216" s="13" t="s">
        <v>81</v>
      </c>
      <c r="AW216" s="13" t="s">
        <v>32</v>
      </c>
      <c r="AX216" s="13" t="s">
        <v>76</v>
      </c>
      <c r="AY216" s="158" t="s">
        <v>119</v>
      </c>
    </row>
    <row r="217" spans="2:65" s="13" customFormat="1" ht="22.5">
      <c r="B217" s="157"/>
      <c r="D217" s="150" t="s">
        <v>134</v>
      </c>
      <c r="E217" s="158" t="s">
        <v>1</v>
      </c>
      <c r="F217" s="159" t="s">
        <v>383</v>
      </c>
      <c r="H217" s="158" t="s">
        <v>1</v>
      </c>
      <c r="I217" s="160"/>
      <c r="L217" s="157"/>
      <c r="M217" s="161"/>
      <c r="T217" s="162"/>
      <c r="AT217" s="158" t="s">
        <v>134</v>
      </c>
      <c r="AU217" s="158" t="s">
        <v>83</v>
      </c>
      <c r="AV217" s="13" t="s">
        <v>81</v>
      </c>
      <c r="AW217" s="13" t="s">
        <v>32</v>
      </c>
      <c r="AX217" s="13" t="s">
        <v>76</v>
      </c>
      <c r="AY217" s="158" t="s">
        <v>119</v>
      </c>
    </row>
    <row r="218" spans="2:65" s="12" customFormat="1" ht="11.25">
      <c r="B218" s="149"/>
      <c r="D218" s="150" t="s">
        <v>134</v>
      </c>
      <c r="E218" s="156" t="s">
        <v>1</v>
      </c>
      <c r="F218" s="151" t="s">
        <v>384</v>
      </c>
      <c r="H218" s="152">
        <v>1</v>
      </c>
      <c r="I218" s="153"/>
      <c r="L218" s="149"/>
      <c r="M218" s="154"/>
      <c r="T218" s="155"/>
      <c r="AT218" s="156" t="s">
        <v>134</v>
      </c>
      <c r="AU218" s="156" t="s">
        <v>83</v>
      </c>
      <c r="AV218" s="12" t="s">
        <v>83</v>
      </c>
      <c r="AW218" s="12" t="s">
        <v>32</v>
      </c>
      <c r="AX218" s="12" t="s">
        <v>76</v>
      </c>
      <c r="AY218" s="156" t="s">
        <v>119</v>
      </c>
    </row>
    <row r="219" spans="2:65" s="14" customFormat="1" ht="11.25">
      <c r="B219" s="163"/>
      <c r="D219" s="150" t="s">
        <v>134</v>
      </c>
      <c r="E219" s="164" t="s">
        <v>1</v>
      </c>
      <c r="F219" s="165" t="s">
        <v>385</v>
      </c>
      <c r="H219" s="166">
        <v>1</v>
      </c>
      <c r="I219" s="167"/>
      <c r="L219" s="163"/>
      <c r="M219" s="168"/>
      <c r="T219" s="169"/>
      <c r="AT219" s="164" t="s">
        <v>134</v>
      </c>
      <c r="AU219" s="164" t="s">
        <v>83</v>
      </c>
      <c r="AV219" s="14" t="s">
        <v>127</v>
      </c>
      <c r="AW219" s="14" t="s">
        <v>32</v>
      </c>
      <c r="AX219" s="14" t="s">
        <v>81</v>
      </c>
      <c r="AY219" s="164" t="s">
        <v>119</v>
      </c>
    </row>
    <row r="220" spans="2:65" s="1" customFormat="1" ht="16.5" customHeight="1">
      <c r="B220" s="31"/>
      <c r="C220" s="126" t="s">
        <v>386</v>
      </c>
      <c r="D220" s="126" t="s">
        <v>122</v>
      </c>
      <c r="E220" s="127" t="s">
        <v>387</v>
      </c>
      <c r="F220" s="128" t="s">
        <v>388</v>
      </c>
      <c r="G220" s="129" t="s">
        <v>379</v>
      </c>
      <c r="H220" s="130">
        <v>1</v>
      </c>
      <c r="I220" s="131"/>
      <c r="J220" s="132">
        <f>ROUND(I220*H220,2)</f>
        <v>0</v>
      </c>
      <c r="K220" s="128" t="s">
        <v>1</v>
      </c>
      <c r="L220" s="31"/>
      <c r="M220" s="133" t="s">
        <v>1</v>
      </c>
      <c r="N220" s="134" t="s">
        <v>41</v>
      </c>
      <c r="P220" s="135">
        <f>O220*H220</f>
        <v>0</v>
      </c>
      <c r="Q220" s="135">
        <v>0</v>
      </c>
      <c r="R220" s="135">
        <f>Q220*H220</f>
        <v>0</v>
      </c>
      <c r="S220" s="135">
        <v>0</v>
      </c>
      <c r="T220" s="136">
        <f>S220*H220</f>
        <v>0</v>
      </c>
      <c r="AR220" s="137" t="s">
        <v>127</v>
      </c>
      <c r="AT220" s="137" t="s">
        <v>122</v>
      </c>
      <c r="AU220" s="137" t="s">
        <v>83</v>
      </c>
      <c r="AY220" s="16" t="s">
        <v>119</v>
      </c>
      <c r="BE220" s="138">
        <f>IF(N220="základní",J220,0)</f>
        <v>0</v>
      </c>
      <c r="BF220" s="138">
        <f>IF(N220="snížená",J220,0)</f>
        <v>0</v>
      </c>
      <c r="BG220" s="138">
        <f>IF(N220="zákl. přenesená",J220,0)</f>
        <v>0</v>
      </c>
      <c r="BH220" s="138">
        <f>IF(N220="sníž. přenesená",J220,0)</f>
        <v>0</v>
      </c>
      <c r="BI220" s="138">
        <f>IF(N220="nulová",J220,0)</f>
        <v>0</v>
      </c>
      <c r="BJ220" s="16" t="s">
        <v>81</v>
      </c>
      <c r="BK220" s="138">
        <f>ROUND(I220*H220,2)</f>
        <v>0</v>
      </c>
      <c r="BL220" s="16" t="s">
        <v>127</v>
      </c>
      <c r="BM220" s="137" t="s">
        <v>389</v>
      </c>
    </row>
    <row r="221" spans="2:65" s="13" customFormat="1" ht="22.5">
      <c r="B221" s="157"/>
      <c r="D221" s="150" t="s">
        <v>134</v>
      </c>
      <c r="E221" s="158" t="s">
        <v>1</v>
      </c>
      <c r="F221" s="159" t="s">
        <v>390</v>
      </c>
      <c r="H221" s="158" t="s">
        <v>1</v>
      </c>
      <c r="I221" s="160"/>
      <c r="L221" s="157"/>
      <c r="M221" s="161"/>
      <c r="T221" s="162"/>
      <c r="AT221" s="158" t="s">
        <v>134</v>
      </c>
      <c r="AU221" s="158" t="s">
        <v>83</v>
      </c>
      <c r="AV221" s="13" t="s">
        <v>81</v>
      </c>
      <c r="AW221" s="13" t="s">
        <v>32</v>
      </c>
      <c r="AX221" s="13" t="s">
        <v>76</v>
      </c>
      <c r="AY221" s="158" t="s">
        <v>119</v>
      </c>
    </row>
    <row r="222" spans="2:65" s="13" customFormat="1" ht="22.5">
      <c r="B222" s="157"/>
      <c r="D222" s="150" t="s">
        <v>134</v>
      </c>
      <c r="E222" s="158" t="s">
        <v>1</v>
      </c>
      <c r="F222" s="159" t="s">
        <v>391</v>
      </c>
      <c r="H222" s="158" t="s">
        <v>1</v>
      </c>
      <c r="I222" s="160"/>
      <c r="L222" s="157"/>
      <c r="M222" s="161"/>
      <c r="T222" s="162"/>
      <c r="AT222" s="158" t="s">
        <v>134</v>
      </c>
      <c r="AU222" s="158" t="s">
        <v>83</v>
      </c>
      <c r="AV222" s="13" t="s">
        <v>81</v>
      </c>
      <c r="AW222" s="13" t="s">
        <v>32</v>
      </c>
      <c r="AX222" s="13" t="s">
        <v>76</v>
      </c>
      <c r="AY222" s="158" t="s">
        <v>119</v>
      </c>
    </row>
    <row r="223" spans="2:65" s="13" customFormat="1" ht="22.5">
      <c r="B223" s="157"/>
      <c r="D223" s="150" t="s">
        <v>134</v>
      </c>
      <c r="E223" s="158" t="s">
        <v>1</v>
      </c>
      <c r="F223" s="159" t="s">
        <v>392</v>
      </c>
      <c r="H223" s="158" t="s">
        <v>1</v>
      </c>
      <c r="I223" s="160"/>
      <c r="L223" s="157"/>
      <c r="M223" s="161"/>
      <c r="T223" s="162"/>
      <c r="AT223" s="158" t="s">
        <v>134</v>
      </c>
      <c r="AU223" s="158" t="s">
        <v>83</v>
      </c>
      <c r="AV223" s="13" t="s">
        <v>81</v>
      </c>
      <c r="AW223" s="13" t="s">
        <v>32</v>
      </c>
      <c r="AX223" s="13" t="s">
        <v>76</v>
      </c>
      <c r="AY223" s="158" t="s">
        <v>119</v>
      </c>
    </row>
    <row r="224" spans="2:65" s="13" customFormat="1" ht="22.5">
      <c r="B224" s="157"/>
      <c r="D224" s="150" t="s">
        <v>134</v>
      </c>
      <c r="E224" s="158" t="s">
        <v>1</v>
      </c>
      <c r="F224" s="159" t="s">
        <v>393</v>
      </c>
      <c r="H224" s="158" t="s">
        <v>1</v>
      </c>
      <c r="I224" s="160"/>
      <c r="L224" s="157"/>
      <c r="M224" s="161"/>
      <c r="T224" s="162"/>
      <c r="AT224" s="158" t="s">
        <v>134</v>
      </c>
      <c r="AU224" s="158" t="s">
        <v>83</v>
      </c>
      <c r="AV224" s="13" t="s">
        <v>81</v>
      </c>
      <c r="AW224" s="13" t="s">
        <v>32</v>
      </c>
      <c r="AX224" s="13" t="s">
        <v>76</v>
      </c>
      <c r="AY224" s="158" t="s">
        <v>119</v>
      </c>
    </row>
    <row r="225" spans="2:65" s="13" customFormat="1" ht="22.5">
      <c r="B225" s="157"/>
      <c r="D225" s="150" t="s">
        <v>134</v>
      </c>
      <c r="E225" s="158" t="s">
        <v>1</v>
      </c>
      <c r="F225" s="159" t="s">
        <v>394</v>
      </c>
      <c r="H225" s="158" t="s">
        <v>1</v>
      </c>
      <c r="I225" s="160"/>
      <c r="L225" s="157"/>
      <c r="M225" s="161"/>
      <c r="T225" s="162"/>
      <c r="AT225" s="158" t="s">
        <v>134</v>
      </c>
      <c r="AU225" s="158" t="s">
        <v>83</v>
      </c>
      <c r="AV225" s="13" t="s">
        <v>81</v>
      </c>
      <c r="AW225" s="13" t="s">
        <v>32</v>
      </c>
      <c r="AX225" s="13" t="s">
        <v>76</v>
      </c>
      <c r="AY225" s="158" t="s">
        <v>119</v>
      </c>
    </row>
    <row r="226" spans="2:65" s="12" customFormat="1" ht="11.25">
      <c r="B226" s="149"/>
      <c r="D226" s="150" t="s">
        <v>134</v>
      </c>
      <c r="E226" s="156" t="s">
        <v>1</v>
      </c>
      <c r="F226" s="151" t="s">
        <v>395</v>
      </c>
      <c r="H226" s="152">
        <v>1</v>
      </c>
      <c r="I226" s="153"/>
      <c r="L226" s="149"/>
      <c r="M226" s="154"/>
      <c r="T226" s="155"/>
      <c r="AT226" s="156" t="s">
        <v>134</v>
      </c>
      <c r="AU226" s="156" t="s">
        <v>83</v>
      </c>
      <c r="AV226" s="12" t="s">
        <v>83</v>
      </c>
      <c r="AW226" s="12" t="s">
        <v>32</v>
      </c>
      <c r="AX226" s="12" t="s">
        <v>76</v>
      </c>
      <c r="AY226" s="156" t="s">
        <v>119</v>
      </c>
    </row>
    <row r="227" spans="2:65" s="14" customFormat="1" ht="11.25">
      <c r="B227" s="163"/>
      <c r="D227" s="150" t="s">
        <v>134</v>
      </c>
      <c r="E227" s="164" t="s">
        <v>1</v>
      </c>
      <c r="F227" s="165" t="s">
        <v>385</v>
      </c>
      <c r="H227" s="166">
        <v>1</v>
      </c>
      <c r="I227" s="167"/>
      <c r="L227" s="163"/>
      <c r="M227" s="168"/>
      <c r="T227" s="169"/>
      <c r="AT227" s="164" t="s">
        <v>134</v>
      </c>
      <c r="AU227" s="164" t="s">
        <v>83</v>
      </c>
      <c r="AV227" s="14" t="s">
        <v>127</v>
      </c>
      <c r="AW227" s="14" t="s">
        <v>32</v>
      </c>
      <c r="AX227" s="14" t="s">
        <v>81</v>
      </c>
      <c r="AY227" s="164" t="s">
        <v>119</v>
      </c>
    </row>
    <row r="228" spans="2:65" s="1" customFormat="1" ht="16.5" customHeight="1">
      <c r="B228" s="31"/>
      <c r="C228" s="126" t="s">
        <v>396</v>
      </c>
      <c r="D228" s="126" t="s">
        <v>122</v>
      </c>
      <c r="E228" s="127" t="s">
        <v>397</v>
      </c>
      <c r="F228" s="128" t="s">
        <v>398</v>
      </c>
      <c r="G228" s="129" t="s">
        <v>379</v>
      </c>
      <c r="H228" s="130">
        <v>1</v>
      </c>
      <c r="I228" s="131"/>
      <c r="J228" s="132">
        <f>ROUND(I228*H228,2)</f>
        <v>0</v>
      </c>
      <c r="K228" s="128" t="s">
        <v>1</v>
      </c>
      <c r="L228" s="31"/>
      <c r="M228" s="133" t="s">
        <v>1</v>
      </c>
      <c r="N228" s="134" t="s">
        <v>41</v>
      </c>
      <c r="P228" s="135">
        <f>O228*H228</f>
        <v>0</v>
      </c>
      <c r="Q228" s="135">
        <v>0</v>
      </c>
      <c r="R228" s="135">
        <f>Q228*H228</f>
        <v>0</v>
      </c>
      <c r="S228" s="135">
        <v>0</v>
      </c>
      <c r="T228" s="136">
        <f>S228*H228</f>
        <v>0</v>
      </c>
      <c r="AR228" s="137" t="s">
        <v>127</v>
      </c>
      <c r="AT228" s="137" t="s">
        <v>122</v>
      </c>
      <c r="AU228" s="137" t="s">
        <v>83</v>
      </c>
      <c r="AY228" s="16" t="s">
        <v>119</v>
      </c>
      <c r="BE228" s="138">
        <f>IF(N228="základní",J228,0)</f>
        <v>0</v>
      </c>
      <c r="BF228" s="138">
        <f>IF(N228="snížená",J228,0)</f>
        <v>0</v>
      </c>
      <c r="BG228" s="138">
        <f>IF(N228="zákl. přenesená",J228,0)</f>
        <v>0</v>
      </c>
      <c r="BH228" s="138">
        <f>IF(N228="sníž. přenesená",J228,0)</f>
        <v>0</v>
      </c>
      <c r="BI228" s="138">
        <f>IF(N228="nulová",J228,0)</f>
        <v>0</v>
      </c>
      <c r="BJ228" s="16" t="s">
        <v>81</v>
      </c>
      <c r="BK228" s="138">
        <f>ROUND(I228*H228,2)</f>
        <v>0</v>
      </c>
      <c r="BL228" s="16" t="s">
        <v>127</v>
      </c>
      <c r="BM228" s="137" t="s">
        <v>399</v>
      </c>
    </row>
    <row r="229" spans="2:65" s="13" customFormat="1" ht="22.5">
      <c r="B229" s="157"/>
      <c r="D229" s="150" t="s">
        <v>134</v>
      </c>
      <c r="E229" s="158" t="s">
        <v>1</v>
      </c>
      <c r="F229" s="159" t="s">
        <v>400</v>
      </c>
      <c r="H229" s="158" t="s">
        <v>1</v>
      </c>
      <c r="I229" s="160"/>
      <c r="L229" s="157"/>
      <c r="M229" s="161"/>
      <c r="T229" s="162"/>
      <c r="AT229" s="158" t="s">
        <v>134</v>
      </c>
      <c r="AU229" s="158" t="s">
        <v>83</v>
      </c>
      <c r="AV229" s="13" t="s">
        <v>81</v>
      </c>
      <c r="AW229" s="13" t="s">
        <v>32</v>
      </c>
      <c r="AX229" s="13" t="s">
        <v>76</v>
      </c>
      <c r="AY229" s="158" t="s">
        <v>119</v>
      </c>
    </row>
    <row r="230" spans="2:65" s="13" customFormat="1" ht="11.25">
      <c r="B230" s="157"/>
      <c r="D230" s="150" t="s">
        <v>134</v>
      </c>
      <c r="E230" s="158" t="s">
        <v>1</v>
      </c>
      <c r="F230" s="159" t="s">
        <v>401</v>
      </c>
      <c r="H230" s="158" t="s">
        <v>1</v>
      </c>
      <c r="I230" s="160"/>
      <c r="L230" s="157"/>
      <c r="M230" s="161"/>
      <c r="T230" s="162"/>
      <c r="AT230" s="158" t="s">
        <v>134</v>
      </c>
      <c r="AU230" s="158" t="s">
        <v>83</v>
      </c>
      <c r="AV230" s="13" t="s">
        <v>81</v>
      </c>
      <c r="AW230" s="13" t="s">
        <v>32</v>
      </c>
      <c r="AX230" s="13" t="s">
        <v>76</v>
      </c>
      <c r="AY230" s="158" t="s">
        <v>119</v>
      </c>
    </row>
    <row r="231" spans="2:65" s="12" customFormat="1" ht="11.25">
      <c r="B231" s="149"/>
      <c r="D231" s="150" t="s">
        <v>134</v>
      </c>
      <c r="E231" s="156" t="s">
        <v>1</v>
      </c>
      <c r="F231" s="151" t="s">
        <v>395</v>
      </c>
      <c r="H231" s="152">
        <v>1</v>
      </c>
      <c r="I231" s="153"/>
      <c r="L231" s="149"/>
      <c r="M231" s="154"/>
      <c r="T231" s="155"/>
      <c r="AT231" s="156" t="s">
        <v>134</v>
      </c>
      <c r="AU231" s="156" t="s">
        <v>83</v>
      </c>
      <c r="AV231" s="12" t="s">
        <v>83</v>
      </c>
      <c r="AW231" s="12" t="s">
        <v>32</v>
      </c>
      <c r="AX231" s="12" t="s">
        <v>76</v>
      </c>
      <c r="AY231" s="156" t="s">
        <v>119</v>
      </c>
    </row>
    <row r="232" spans="2:65" s="14" customFormat="1" ht="11.25">
      <c r="B232" s="163"/>
      <c r="D232" s="150" t="s">
        <v>134</v>
      </c>
      <c r="E232" s="164" t="s">
        <v>1</v>
      </c>
      <c r="F232" s="165" t="s">
        <v>385</v>
      </c>
      <c r="H232" s="166">
        <v>1</v>
      </c>
      <c r="I232" s="167"/>
      <c r="L232" s="163"/>
      <c r="M232" s="168"/>
      <c r="T232" s="169"/>
      <c r="AT232" s="164" t="s">
        <v>134</v>
      </c>
      <c r="AU232" s="164" t="s">
        <v>83</v>
      </c>
      <c r="AV232" s="14" t="s">
        <v>127</v>
      </c>
      <c r="AW232" s="14" t="s">
        <v>32</v>
      </c>
      <c r="AX232" s="14" t="s">
        <v>81</v>
      </c>
      <c r="AY232" s="164" t="s">
        <v>119</v>
      </c>
    </row>
    <row r="233" spans="2:65" s="11" customFormat="1" ht="22.9" customHeight="1">
      <c r="B233" s="114"/>
      <c r="D233" s="115" t="s">
        <v>75</v>
      </c>
      <c r="E233" s="124" t="s">
        <v>402</v>
      </c>
      <c r="F233" s="124" t="s">
        <v>403</v>
      </c>
      <c r="I233" s="117"/>
      <c r="J233" s="125">
        <f>BK233</f>
        <v>0</v>
      </c>
      <c r="L233" s="114"/>
      <c r="M233" s="119"/>
      <c r="P233" s="120">
        <f>SUM(P234:P249)</f>
        <v>0</v>
      </c>
      <c r="R233" s="120">
        <f>SUM(R234:R249)</f>
        <v>0</v>
      </c>
      <c r="T233" s="121">
        <f>SUM(T234:T249)</f>
        <v>0</v>
      </c>
      <c r="AR233" s="115" t="s">
        <v>81</v>
      </c>
      <c r="AT233" s="122" t="s">
        <v>75</v>
      </c>
      <c r="AU233" s="122" t="s">
        <v>81</v>
      </c>
      <c r="AY233" s="115" t="s">
        <v>119</v>
      </c>
      <c r="BK233" s="123">
        <f>SUM(BK234:BK249)</f>
        <v>0</v>
      </c>
    </row>
    <row r="234" spans="2:65" s="1" customFormat="1" ht="16.5" customHeight="1">
      <c r="B234" s="31"/>
      <c r="C234" s="126" t="s">
        <v>404</v>
      </c>
      <c r="D234" s="126" t="s">
        <v>122</v>
      </c>
      <c r="E234" s="127" t="s">
        <v>405</v>
      </c>
      <c r="F234" s="128" t="s">
        <v>406</v>
      </c>
      <c r="G234" s="129" t="s">
        <v>379</v>
      </c>
      <c r="H234" s="130">
        <v>1</v>
      </c>
      <c r="I234" s="131"/>
      <c r="J234" s="132">
        <f>ROUND(I234*H234,2)</f>
        <v>0</v>
      </c>
      <c r="K234" s="128" t="s">
        <v>1</v>
      </c>
      <c r="L234" s="31"/>
      <c r="M234" s="133" t="s">
        <v>1</v>
      </c>
      <c r="N234" s="134" t="s">
        <v>41</v>
      </c>
      <c r="P234" s="135">
        <f>O234*H234</f>
        <v>0</v>
      </c>
      <c r="Q234" s="135">
        <v>0</v>
      </c>
      <c r="R234" s="135">
        <f>Q234*H234</f>
        <v>0</v>
      </c>
      <c r="S234" s="135">
        <v>0</v>
      </c>
      <c r="T234" s="136">
        <f>S234*H234</f>
        <v>0</v>
      </c>
      <c r="AR234" s="137" t="s">
        <v>127</v>
      </c>
      <c r="AT234" s="137" t="s">
        <v>122</v>
      </c>
      <c r="AU234" s="137" t="s">
        <v>83</v>
      </c>
      <c r="AY234" s="16" t="s">
        <v>119</v>
      </c>
      <c r="BE234" s="138">
        <f>IF(N234="základní",J234,0)</f>
        <v>0</v>
      </c>
      <c r="BF234" s="138">
        <f>IF(N234="snížená",J234,0)</f>
        <v>0</v>
      </c>
      <c r="BG234" s="138">
        <f>IF(N234="zákl. přenesená",J234,0)</f>
        <v>0</v>
      </c>
      <c r="BH234" s="138">
        <f>IF(N234="sníž. přenesená",J234,0)</f>
        <v>0</v>
      </c>
      <c r="BI234" s="138">
        <f>IF(N234="nulová",J234,0)</f>
        <v>0</v>
      </c>
      <c r="BJ234" s="16" t="s">
        <v>81</v>
      </c>
      <c r="BK234" s="138">
        <f>ROUND(I234*H234,2)</f>
        <v>0</v>
      </c>
      <c r="BL234" s="16" t="s">
        <v>127</v>
      </c>
      <c r="BM234" s="137" t="s">
        <v>407</v>
      </c>
    </row>
    <row r="235" spans="2:65" s="13" customFormat="1" ht="33.75">
      <c r="B235" s="157"/>
      <c r="D235" s="150" t="s">
        <v>134</v>
      </c>
      <c r="E235" s="158" t="s">
        <v>1</v>
      </c>
      <c r="F235" s="159" t="s">
        <v>408</v>
      </c>
      <c r="H235" s="158" t="s">
        <v>1</v>
      </c>
      <c r="I235" s="160"/>
      <c r="L235" s="157"/>
      <c r="M235" s="161"/>
      <c r="T235" s="162"/>
      <c r="AT235" s="158" t="s">
        <v>134</v>
      </c>
      <c r="AU235" s="158" t="s">
        <v>83</v>
      </c>
      <c r="AV235" s="13" t="s">
        <v>81</v>
      </c>
      <c r="AW235" s="13" t="s">
        <v>32</v>
      </c>
      <c r="AX235" s="13" t="s">
        <v>76</v>
      </c>
      <c r="AY235" s="158" t="s">
        <v>119</v>
      </c>
    </row>
    <row r="236" spans="2:65" s="13" customFormat="1" ht="11.25">
      <c r="B236" s="157"/>
      <c r="D236" s="150" t="s">
        <v>134</v>
      </c>
      <c r="E236" s="158" t="s">
        <v>1</v>
      </c>
      <c r="F236" s="159" t="s">
        <v>409</v>
      </c>
      <c r="H236" s="158" t="s">
        <v>1</v>
      </c>
      <c r="I236" s="160"/>
      <c r="L236" s="157"/>
      <c r="M236" s="161"/>
      <c r="T236" s="162"/>
      <c r="AT236" s="158" t="s">
        <v>134</v>
      </c>
      <c r="AU236" s="158" t="s">
        <v>83</v>
      </c>
      <c r="AV236" s="13" t="s">
        <v>81</v>
      </c>
      <c r="AW236" s="13" t="s">
        <v>32</v>
      </c>
      <c r="AX236" s="13" t="s">
        <v>76</v>
      </c>
      <c r="AY236" s="158" t="s">
        <v>119</v>
      </c>
    </row>
    <row r="237" spans="2:65" s="13" customFormat="1" ht="33.75">
      <c r="B237" s="157"/>
      <c r="D237" s="150" t="s">
        <v>134</v>
      </c>
      <c r="E237" s="158" t="s">
        <v>1</v>
      </c>
      <c r="F237" s="159" t="s">
        <v>410</v>
      </c>
      <c r="H237" s="158" t="s">
        <v>1</v>
      </c>
      <c r="I237" s="160"/>
      <c r="L237" s="157"/>
      <c r="M237" s="161"/>
      <c r="T237" s="162"/>
      <c r="AT237" s="158" t="s">
        <v>134</v>
      </c>
      <c r="AU237" s="158" t="s">
        <v>83</v>
      </c>
      <c r="AV237" s="13" t="s">
        <v>81</v>
      </c>
      <c r="AW237" s="13" t="s">
        <v>32</v>
      </c>
      <c r="AX237" s="13" t="s">
        <v>76</v>
      </c>
      <c r="AY237" s="158" t="s">
        <v>119</v>
      </c>
    </row>
    <row r="238" spans="2:65" s="13" customFormat="1" ht="22.5">
      <c r="B238" s="157"/>
      <c r="D238" s="150" t="s">
        <v>134</v>
      </c>
      <c r="E238" s="158" t="s">
        <v>1</v>
      </c>
      <c r="F238" s="159" t="s">
        <v>411</v>
      </c>
      <c r="H238" s="158" t="s">
        <v>1</v>
      </c>
      <c r="I238" s="160"/>
      <c r="L238" s="157"/>
      <c r="M238" s="161"/>
      <c r="T238" s="162"/>
      <c r="AT238" s="158" t="s">
        <v>134</v>
      </c>
      <c r="AU238" s="158" t="s">
        <v>83</v>
      </c>
      <c r="AV238" s="13" t="s">
        <v>81</v>
      </c>
      <c r="AW238" s="13" t="s">
        <v>32</v>
      </c>
      <c r="AX238" s="13" t="s">
        <v>76</v>
      </c>
      <c r="AY238" s="158" t="s">
        <v>119</v>
      </c>
    </row>
    <row r="239" spans="2:65" s="12" customFormat="1" ht="11.25">
      <c r="B239" s="149"/>
      <c r="D239" s="150" t="s">
        <v>134</v>
      </c>
      <c r="E239" s="156" t="s">
        <v>1</v>
      </c>
      <c r="F239" s="151" t="s">
        <v>395</v>
      </c>
      <c r="H239" s="152">
        <v>1</v>
      </c>
      <c r="I239" s="153"/>
      <c r="L239" s="149"/>
      <c r="M239" s="154"/>
      <c r="T239" s="155"/>
      <c r="AT239" s="156" t="s">
        <v>134</v>
      </c>
      <c r="AU239" s="156" t="s">
        <v>83</v>
      </c>
      <c r="AV239" s="12" t="s">
        <v>83</v>
      </c>
      <c r="AW239" s="12" t="s">
        <v>32</v>
      </c>
      <c r="AX239" s="12" t="s">
        <v>76</v>
      </c>
      <c r="AY239" s="156" t="s">
        <v>119</v>
      </c>
    </row>
    <row r="240" spans="2:65" s="14" customFormat="1" ht="11.25">
      <c r="B240" s="163"/>
      <c r="D240" s="150" t="s">
        <v>134</v>
      </c>
      <c r="E240" s="164" t="s">
        <v>1</v>
      </c>
      <c r="F240" s="165" t="s">
        <v>385</v>
      </c>
      <c r="H240" s="166">
        <v>1</v>
      </c>
      <c r="I240" s="167"/>
      <c r="L240" s="163"/>
      <c r="M240" s="168"/>
      <c r="T240" s="169"/>
      <c r="AT240" s="164" t="s">
        <v>134</v>
      </c>
      <c r="AU240" s="164" t="s">
        <v>83</v>
      </c>
      <c r="AV240" s="14" t="s">
        <v>127</v>
      </c>
      <c r="AW240" s="14" t="s">
        <v>32</v>
      </c>
      <c r="AX240" s="14" t="s">
        <v>81</v>
      </c>
      <c r="AY240" s="164" t="s">
        <v>119</v>
      </c>
    </row>
    <row r="241" spans="2:65" s="1" customFormat="1" ht="37.9" customHeight="1">
      <c r="B241" s="31"/>
      <c r="C241" s="126" t="s">
        <v>412</v>
      </c>
      <c r="D241" s="126" t="s">
        <v>122</v>
      </c>
      <c r="E241" s="127" t="s">
        <v>413</v>
      </c>
      <c r="F241" s="128" t="s">
        <v>414</v>
      </c>
      <c r="G241" s="129" t="s">
        <v>339</v>
      </c>
      <c r="H241" s="130">
        <v>30</v>
      </c>
      <c r="I241" s="131"/>
      <c r="J241" s="132">
        <f>ROUND(I241*H241,2)</f>
        <v>0</v>
      </c>
      <c r="K241" s="128" t="s">
        <v>1</v>
      </c>
      <c r="L241" s="31"/>
      <c r="M241" s="133" t="s">
        <v>1</v>
      </c>
      <c r="N241" s="134" t="s">
        <v>41</v>
      </c>
      <c r="P241" s="135">
        <f>O241*H241</f>
        <v>0</v>
      </c>
      <c r="Q241" s="135">
        <v>0</v>
      </c>
      <c r="R241" s="135">
        <f>Q241*H241</f>
        <v>0</v>
      </c>
      <c r="S241" s="135">
        <v>0</v>
      </c>
      <c r="T241" s="136">
        <f>S241*H241</f>
        <v>0</v>
      </c>
      <c r="AR241" s="137" t="s">
        <v>127</v>
      </c>
      <c r="AT241" s="137" t="s">
        <v>122</v>
      </c>
      <c r="AU241" s="137" t="s">
        <v>83</v>
      </c>
      <c r="AY241" s="16" t="s">
        <v>119</v>
      </c>
      <c r="BE241" s="138">
        <f>IF(N241="základní",J241,0)</f>
        <v>0</v>
      </c>
      <c r="BF241" s="138">
        <f>IF(N241="snížená",J241,0)</f>
        <v>0</v>
      </c>
      <c r="BG241" s="138">
        <f>IF(N241="zákl. přenesená",J241,0)</f>
        <v>0</v>
      </c>
      <c r="BH241" s="138">
        <f>IF(N241="sníž. přenesená",J241,0)</f>
        <v>0</v>
      </c>
      <c r="BI241" s="138">
        <f>IF(N241="nulová",J241,0)</f>
        <v>0</v>
      </c>
      <c r="BJ241" s="16" t="s">
        <v>81</v>
      </c>
      <c r="BK241" s="138">
        <f>ROUND(I241*H241,2)</f>
        <v>0</v>
      </c>
      <c r="BL241" s="16" t="s">
        <v>127</v>
      </c>
      <c r="BM241" s="137" t="s">
        <v>415</v>
      </c>
    </row>
    <row r="242" spans="2:65" s="12" customFormat="1" ht="22.5">
      <c r="B242" s="149"/>
      <c r="D242" s="150" t="s">
        <v>134</v>
      </c>
      <c r="E242" s="156" t="s">
        <v>1</v>
      </c>
      <c r="F242" s="151" t="s">
        <v>416</v>
      </c>
      <c r="H242" s="152">
        <v>30</v>
      </c>
      <c r="I242" s="153"/>
      <c r="L242" s="149"/>
      <c r="M242" s="154"/>
      <c r="T242" s="155"/>
      <c r="AT242" s="156" t="s">
        <v>134</v>
      </c>
      <c r="AU242" s="156" t="s">
        <v>83</v>
      </c>
      <c r="AV242" s="12" t="s">
        <v>83</v>
      </c>
      <c r="AW242" s="12" t="s">
        <v>32</v>
      </c>
      <c r="AX242" s="12" t="s">
        <v>76</v>
      </c>
      <c r="AY242" s="156" t="s">
        <v>119</v>
      </c>
    </row>
    <row r="243" spans="2:65" s="14" customFormat="1" ht="11.25">
      <c r="B243" s="163"/>
      <c r="D243" s="150" t="s">
        <v>134</v>
      </c>
      <c r="E243" s="164" t="s">
        <v>1</v>
      </c>
      <c r="F243" s="165" t="s">
        <v>385</v>
      </c>
      <c r="H243" s="166">
        <v>30</v>
      </c>
      <c r="I243" s="167"/>
      <c r="L243" s="163"/>
      <c r="M243" s="168"/>
      <c r="T243" s="169"/>
      <c r="AT243" s="164" t="s">
        <v>134</v>
      </c>
      <c r="AU243" s="164" t="s">
        <v>83</v>
      </c>
      <c r="AV243" s="14" t="s">
        <v>127</v>
      </c>
      <c r="AW243" s="14" t="s">
        <v>32</v>
      </c>
      <c r="AX243" s="14" t="s">
        <v>81</v>
      </c>
      <c r="AY243" s="164" t="s">
        <v>119</v>
      </c>
    </row>
    <row r="244" spans="2:65" s="1" customFormat="1" ht="16.5" customHeight="1">
      <c r="B244" s="31"/>
      <c r="C244" s="126" t="s">
        <v>417</v>
      </c>
      <c r="D244" s="126" t="s">
        <v>122</v>
      </c>
      <c r="E244" s="127" t="s">
        <v>418</v>
      </c>
      <c r="F244" s="128" t="s">
        <v>419</v>
      </c>
      <c r="G244" s="129" t="s">
        <v>379</v>
      </c>
      <c r="H244" s="130">
        <v>1</v>
      </c>
      <c r="I244" s="131"/>
      <c r="J244" s="132">
        <f>ROUND(I244*H244,2)</f>
        <v>0</v>
      </c>
      <c r="K244" s="128" t="s">
        <v>1</v>
      </c>
      <c r="L244" s="31"/>
      <c r="M244" s="133" t="s">
        <v>1</v>
      </c>
      <c r="N244" s="134" t="s">
        <v>41</v>
      </c>
      <c r="P244" s="135">
        <f>O244*H244</f>
        <v>0</v>
      </c>
      <c r="Q244" s="135">
        <v>0</v>
      </c>
      <c r="R244" s="135">
        <f>Q244*H244</f>
        <v>0</v>
      </c>
      <c r="S244" s="135">
        <v>0</v>
      </c>
      <c r="T244" s="136">
        <f>S244*H244</f>
        <v>0</v>
      </c>
      <c r="AR244" s="137" t="s">
        <v>127</v>
      </c>
      <c r="AT244" s="137" t="s">
        <v>122</v>
      </c>
      <c r="AU244" s="137" t="s">
        <v>83</v>
      </c>
      <c r="AY244" s="16" t="s">
        <v>119</v>
      </c>
      <c r="BE244" s="138">
        <f>IF(N244="základní",J244,0)</f>
        <v>0</v>
      </c>
      <c r="BF244" s="138">
        <f>IF(N244="snížená",J244,0)</f>
        <v>0</v>
      </c>
      <c r="BG244" s="138">
        <f>IF(N244="zákl. přenesená",J244,0)</f>
        <v>0</v>
      </c>
      <c r="BH244" s="138">
        <f>IF(N244="sníž. přenesená",J244,0)</f>
        <v>0</v>
      </c>
      <c r="BI244" s="138">
        <f>IF(N244="nulová",J244,0)</f>
        <v>0</v>
      </c>
      <c r="BJ244" s="16" t="s">
        <v>81</v>
      </c>
      <c r="BK244" s="138">
        <f>ROUND(I244*H244,2)</f>
        <v>0</v>
      </c>
      <c r="BL244" s="16" t="s">
        <v>127</v>
      </c>
      <c r="BM244" s="137" t="s">
        <v>420</v>
      </c>
    </row>
    <row r="245" spans="2:65" s="13" customFormat="1" ht="22.5">
      <c r="B245" s="157"/>
      <c r="D245" s="150" t="s">
        <v>134</v>
      </c>
      <c r="E245" s="158" t="s">
        <v>1</v>
      </c>
      <c r="F245" s="159" t="s">
        <v>421</v>
      </c>
      <c r="H245" s="158" t="s">
        <v>1</v>
      </c>
      <c r="I245" s="160"/>
      <c r="L245" s="157"/>
      <c r="M245" s="161"/>
      <c r="T245" s="162"/>
      <c r="AT245" s="158" t="s">
        <v>134</v>
      </c>
      <c r="AU245" s="158" t="s">
        <v>83</v>
      </c>
      <c r="AV245" s="13" t="s">
        <v>81</v>
      </c>
      <c r="AW245" s="13" t="s">
        <v>32</v>
      </c>
      <c r="AX245" s="13" t="s">
        <v>76</v>
      </c>
      <c r="AY245" s="158" t="s">
        <v>119</v>
      </c>
    </row>
    <row r="246" spans="2:65" s="13" customFormat="1" ht="11.25">
      <c r="B246" s="157"/>
      <c r="D246" s="150" t="s">
        <v>134</v>
      </c>
      <c r="E246" s="158" t="s">
        <v>1</v>
      </c>
      <c r="F246" s="159" t="s">
        <v>422</v>
      </c>
      <c r="H246" s="158" t="s">
        <v>1</v>
      </c>
      <c r="I246" s="160"/>
      <c r="L246" s="157"/>
      <c r="M246" s="161"/>
      <c r="T246" s="162"/>
      <c r="AT246" s="158" t="s">
        <v>134</v>
      </c>
      <c r="AU246" s="158" t="s">
        <v>83</v>
      </c>
      <c r="AV246" s="13" t="s">
        <v>81</v>
      </c>
      <c r="AW246" s="13" t="s">
        <v>32</v>
      </c>
      <c r="AX246" s="13" t="s">
        <v>76</v>
      </c>
      <c r="AY246" s="158" t="s">
        <v>119</v>
      </c>
    </row>
    <row r="247" spans="2:65" s="13" customFormat="1" ht="11.25">
      <c r="B247" s="157"/>
      <c r="D247" s="150" t="s">
        <v>134</v>
      </c>
      <c r="E247" s="158" t="s">
        <v>1</v>
      </c>
      <c r="F247" s="159" t="s">
        <v>423</v>
      </c>
      <c r="H247" s="158" t="s">
        <v>1</v>
      </c>
      <c r="I247" s="160"/>
      <c r="L247" s="157"/>
      <c r="M247" s="161"/>
      <c r="T247" s="162"/>
      <c r="AT247" s="158" t="s">
        <v>134</v>
      </c>
      <c r="AU247" s="158" t="s">
        <v>83</v>
      </c>
      <c r="AV247" s="13" t="s">
        <v>81</v>
      </c>
      <c r="AW247" s="13" t="s">
        <v>32</v>
      </c>
      <c r="AX247" s="13" t="s">
        <v>76</v>
      </c>
      <c r="AY247" s="158" t="s">
        <v>119</v>
      </c>
    </row>
    <row r="248" spans="2:65" s="12" customFormat="1" ht="11.25">
      <c r="B248" s="149"/>
      <c r="D248" s="150" t="s">
        <v>134</v>
      </c>
      <c r="E248" s="156" t="s">
        <v>1</v>
      </c>
      <c r="F248" s="151" t="s">
        <v>424</v>
      </c>
      <c r="H248" s="152">
        <v>1</v>
      </c>
      <c r="I248" s="153"/>
      <c r="L248" s="149"/>
      <c r="M248" s="154"/>
      <c r="T248" s="155"/>
      <c r="AT248" s="156" t="s">
        <v>134</v>
      </c>
      <c r="AU248" s="156" t="s">
        <v>83</v>
      </c>
      <c r="AV248" s="12" t="s">
        <v>83</v>
      </c>
      <c r="AW248" s="12" t="s">
        <v>32</v>
      </c>
      <c r="AX248" s="12" t="s">
        <v>76</v>
      </c>
      <c r="AY248" s="156" t="s">
        <v>119</v>
      </c>
    </row>
    <row r="249" spans="2:65" s="14" customFormat="1" ht="11.25">
      <c r="B249" s="163"/>
      <c r="D249" s="150" t="s">
        <v>134</v>
      </c>
      <c r="E249" s="164" t="s">
        <v>1</v>
      </c>
      <c r="F249" s="165" t="s">
        <v>385</v>
      </c>
      <c r="H249" s="166">
        <v>1</v>
      </c>
      <c r="I249" s="167"/>
      <c r="L249" s="163"/>
      <c r="M249" s="170"/>
      <c r="N249" s="171"/>
      <c r="O249" s="171"/>
      <c r="P249" s="171"/>
      <c r="Q249" s="171"/>
      <c r="R249" s="171"/>
      <c r="S249" s="171"/>
      <c r="T249" s="172"/>
      <c r="AT249" s="164" t="s">
        <v>134</v>
      </c>
      <c r="AU249" s="164" t="s">
        <v>83</v>
      </c>
      <c r="AV249" s="14" t="s">
        <v>127</v>
      </c>
      <c r="AW249" s="14" t="s">
        <v>32</v>
      </c>
      <c r="AX249" s="14" t="s">
        <v>81</v>
      </c>
      <c r="AY249" s="164" t="s">
        <v>119</v>
      </c>
    </row>
    <row r="250" spans="2:65" s="1" customFormat="1" ht="6.95" customHeight="1">
      <c r="B250" s="43"/>
      <c r="C250" s="44"/>
      <c r="D250" s="44"/>
      <c r="E250" s="44"/>
      <c r="F250" s="44"/>
      <c r="G250" s="44"/>
      <c r="H250" s="44"/>
      <c r="I250" s="44"/>
      <c r="J250" s="44"/>
      <c r="K250" s="44"/>
      <c r="L250" s="31"/>
    </row>
  </sheetData>
  <sheetProtection algorithmName="SHA-512" hashValue="64Rs6M4GSkRFwzyaLs5HRoeJ6Ruu2zeUvkfqDiVfjSQBCVVzfE/wVB3IdKM9gLrDppSpRIGNXFKJ0RfAo4HeCg==" saltValue="K1YCOx8XbAzu5pgOGxyjWi5hcXj4J7Le3SUSR/8H2M0y5mErb8d0xNmyu1E8AWG01Kx08kp0928rPugQHahdGQ==" spinCount="100000" sheet="1" objects="1" scenarios="1" formatColumns="0" formatRows="0" autoFilter="0"/>
  <autoFilter ref="C125:K249" xr:uid="{00000000-0009-0000-0000-000001000000}"/>
  <mergeCells count="6">
    <mergeCell ref="L2:V2"/>
    <mergeCell ref="E7:H7"/>
    <mergeCell ref="E16:H16"/>
    <mergeCell ref="E25:H25"/>
    <mergeCell ref="E85:H85"/>
    <mergeCell ref="E118:H11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I260222 - Oprava zastřeše...</vt:lpstr>
      <vt:lpstr>'I260222 - Oprava zastřeše...'!Názvy_tisku</vt:lpstr>
      <vt:lpstr>'Rekapitulace stavby'!Názvy_tisku</vt:lpstr>
      <vt:lpstr>'I260222 - Oprava zastřeše...'!Oblast_tisku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ROZHP\Pavel</dc:creator>
  <cp:lastModifiedBy>Ing. Simona Čechová</cp:lastModifiedBy>
  <dcterms:created xsi:type="dcterms:W3CDTF">2026-03-05T07:36:03Z</dcterms:created>
  <dcterms:modified xsi:type="dcterms:W3CDTF">2026-03-12T06:12:57Z</dcterms:modified>
</cp:coreProperties>
</file>