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PROJEKTY_rozpočty\Město Frýdek-Místek\11710-003-000_Rek.podhledů ve sportovní hale ZŠ pionýrů 400\Revize_doplnění a upřesnění rozpočtu\"/>
    </mc:Choice>
  </mc:AlternateContent>
  <bookViews>
    <workbookView xWindow="28686" yWindow="-114" windowWidth="29042" windowHeight="15840" activeTab="1"/>
  </bookViews>
  <sheets>
    <sheet name="Pokyny pro vyplnění" sheetId="11" r:id="rId1"/>
    <sheet name="Stavba" sheetId="1" r:id="rId2"/>
    <sheet name="VzorPolozky" sheetId="10" state="hidden" r:id="rId3"/>
    <sheet name="00 VaON Naklady" sheetId="12" r:id="rId4"/>
    <sheet name="01 Stav.řešení Pol" sheetId="13" r:id="rId5"/>
    <sheet name="02 Elektro Pol" sheetId="14" r:id="rId6"/>
  </sheets>
  <externalReferences>
    <externalReference r:id="rId7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VaON Naklady'!$1:$7</definedName>
    <definedName name="_xlnm.Print_Titles" localSheetId="4">'01 Stav.řešení Pol'!$1:$7</definedName>
    <definedName name="_xlnm.Print_Titles" localSheetId="5">'02 Elektro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VaON Naklady'!$A$1:$Y$22</definedName>
    <definedName name="_xlnm.Print_Area" localSheetId="4">'01 Stav.řešení Pol'!$A$1:$Y$100</definedName>
    <definedName name="_xlnm.Print_Area" localSheetId="5">'02 Elektro Pol'!$A$1:$Y$30</definedName>
    <definedName name="_xlnm.Print_Area" localSheetId="1">Stavba!$A$1:$J$80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9" i="1" l="1"/>
  <c r="I78" i="1"/>
  <c r="I77" i="1"/>
  <c r="I19" i="1" s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G46" i="1"/>
  <c r="F46" i="1"/>
  <c r="G45" i="1"/>
  <c r="F45" i="1"/>
  <c r="H45" i="1" s="1"/>
  <c r="I45" i="1" s="1"/>
  <c r="G44" i="1"/>
  <c r="F44" i="1"/>
  <c r="G43" i="1"/>
  <c r="F43" i="1"/>
  <c r="G41" i="1"/>
  <c r="F41" i="1"/>
  <c r="G40" i="1"/>
  <c r="F40" i="1"/>
  <c r="G39" i="1"/>
  <c r="F39" i="1"/>
  <c r="G29" i="14"/>
  <c r="I8" i="14"/>
  <c r="O8" i="14"/>
  <c r="G9" i="14"/>
  <c r="G8" i="14" s="1"/>
  <c r="I9" i="14"/>
  <c r="K9" i="14"/>
  <c r="K8" i="14" s="1"/>
  <c r="O9" i="14"/>
  <c r="Q9" i="14"/>
  <c r="Q8" i="14" s="1"/>
  <c r="V9" i="14"/>
  <c r="V8" i="14" s="1"/>
  <c r="G10" i="14"/>
  <c r="I10" i="14"/>
  <c r="K10" i="14"/>
  <c r="M10" i="14"/>
  <c r="O10" i="14"/>
  <c r="Q10" i="14"/>
  <c r="V10" i="14"/>
  <c r="G11" i="14"/>
  <c r="I11" i="14"/>
  <c r="K11" i="14"/>
  <c r="M11" i="14"/>
  <c r="O11" i="14"/>
  <c r="Q11" i="14"/>
  <c r="V11" i="14"/>
  <c r="G12" i="14"/>
  <c r="G13" i="14"/>
  <c r="M13" i="14" s="1"/>
  <c r="M12" i="14" s="1"/>
  <c r="I13" i="14"/>
  <c r="I12" i="14" s="1"/>
  <c r="K13" i="14"/>
  <c r="K12" i="14" s="1"/>
  <c r="O13" i="14"/>
  <c r="O12" i="14" s="1"/>
  <c r="Q13" i="14"/>
  <c r="V13" i="14"/>
  <c r="V12" i="14" s="1"/>
  <c r="G14" i="14"/>
  <c r="I14" i="14"/>
  <c r="K14" i="14"/>
  <c r="M14" i="14"/>
  <c r="O14" i="14"/>
  <c r="Q14" i="14"/>
  <c r="Q12" i="14" s="1"/>
  <c r="V14" i="14"/>
  <c r="G15" i="14"/>
  <c r="I15" i="14"/>
  <c r="K15" i="14"/>
  <c r="M15" i="14"/>
  <c r="O15" i="14"/>
  <c r="Q15" i="14"/>
  <c r="V15" i="14"/>
  <c r="I16" i="14"/>
  <c r="O16" i="14"/>
  <c r="G17" i="14"/>
  <c r="G16" i="14" s="1"/>
  <c r="I17" i="14"/>
  <c r="K17" i="14"/>
  <c r="K16" i="14" s="1"/>
  <c r="O17" i="14"/>
  <c r="Q17" i="14"/>
  <c r="Q16" i="14" s="1"/>
  <c r="V17" i="14"/>
  <c r="V16" i="14" s="1"/>
  <c r="G18" i="14"/>
  <c r="I18" i="14"/>
  <c r="K18" i="14"/>
  <c r="M18" i="14"/>
  <c r="O18" i="14"/>
  <c r="Q18" i="14"/>
  <c r="V18" i="14"/>
  <c r="K19" i="14"/>
  <c r="O19" i="14"/>
  <c r="G20" i="14"/>
  <c r="G19" i="14" s="1"/>
  <c r="I20" i="14"/>
  <c r="I19" i="14" s="1"/>
  <c r="K20" i="14"/>
  <c r="O20" i="14"/>
  <c r="Q20" i="14"/>
  <c r="Q19" i="14" s="1"/>
  <c r="V20" i="14"/>
  <c r="G21" i="14"/>
  <c r="M21" i="14" s="1"/>
  <c r="I21" i="14"/>
  <c r="K21" i="14"/>
  <c r="O21" i="14"/>
  <c r="Q21" i="14"/>
  <c r="V21" i="14"/>
  <c r="V19" i="14" s="1"/>
  <c r="I22" i="14"/>
  <c r="K22" i="14"/>
  <c r="Q22" i="14"/>
  <c r="G23" i="14"/>
  <c r="G22" i="14" s="1"/>
  <c r="I23" i="14"/>
  <c r="K23" i="14"/>
  <c r="M23" i="14"/>
  <c r="M22" i="14" s="1"/>
  <c r="O23" i="14"/>
  <c r="O22" i="14" s="1"/>
  <c r="Q23" i="14"/>
  <c r="V23" i="14"/>
  <c r="V22" i="14" s="1"/>
  <c r="I24" i="14"/>
  <c r="O24" i="14"/>
  <c r="G25" i="14"/>
  <c r="G24" i="14" s="1"/>
  <c r="I25" i="14"/>
  <c r="K25" i="14"/>
  <c r="K24" i="14" s="1"/>
  <c r="O25" i="14"/>
  <c r="Q25" i="14"/>
  <c r="Q24" i="14" s="1"/>
  <c r="V25" i="14"/>
  <c r="V24" i="14" s="1"/>
  <c r="G26" i="14"/>
  <c r="I26" i="14"/>
  <c r="K26" i="14"/>
  <c r="M26" i="14"/>
  <c r="O26" i="14"/>
  <c r="Q26" i="14"/>
  <c r="V26" i="14"/>
  <c r="G27" i="14"/>
  <c r="I27" i="14"/>
  <c r="K27" i="14"/>
  <c r="M27" i="14"/>
  <c r="O27" i="14"/>
  <c r="Q27" i="14"/>
  <c r="V27" i="14"/>
  <c r="AE29" i="14"/>
  <c r="G99" i="13"/>
  <c r="BA90" i="13"/>
  <c r="BA88" i="13"/>
  <c r="BA20" i="13"/>
  <c r="BA19" i="13"/>
  <c r="BA14" i="13"/>
  <c r="BA13" i="13"/>
  <c r="BA11" i="13"/>
  <c r="BA10" i="13"/>
  <c r="I8" i="13"/>
  <c r="O8" i="13"/>
  <c r="G9" i="13"/>
  <c r="G8" i="13" s="1"/>
  <c r="I9" i="13"/>
  <c r="K9" i="13"/>
  <c r="K8" i="13" s="1"/>
  <c r="O9" i="13"/>
  <c r="Q9" i="13"/>
  <c r="Q8" i="13" s="1"/>
  <c r="V9" i="13"/>
  <c r="V8" i="13" s="1"/>
  <c r="V16" i="13"/>
  <c r="G17" i="13"/>
  <c r="M17" i="13" s="1"/>
  <c r="I17" i="13"/>
  <c r="K17" i="13"/>
  <c r="K16" i="13" s="1"/>
  <c r="O17" i="13"/>
  <c r="O16" i="13" s="1"/>
  <c r="Q17" i="13"/>
  <c r="V17" i="13"/>
  <c r="G18" i="13"/>
  <c r="M18" i="13" s="1"/>
  <c r="I18" i="13"/>
  <c r="K18" i="13"/>
  <c r="O18" i="13"/>
  <c r="Q18" i="13"/>
  <c r="Q16" i="13" s="1"/>
  <c r="V18" i="13"/>
  <c r="G29" i="13"/>
  <c r="M29" i="13" s="1"/>
  <c r="I29" i="13"/>
  <c r="I16" i="13" s="1"/>
  <c r="K29" i="13"/>
  <c r="O29" i="13"/>
  <c r="Q29" i="13"/>
  <c r="V29" i="13"/>
  <c r="G31" i="13"/>
  <c r="I31" i="13"/>
  <c r="K31" i="13"/>
  <c r="M31" i="13"/>
  <c r="O31" i="13"/>
  <c r="Q31" i="13"/>
  <c r="V31" i="13"/>
  <c r="G32" i="13"/>
  <c r="K32" i="13"/>
  <c r="M32" i="13"/>
  <c r="Q32" i="13"/>
  <c r="V32" i="13"/>
  <c r="G33" i="13"/>
  <c r="I33" i="13"/>
  <c r="I32" i="13" s="1"/>
  <c r="K33" i="13"/>
  <c r="M33" i="13"/>
  <c r="O33" i="13"/>
  <c r="O32" i="13" s="1"/>
  <c r="Q33" i="13"/>
  <c r="V33" i="13"/>
  <c r="Q36" i="13"/>
  <c r="G37" i="13"/>
  <c r="I37" i="13"/>
  <c r="I36" i="13" s="1"/>
  <c r="K37" i="13"/>
  <c r="M37" i="13"/>
  <c r="O37" i="13"/>
  <c r="Q37" i="13"/>
  <c r="V37" i="13"/>
  <c r="V36" i="13" s="1"/>
  <c r="G40" i="13"/>
  <c r="M40" i="13" s="1"/>
  <c r="I40" i="13"/>
  <c r="K40" i="13"/>
  <c r="K36" i="13" s="1"/>
  <c r="O40" i="13"/>
  <c r="O36" i="13" s="1"/>
  <c r="Q40" i="13"/>
  <c r="V40" i="13"/>
  <c r="G43" i="13"/>
  <c r="M43" i="13" s="1"/>
  <c r="I43" i="13"/>
  <c r="K43" i="13"/>
  <c r="O43" i="13"/>
  <c r="Q43" i="13"/>
  <c r="V43" i="13"/>
  <c r="G45" i="13"/>
  <c r="M45" i="13" s="1"/>
  <c r="I45" i="13"/>
  <c r="K45" i="13"/>
  <c r="O45" i="13"/>
  <c r="Q45" i="13"/>
  <c r="V45" i="13"/>
  <c r="G47" i="13"/>
  <c r="I47" i="13"/>
  <c r="K47" i="13"/>
  <c r="M47" i="13"/>
  <c r="O47" i="13"/>
  <c r="Q47" i="13"/>
  <c r="V47" i="13"/>
  <c r="G50" i="13"/>
  <c r="I50" i="13"/>
  <c r="K50" i="13"/>
  <c r="M50" i="13"/>
  <c r="O50" i="13"/>
  <c r="Q50" i="13"/>
  <c r="V50" i="13"/>
  <c r="G51" i="13"/>
  <c r="I51" i="13"/>
  <c r="K51" i="13"/>
  <c r="M51" i="13"/>
  <c r="O51" i="13"/>
  <c r="Q51" i="13"/>
  <c r="V51" i="13"/>
  <c r="G55" i="13"/>
  <c r="K55" i="13"/>
  <c r="O55" i="13"/>
  <c r="Q55" i="13"/>
  <c r="G56" i="13"/>
  <c r="I56" i="13"/>
  <c r="I55" i="13" s="1"/>
  <c r="K56" i="13"/>
  <c r="M56" i="13"/>
  <c r="M55" i="13" s="1"/>
  <c r="O56" i="13"/>
  <c r="Q56" i="13"/>
  <c r="V56" i="13"/>
  <c r="V55" i="13" s="1"/>
  <c r="K59" i="13"/>
  <c r="O59" i="13"/>
  <c r="V59" i="13"/>
  <c r="G60" i="13"/>
  <c r="G59" i="13" s="1"/>
  <c r="I60" i="13"/>
  <c r="I59" i="13" s="1"/>
  <c r="K60" i="13"/>
  <c r="O60" i="13"/>
  <c r="Q60" i="13"/>
  <c r="Q59" i="13" s="1"/>
  <c r="V60" i="13"/>
  <c r="G62" i="13"/>
  <c r="I62" i="13"/>
  <c r="O62" i="13"/>
  <c r="V62" i="13"/>
  <c r="G63" i="13"/>
  <c r="I63" i="13"/>
  <c r="K63" i="13"/>
  <c r="K62" i="13" s="1"/>
  <c r="M63" i="13"/>
  <c r="M62" i="13" s="1"/>
  <c r="O63" i="13"/>
  <c r="Q63" i="13"/>
  <c r="Q62" i="13" s="1"/>
  <c r="V63" i="13"/>
  <c r="G65" i="13"/>
  <c r="G66" i="13"/>
  <c r="I66" i="13"/>
  <c r="I65" i="13" s="1"/>
  <c r="K66" i="13"/>
  <c r="M66" i="13"/>
  <c r="O66" i="13"/>
  <c r="O65" i="13" s="1"/>
  <c r="Q66" i="13"/>
  <c r="Q65" i="13" s="1"/>
  <c r="V66" i="13"/>
  <c r="G69" i="13"/>
  <c r="M69" i="13" s="1"/>
  <c r="M65" i="13" s="1"/>
  <c r="I69" i="13"/>
  <c r="K69" i="13"/>
  <c r="K65" i="13" s="1"/>
  <c r="O69" i="13"/>
  <c r="Q69" i="13"/>
  <c r="V69" i="13"/>
  <c r="G72" i="13"/>
  <c r="I72" i="13"/>
  <c r="K72" i="13"/>
  <c r="M72" i="13"/>
  <c r="O72" i="13"/>
  <c r="Q72" i="13"/>
  <c r="V72" i="13"/>
  <c r="V65" i="13" s="1"/>
  <c r="K74" i="13"/>
  <c r="O74" i="13"/>
  <c r="G75" i="13"/>
  <c r="G74" i="13" s="1"/>
  <c r="I75" i="13"/>
  <c r="I74" i="13" s="1"/>
  <c r="K75" i="13"/>
  <c r="O75" i="13"/>
  <c r="Q75" i="13"/>
  <c r="Q74" i="13" s="1"/>
  <c r="V75" i="13"/>
  <c r="G77" i="13"/>
  <c r="M77" i="13" s="1"/>
  <c r="I77" i="13"/>
  <c r="K77" i="13"/>
  <c r="O77" i="13"/>
  <c r="Q77" i="13"/>
  <c r="V77" i="13"/>
  <c r="V74" i="13" s="1"/>
  <c r="K79" i="13"/>
  <c r="Q79" i="13"/>
  <c r="G80" i="13"/>
  <c r="G79" i="13" s="1"/>
  <c r="I80" i="13"/>
  <c r="K80" i="13"/>
  <c r="M80" i="13"/>
  <c r="M79" i="13" s="1"/>
  <c r="O80" i="13"/>
  <c r="O79" i="13" s="1"/>
  <c r="Q80" i="13"/>
  <c r="V80" i="13"/>
  <c r="V79" i="13" s="1"/>
  <c r="G82" i="13"/>
  <c r="I82" i="13"/>
  <c r="I79" i="13" s="1"/>
  <c r="K82" i="13"/>
  <c r="M82" i="13"/>
  <c r="O82" i="13"/>
  <c r="Q82" i="13"/>
  <c r="V82" i="13"/>
  <c r="G85" i="13"/>
  <c r="I85" i="13"/>
  <c r="I84" i="13" s="1"/>
  <c r="K85" i="13"/>
  <c r="M85" i="13"/>
  <c r="O85" i="13"/>
  <c r="Q85" i="13"/>
  <c r="V85" i="13"/>
  <c r="V84" i="13" s="1"/>
  <c r="G87" i="13"/>
  <c r="M87" i="13" s="1"/>
  <c r="I87" i="13"/>
  <c r="K87" i="13"/>
  <c r="O87" i="13"/>
  <c r="O84" i="13" s="1"/>
  <c r="Q87" i="13"/>
  <c r="V87" i="13"/>
  <c r="G89" i="13"/>
  <c r="G84" i="13" s="1"/>
  <c r="I89" i="13"/>
  <c r="K89" i="13"/>
  <c r="O89" i="13"/>
  <c r="Q89" i="13"/>
  <c r="V89" i="13"/>
  <c r="G91" i="13"/>
  <c r="M91" i="13" s="1"/>
  <c r="I91" i="13"/>
  <c r="K91" i="13"/>
  <c r="O91" i="13"/>
  <c r="Q91" i="13"/>
  <c r="V91" i="13"/>
  <c r="G92" i="13"/>
  <c r="I92" i="13"/>
  <c r="K92" i="13"/>
  <c r="K84" i="13" s="1"/>
  <c r="M92" i="13"/>
  <c r="O92" i="13"/>
  <c r="Q92" i="13"/>
  <c r="V92" i="13"/>
  <c r="G93" i="13"/>
  <c r="I93" i="13"/>
  <c r="K93" i="13"/>
  <c r="M93" i="13"/>
  <c r="O93" i="13"/>
  <c r="Q93" i="13"/>
  <c r="V93" i="13"/>
  <c r="G95" i="13"/>
  <c r="I95" i="13"/>
  <c r="K95" i="13"/>
  <c r="M95" i="13"/>
  <c r="O95" i="13"/>
  <c r="Q95" i="13"/>
  <c r="V95" i="13"/>
  <c r="G96" i="13"/>
  <c r="M96" i="13" s="1"/>
  <c r="I96" i="13"/>
  <c r="K96" i="13"/>
  <c r="O96" i="13"/>
  <c r="Q96" i="13"/>
  <c r="Q84" i="13" s="1"/>
  <c r="V96" i="13"/>
  <c r="AE99" i="13"/>
  <c r="G21" i="12"/>
  <c r="BA19" i="12"/>
  <c r="BA14" i="12"/>
  <c r="BA13" i="12"/>
  <c r="BA12" i="12"/>
  <c r="BA11" i="12"/>
  <c r="G8" i="12"/>
  <c r="K8" i="12"/>
  <c r="Q8" i="12"/>
  <c r="V8" i="12"/>
  <c r="G9" i="12"/>
  <c r="AF21" i="12" s="1"/>
  <c r="I9" i="12"/>
  <c r="I8" i="12" s="1"/>
  <c r="K9" i="12"/>
  <c r="O9" i="12"/>
  <c r="O8" i="12" s="1"/>
  <c r="Q9" i="12"/>
  <c r="V9" i="12"/>
  <c r="G15" i="12"/>
  <c r="I15" i="12"/>
  <c r="K15" i="12"/>
  <c r="G16" i="12"/>
  <c r="I16" i="12"/>
  <c r="K16" i="12"/>
  <c r="M16" i="12"/>
  <c r="M15" i="12" s="1"/>
  <c r="O16" i="12"/>
  <c r="Q16" i="12"/>
  <c r="Q15" i="12" s="1"/>
  <c r="V16" i="12"/>
  <c r="V15" i="12" s="1"/>
  <c r="G18" i="12"/>
  <c r="I18" i="12"/>
  <c r="K18" i="12"/>
  <c r="M18" i="12"/>
  <c r="O18" i="12"/>
  <c r="O15" i="12" s="1"/>
  <c r="Q18" i="12"/>
  <c r="V18" i="12"/>
  <c r="AE21" i="12"/>
  <c r="I20" i="1"/>
  <c r="I18" i="1"/>
  <c r="I17" i="1"/>
  <c r="F47" i="1"/>
  <c r="G47" i="1"/>
  <c r="G25" i="1" s="1"/>
  <c r="A25" i="1" s="1"/>
  <c r="H46" i="1"/>
  <c r="I46" i="1" s="1"/>
  <c r="H43" i="1"/>
  <c r="I43" i="1" s="1"/>
  <c r="H42" i="1"/>
  <c r="H41" i="1"/>
  <c r="I41" i="1" s="1"/>
  <c r="H39" i="1"/>
  <c r="H47" i="1" s="1"/>
  <c r="I16" i="1" l="1"/>
  <c r="I21" i="1" s="1"/>
  <c r="I80" i="1"/>
  <c r="J69" i="1" s="1"/>
  <c r="H44" i="1"/>
  <c r="I44" i="1" s="1"/>
  <c r="H40" i="1"/>
  <c r="I40" i="1" s="1"/>
  <c r="G26" i="1"/>
  <c r="A26" i="1"/>
  <c r="G28" i="1"/>
  <c r="G23" i="1"/>
  <c r="M20" i="14"/>
  <c r="M19" i="14" s="1"/>
  <c r="AF29" i="14"/>
  <c r="M25" i="14"/>
  <c r="M24" i="14" s="1"/>
  <c r="M17" i="14"/>
  <c r="M16" i="14" s="1"/>
  <c r="M9" i="14"/>
  <c r="M8" i="14" s="1"/>
  <c r="M36" i="13"/>
  <c r="M84" i="13"/>
  <c r="M16" i="13"/>
  <c r="AF99" i="13"/>
  <c r="M89" i="13"/>
  <c r="M60" i="13"/>
  <c r="M59" i="13" s="1"/>
  <c r="G36" i="13"/>
  <c r="G16" i="13"/>
  <c r="M75" i="13"/>
  <c r="M74" i="13" s="1"/>
  <c r="M9" i="13"/>
  <c r="M8" i="13" s="1"/>
  <c r="M9" i="12"/>
  <c r="M8" i="12" s="1"/>
  <c r="I39" i="1"/>
  <c r="I47" i="1" s="1"/>
  <c r="J41" i="1" s="1"/>
  <c r="J28" i="1"/>
  <c r="J26" i="1"/>
  <c r="G38" i="1"/>
  <c r="F38" i="1"/>
  <c r="J23" i="1"/>
  <c r="J24" i="1"/>
  <c r="J25" i="1"/>
  <c r="J27" i="1"/>
  <c r="E24" i="1"/>
  <c r="E26" i="1"/>
  <c r="J65" i="1" l="1"/>
  <c r="J61" i="1"/>
  <c r="J73" i="1"/>
  <c r="J77" i="1"/>
  <c r="J68" i="1"/>
  <c r="J63" i="1"/>
  <c r="J76" i="1"/>
  <c r="J67" i="1"/>
  <c r="J72" i="1"/>
  <c r="J75" i="1"/>
  <c r="J66" i="1"/>
  <c r="J79" i="1"/>
  <c r="J70" i="1"/>
  <c r="J74" i="1"/>
  <c r="J78" i="1"/>
  <c r="J64" i="1"/>
  <c r="J71" i="1"/>
  <c r="J62" i="1"/>
  <c r="J40" i="1"/>
  <c r="A23" i="1"/>
  <c r="J46" i="1"/>
  <c r="J45" i="1"/>
  <c r="J39" i="1"/>
  <c r="J47" i="1" s="1"/>
  <c r="J43" i="1"/>
  <c r="J44" i="1"/>
  <c r="J80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Igor Maléř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Igor Maléř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Igor Maléř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<sst xmlns="http://schemas.openxmlformats.org/spreadsheetml/2006/main" count="891" uniqueCount="334">
  <si>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</si>
  <si>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</si>
  <si>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</si>
  <si>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</si>
  <si>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</si>
  <si>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</si>
  <si>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</si>
  <si>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</si>
  <si>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</si>
  <si>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</si>
  <si>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</si>
  <si>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</si>
  <si>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</si>
  <si>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</si>
  <si>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</si>
  <si>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</si>
  <si>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</si>
  <si>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</si>
  <si>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</si>
  <si>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</si>
  <si>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</si>
  <si>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</si>
  <si>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</si>
  <si>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</si>
  <si>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</si>
  <si>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</si>
  <si>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</si>
  <si>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</si>
  <si>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</si>
  <si>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</si>
  <si>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</si>
  <si>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</si>
  <si>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</si>
  <si>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</si>
  <si>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</si>
  <si>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</si>
  <si>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</si>
  <si>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</si>
  <si>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</si>
  <si>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</si>
  <si>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</si>
  <si>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</si>
  <si>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</si>
  <si>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11710-003-000</t>
  </si>
  <si>
    <t>REKONSTRUKCE PODHLEDŮ VE SPORTOVNÍ  HALE, ZŠ PIONÝRŮ 400, FRÝDEK-MÍSTEK</t>
  </si>
  <si>
    <t>Statutární město Frýdek-Místek</t>
  </si>
  <si>
    <t>Radniční 1148</t>
  </si>
  <si>
    <t>Frýdek-Místek</t>
  </si>
  <si>
    <t>73801</t>
  </si>
  <si>
    <t>00296643</t>
  </si>
  <si>
    <t>HUTNÍ PROJEKT Frýdek-Místek a.s.</t>
  </si>
  <si>
    <t>28. října 1495</t>
  </si>
  <si>
    <t>Frýdek-Místek-Místek</t>
  </si>
  <si>
    <t>45193584</t>
  </si>
  <si>
    <t>CZ45193584</t>
  </si>
  <si>
    <t>30.3.2026</t>
  </si>
  <si>
    <t>Stavba</t>
  </si>
  <si>
    <t>Ostatní a vedlejší náklady</t>
  </si>
  <si>
    <t>VaON</t>
  </si>
  <si>
    <t>Vedlejší a ostatní náklady</t>
  </si>
  <si>
    <t>Stavební objekt</t>
  </si>
  <si>
    <t>01</t>
  </si>
  <si>
    <t>Stavební řešení</t>
  </si>
  <si>
    <t>Stav.řešení</t>
  </si>
  <si>
    <t>02</t>
  </si>
  <si>
    <t>Silnoproud a datová kabeláž</t>
  </si>
  <si>
    <t>Elektro</t>
  </si>
  <si>
    <t>Celkem za stavbu</t>
  </si>
  <si>
    <t>CZK</t>
  </si>
  <si>
    <t>#POPS</t>
  </si>
  <si>
    <t>Popis stavby: 11710-003-000 - REKONSTRUKCE PODHLEDŮ VE SPORTOVNÍ  HALE, ZŠ PIONÝRŮ 400, FRÝDEK-MÍSTEK</t>
  </si>
  <si>
    <t>#POPO</t>
  </si>
  <si>
    <t>Popis objektu: 00 - Vedlejší a ostatní náklady</t>
  </si>
  <si>
    <t>#POPR</t>
  </si>
  <si>
    <t>Popis rozpočtu: VaON - Vedlejší a ostatní náklady</t>
  </si>
  <si>
    <t>Popis objektu: 01 - Stavební řešení</t>
  </si>
  <si>
    <t>Popis rozpočtu: Stav.řešení - Stavební řešení</t>
  </si>
  <si>
    <t>Popis objektu: 02 - Silnoproud a datová kabeláž</t>
  </si>
  <si>
    <t>Popis rozpočtu: Elektro - Silnoproud a datová kabeláž</t>
  </si>
  <si>
    <t>Rekapitulace dílů</t>
  </si>
  <si>
    <t>Typ dílu</t>
  </si>
  <si>
    <t>11</t>
  </si>
  <si>
    <t>Přípravné a přidružené práce</t>
  </si>
  <si>
    <t>416</t>
  </si>
  <si>
    <t>Podhledy a mezistropy montované lehké</t>
  </si>
  <si>
    <t>6</t>
  </si>
  <si>
    <t>Úpravy povrchu, podlahy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</si>
  <si>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</si>
  <si>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</si>
  <si>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</si>
  <si>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</si>
  <si>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</si>
  <si>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</si>
  <si>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</si>
  <si>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</si>
  <si>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</si>
  <si>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</si>
  <si>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714</t>
  </si>
  <si>
    <t>Izolace akustické a protiotřesové</t>
  </si>
  <si>
    <t>EL01</t>
  </si>
  <si>
    <t>SILNOPROUD - MONTÁŽ</t>
  </si>
  <si>
    <t>EL02</t>
  </si>
  <si>
    <t>SILNOPROUD - MATERIÁL</t>
  </si>
  <si>
    <t>EL03</t>
  </si>
  <si>
    <t>DATA - MONTÁŽ</t>
  </si>
  <si>
    <t>EL04</t>
  </si>
  <si>
    <t>DATA - MATERIÁL</t>
  </si>
  <si>
    <t>EL05</t>
  </si>
  <si>
    <t>HODINOVÁ ZÚČTOVACÍ SAZBA</t>
  </si>
  <si>
    <t>M36</t>
  </si>
  <si>
    <t>Montáže měřících a regulačních zařízení</t>
  </si>
  <si>
    <t>D96</t>
  </si>
  <si>
    <t>Přesuny suti a vybouraných hmot</t>
  </si>
  <si>
    <t>PSU</t>
  </si>
  <si>
    <t>VN</t>
  </si>
  <si>
    <t>EL06</t>
  </si>
  <si>
    <t>OSTATNÍ NÁKLADY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</si>
  <si>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</si>
  <si>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</si>
  <si>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</si>
  <si>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</si>
  <si>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</si>
  <si>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</si>
  <si>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</si>
  <si>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</si>
  <si>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</si>
  <si>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</si>
  <si>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</si>
  <si>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</si>
  <si>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</si>
  <si>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</si>
  <si>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</si>
  <si>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</si>
  <si>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</si>
  <si>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</si>
  <si>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</si>
  <si>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</si>
  <si>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</si>
  <si>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</si>
  <si>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</si>
  <si>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</si>
  <si>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</si>
  <si>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</si>
  <si>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</si>
  <si>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</si>
  <si>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</si>
  <si>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</si>
  <si>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</si>
  <si>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</si>
  <si>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005121020R</t>
  </si>
  <si>
    <t xml:space="preserve">Provoz zařízení staveniště </t>
  </si>
  <si>
    <t>Soubor</t>
  </si>
  <si>
    <t>RTS 26/ I</t>
  </si>
  <si>
    <t>Indiv</t>
  </si>
  <si>
    <t>VRN</t>
  </si>
  <si>
    <t>Běžná</t>
  </si>
  <si>
    <t>POL99_2</t>
  </si>
  <si>
    <t>Náklady spojené s provozem staveniště:</t>
  </si>
  <si>
    <t>POP</t>
  </si>
  <si>
    <t>1) Investor poskytne zhotoviteli prostory pro zařízení staveniště (sociální a provozní zařízení staveniště) ve stávajících prostorech sportovní haly včetně míst napojení na energie.</t>
  </si>
  <si>
    <t>2) Náklady zhotovitele na energie spotřebované v rámci provozu zařízení staveniště (bude fakturováno dle skutečnosti).</t>
  </si>
  <si>
    <t>3) Náklady zhotovitele pro příjezd k hale z ulice Riegrova + ochrana stávající venkovní tartanové plochy proti pojezdu vozidel, materiál (Dřevoštěpkové desky tl. 25mm) poskytne investor po dohodě zhotoviteli, tzn. na naložení desek, přesun na vzdálenost cca do 1km včetně zakrytí/položení desek.</t>
  </si>
  <si>
    <t>4) Náklady zhotovitele na bezpečnostní a hygienická opatření na staveništi včetně zabezpečení prostoru výstavby a uvedení veškerých ploch dotčených výstavbou do původního nebo dohodnutého stavu.</t>
  </si>
  <si>
    <t>004111020R</t>
  </si>
  <si>
    <t xml:space="preserve">Vypracování projektové dokumentace </t>
  </si>
  <si>
    <t>Náklady spojené s vypracováním výrobní "dílenské" dokumentace (kladečský plán podhledů).</t>
  </si>
  <si>
    <t>005211020R</t>
  </si>
  <si>
    <t>Ochrana stávaj. inženýrských sítí na staveništi</t>
  </si>
  <si>
    <t>Náklady na ochranu inženýrských sítí a rozvodů (stáv.osvětlení, vzduchotechnika, ozvučení, apod.) probíhajících staveništěm nebo dotčenými stavbou i mimo území staveniště, kontrola vytýčení jejich skutečné trasy a provedení ochranných opatření pro zabezpečení stávajících inženýrských sítí.</t>
  </si>
  <si>
    <t>SUM</t>
  </si>
  <si>
    <t>END</t>
  </si>
  <si>
    <t>Položkový soupis prací a dodávek</t>
  </si>
  <si>
    <t>110101111RTT</t>
  </si>
  <si>
    <t>Provizorní/dočasné zakrytí hrací plochy sportovní haly, zatížení dle PD max. 280 kg/m2, (bude řešeno dle možností zhotovitele po dohodě s investorem)</t>
  </si>
  <si>
    <t>m2</t>
  </si>
  <si>
    <t>Vlastní</t>
  </si>
  <si>
    <t>Práce</t>
  </si>
  <si>
    <t>POL1_</t>
  </si>
  <si>
    <t>Je navrženo zakrytí ze tří vrstev překližek o tl. každé vrstvy 15 mm do kříže položených nebo možnost zapůjčení zátěžových desek ve stavebninách (např.pojezdová plastová deska s nosností 50 t) dle popisu v TZ.</t>
  </si>
  <si>
    <t>Předpoklad: Zakrytí palubové podlahy sportovní haly bude rozděleno do 3 částí/fází, plocha jedné části zakrytí s přesahem je cca 400m2.</t>
  </si>
  <si>
    <t>1. Zakrytí/ochrana podlahy sportovní haly o ploše cca 400m2.</t>
  </si>
  <si>
    <t>2. Demontáž zakrytí podlahy + přesun + opětovné položení zakrytí podlahy pro další část plochy cca 400m2.</t>
  </si>
  <si>
    <t>3. Demontáž zakrytí podlahy + přesun + opětovné položení zakrytí podlahy pro další část plochy cca 400m2.</t>
  </si>
  <si>
    <t>4. Finální demontáž zakrytí podlahy po provedení prací, naložení, odvoz....</t>
  </si>
  <si>
    <t>342264103R00</t>
  </si>
  <si>
    <t>Osazení revizních dvířek do podhledu z dřevovláknitých desek, plochy do 0,25 m2, včetně vyřezání otvoru</t>
  </si>
  <si>
    <t>kus</t>
  </si>
  <si>
    <t>416052240RTT</t>
  </si>
  <si>
    <t>Podhled akustický z dřevovláknitých desek pojených magnezitem, dvouúrovňový ocel.rošt, bez izolace,, včetně dodávky dřevovlákn.desek 1200x600x25mm s fazetou 5x5mm po obvodě desky, příslušenství, apod.</t>
  </si>
  <si>
    <t>Podhledová dvojúrovňová konstrukce (ocelová podkonstrukce CD - zavěšený dvojitý rošt ve dvou úrovních se skrytými nosnými profily) odolná nárazu míče v třídě 1A</t>
  </si>
  <si>
    <t>Podhledové akustické desky z dřevěných vláken pojených magnezitem opatřené povrchovou úpravou ve formátu 1200x600x25mm</t>
  </si>
  <si>
    <t>RAL dle PD</t>
  </si>
  <si>
    <t>Absorpce zvuku: alfaW až 0,90 / NRC až 0,95</t>
  </si>
  <si>
    <t>Odolnost proti vlhkosti: až 90% RH</t>
  </si>
  <si>
    <t>Reakce na oheň: B-s1, d0</t>
  </si>
  <si>
    <t>Podhledový systém: přímo montované desky nevyjímatelné</t>
  </si>
  <si>
    <t>Montáž+dodávka kompletní provedení podhledu včetně příslušenství a napojení na svislé konstrukce.</t>
  </si>
  <si>
    <t xml:space="preserve">"Podhled AP1=Akustický podhled, požární odolnost EI 30 DP1" : </t>
  </si>
  <si>
    <t>VV</t>
  </si>
  <si>
    <t>plocha podhledu včetně šikmé části+plocha podsad/tubusu světlíků (7ks), viz výkres podhledu : 1 404,93+105,27</t>
  </si>
  <si>
    <t>416091071RTT</t>
  </si>
  <si>
    <t>Příplatek za napojení podhledu na stávající světlík</t>
  </si>
  <si>
    <t>viz výkres podhledu : 7,00</t>
  </si>
  <si>
    <t>553476608RM</t>
  </si>
  <si>
    <t>Dvířka revizní 400 x 600 mm do podhledových dřevovláknitých desek, tl. 25 mm, dvířka v barvě podhledových desek včetně hliníkového rámečku</t>
  </si>
  <si>
    <t>Specifikace</t>
  </si>
  <si>
    <t>POL3_</t>
  </si>
  <si>
    <t>619991000RTT</t>
  </si>
  <si>
    <t>Zakrytí podlah geotextilíí 500g/m2, včetně dodávky geotextilie</t>
  </si>
  <si>
    <t>hrací plocha, plocha viz legenda místností : 1 105,63</t>
  </si>
  <si>
    <t>tribuna 520míst, plocha viz legenda místností+výška schodů na celou délku tribuny : 277,78+149,03</t>
  </si>
  <si>
    <t>943943221R00</t>
  </si>
  <si>
    <t>Montáž lešení prostorového lehkého bez podlah výšky do 10 m</t>
  </si>
  <si>
    <t>m3</t>
  </si>
  <si>
    <t>800-3</t>
  </si>
  <si>
    <t>pro zatížení podlahové plochy do 2 kPa (200 kg/m2),</t>
  </si>
  <si>
    <t>SPI</t>
  </si>
  <si>
    <t>lešení na tribuně (prům.v.7,5m) : 7,50*(6,50*45,00)</t>
  </si>
  <si>
    <t>943943292R00</t>
  </si>
  <si>
    <t xml:space="preserve">Montáž lešení prostorového lehkého bez podlah příplatek  za každý další i započatý měsíc použití lešení pro zatížení podlahové plochy do 2 kPa (200 kg/m2) </t>
  </si>
  <si>
    <t>2*2 193,75</t>
  </si>
  <si>
    <t>943943821R00</t>
  </si>
  <si>
    <t>Demontáž lešení prostorového lehkého výšky do 10 m</t>
  </si>
  <si>
    <t>bez podlah pro zatížení podlahové plochy do 2 kPa (200 kg/m2),</t>
  </si>
  <si>
    <t>943955021R00</t>
  </si>
  <si>
    <t>Montáž lešeňové podlahy s příčníky nebo podélníky, výšky do 10 m</t>
  </si>
  <si>
    <t>lešení na tribuně : (6,50*45,00)</t>
  </si>
  <si>
    <t>943955198R00</t>
  </si>
  <si>
    <t xml:space="preserve">Montáž lešeňové podlahy Pronájem lešeňových podlážek za den použití </t>
  </si>
  <si>
    <t>pro prostorové lešení</t>
  </si>
  <si>
    <t>60*292,50</t>
  </si>
  <si>
    <t>943955821R00</t>
  </si>
  <si>
    <t>Demontáž lešeňové podlahy s příčníky nebo podélníky, výšky do 10 m</t>
  </si>
  <si>
    <t>949941101R00</t>
  </si>
  <si>
    <t>Výsuvná šplhací plošina se zdvihem motorickým a s veškerým příslušenstvím, s jedním podvozkem a s jedním stožárem, výšky do 80 m</t>
  </si>
  <si>
    <t>den</t>
  </si>
  <si>
    <t>se zdvihem motorickým a s veškerým příslušenstvím, s jedním podvozkem a s jedním stožárem,</t>
  </si>
  <si>
    <t>Provoz mechanizmu včetně sestavení, rozebrání, přestavění i kotvení.</t>
  </si>
  <si>
    <t>předpoklad 2x plošina : 2*60,00</t>
  </si>
  <si>
    <t>952901119R00</t>
  </si>
  <si>
    <t>Vyčištění budov a ploch sportovišť</t>
  </si>
  <si>
    <t>tribuna 520míst, plocha viz legenda místností : 277,78</t>
  </si>
  <si>
    <t>963016211R01</t>
  </si>
  <si>
    <t>Demontáž akustických SDK kazet 600x600 mm s nalepenou akustickou fólií</t>
  </si>
  <si>
    <t>po obvodu pod podhledem : 30*(0,60*0,60)</t>
  </si>
  <si>
    <t>999281108R00</t>
  </si>
  <si>
    <t xml:space="preserve">Přesun hmot pro opravy a údržbu objektů pro opravy a údržbu dosavadních objektů včetně vnějších plášťů  výšky do 12 m,  </t>
  </si>
  <si>
    <t>t</t>
  </si>
  <si>
    <t>801-4</t>
  </si>
  <si>
    <t>Přesun hmot</t>
  </si>
  <si>
    <t>POL7_</t>
  </si>
  <si>
    <t>oborů 801, 803, 811 a 812</t>
  </si>
  <si>
    <t>713111111RT2</t>
  </si>
  <si>
    <t>Montáž tepelné izolace stropů kladené vrchem, volně, dvouvrstvá</t>
  </si>
  <si>
    <t>800-713</t>
  </si>
  <si>
    <t>6315083952R</t>
  </si>
  <si>
    <t>Výrobek izolační pro budovy z minerální vlny (MW) tvar: rohož; tl = 80 mm; OH = 13 kg/m3; lambda = 0,038 W/(m.K)</t>
  </si>
  <si>
    <t>SPCM</t>
  </si>
  <si>
    <t>dvě vrstvy TI, ztratné 5% : 2*1 510,20*1,05</t>
  </si>
  <si>
    <t>998713202R00</t>
  </si>
  <si>
    <t>Přesun hmot pro izolace tepelné v objektech výšky do 12 m</t>
  </si>
  <si>
    <t>50 m vodorovně</t>
  </si>
  <si>
    <t>714183002RT1</t>
  </si>
  <si>
    <t>Montáž akustické izolace stěn do stáv.konstrukce akustickými deskami, včetně dodávky akustických desek 600x600 mm a uchycení</t>
  </si>
  <si>
    <t>po obvodu pod podhledem (cca 30ks desek) : 30*(0,60*0,60)</t>
  </si>
  <si>
    <t>998714202R00</t>
  </si>
  <si>
    <t>Přesun hmot v objektech výšky do 12 m</t>
  </si>
  <si>
    <t>800-714</t>
  </si>
  <si>
    <t>50 m vodorovně měřeno od těžiště půdorysné plochy skládky do těžiště půdorysné plochy objektu</t>
  </si>
  <si>
    <t>905      R01</t>
  </si>
  <si>
    <t>Hzs-revize provoz.souboru a st.obj., Revize</t>
  </si>
  <si>
    <t>h</t>
  </si>
  <si>
    <t>Prav.M</t>
  </si>
  <si>
    <t>HZS</t>
  </si>
  <si>
    <t>POL10_</t>
  </si>
  <si>
    <t>revize EPS čidel=18ks : 24,00</t>
  </si>
  <si>
    <t>913      R00</t>
  </si>
  <si>
    <t>Hzs - Stavební dělník</t>
  </si>
  <si>
    <t>demontáž a zpětná montáž čidel EPS=18ks : 80,00</t>
  </si>
  <si>
    <t>979990110R00</t>
  </si>
  <si>
    <t>Poplatek za uložení, sádrokartonové desky,  , skupina 17 08 02 z Katalogu odpadů</t>
  </si>
  <si>
    <t>801-3</t>
  </si>
  <si>
    <t>z demontáže akustických SDK izol.desek (30ks) : 0,162</t>
  </si>
  <si>
    <t>979012112R00</t>
  </si>
  <si>
    <t xml:space="preserve">Svislá doprava suti a vybouraných hmot svislá doprava suti na výšku do 3,5 m,  </t>
  </si>
  <si>
    <t>821-1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</si>
  <si>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</si>
  <si>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</si>
  <si>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</si>
  <si>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>979012119R00</t>
  </si>
  <si>
    <t>Svislá doprava suti a vybouraných hmot svislá doprava suti na výšku do 3,5 m, příplatek za každých dalších i započatých 3,5 m výšky přes 3,5 m</t>
  </si>
  <si>
    <t>979094211R00</t>
  </si>
  <si>
    <t>Nakládání nebo překládání vybourané suti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</si>
  <si>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</si>
  <si>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</si>
  <si>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</si>
  <si>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</si>
  <si>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celkem odvoz na skládku do 5 km.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</si>
  <si>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</si>
  <si>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</si>
  <si>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</si>
  <si>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</si>
  <si>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celkový přesun vybouraného materiálu ze sportovní haly ven do 60m.</t>
  </si>
  <si>
    <t>210010027R00</t>
  </si>
  <si>
    <t xml:space="preserve">Montáž trubky ohebné, z PVC, uložené volně, vnější průměr 30,6 mm, mech. pevnost 320 N/5 cm,  </t>
  </si>
  <si>
    <t>m</t>
  </si>
  <si>
    <t>M21</t>
  </si>
  <si>
    <t>210810007R00</t>
  </si>
  <si>
    <t>Montáž kabelu CYKY 750 V, 3 x 4 mm2, volně uloženého</t>
  </si>
  <si>
    <t>210810016R00</t>
  </si>
  <si>
    <t>Montáž kabelu CYKY 750 V, 5 x 2,5 mm2, volně uloženého</t>
  </si>
  <si>
    <t>34111042R</t>
  </si>
  <si>
    <t>Kabel CYKY; instalační; pro pevné uložení ve vnitřních a venk.prostorách v zemi, betonu; Cu plné holé jádro, tvar jádra RE-kulatý jednodrát; počet a průřez žil 3x4mm2; počet žil 3; teplota použití -30 až 70 °C; max.provoz.teplota při zkratu 160 °C; min.teplota pokládky -5 °C; průřez vodiče 4,0 mm2; samozhášivý; odolnost vůči UV záření; barva pláště černá</t>
  </si>
  <si>
    <t>34111094R</t>
  </si>
  <si>
    <t>Kabel CYKY; instalační; pro pevné uložení ve vnitřních a venk.prostorách v zemi, betonu; Cu plné holé jádro, tvar jádra RE-kulatý jednodrát; počet a průřez žil 5x2,5mm2; počet žil 5; teplota použití -30 až 70 °C; max.provoz.teplota při zkratu 160 °C; min.teplota pokládky -5 °C; průřez vodiče 2,5 mm2; samozhášivý; odolnost vůči UV záření; barva pláště černá</t>
  </si>
  <si>
    <t>345710554R</t>
  </si>
  <si>
    <t>Trubka elektroinstalační ohebná, vnější průměr 30,6 mm, vnitřní průměr 25 mm</t>
  </si>
  <si>
    <t>222260567R00</t>
  </si>
  <si>
    <t>Trubka ohebná z PVC volně, vnější průměr 30 mm</t>
  </si>
  <si>
    <t>222280214R00</t>
  </si>
  <si>
    <t>Kabel UTP/FTP kat.5e v trubkách</t>
  </si>
  <si>
    <t>371201303R</t>
  </si>
  <si>
    <t>Kabel UTP Elite, Cat5E, venkovní PE+PVC, odolný proti UV záření</t>
  </si>
  <si>
    <t>900000002R00</t>
  </si>
  <si>
    <t>Vícepráce při montážích elektro - za obložením</t>
  </si>
  <si>
    <t>141000001R00</t>
  </si>
  <si>
    <t>Přirážka za podružný materiál  M 21, M 22</t>
  </si>
  <si>
    <t>POL99_6</t>
  </si>
  <si>
    <t>142000001R00</t>
  </si>
  <si>
    <t>Přirážka za prořez kabelů</t>
  </si>
  <si>
    <t>POL99_8</t>
  </si>
  <si>
    <t>201000001R00</t>
  </si>
  <si>
    <t>Podíl přidružených výkonů</t>
  </si>
  <si>
    <t>POL99_5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</si>
</sst>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16" fillId="0" borderId="43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7" fillId="0" borderId="12" xfId="0" applyNumberFormat="1" applyFont="1" applyBorder="1" applyAlignment="1">
      <alignment vertical="center"/>
    </xf>
    <xf numFmtId="49" fontId="15" fillId="3" borderId="0" xfId="0" applyNumberFormat="1" applyFont="1" applyFill="1" applyAlignment="1">
      <alignment horizontal="left" vertical="center" wrapText="1"/>
    </xf>
    <xf numFmtId="49" fontId="8" fillId="0" borderId="6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0" fontId="7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85" x14ac:dyDescent="0.2"/>
  <sheetData>
    <row r="1" spans="1:7" x14ac:dyDescent="0.2">
      <c r="A1" s="21" t="s">
        <v>38</v>
      </c>
    </row>
    <row r="2" spans="1:7" ht="57.75" customHeight="1" x14ac:dyDescent="0.2">
      <c r="A2" s="196" t="s">
        <v>39</v>
      </c>
      <c r="B2" s="196"/>
      <c r="C2" s="196"/>
      <c r="D2" s="196"/>
      <c r="E2" s="196"/>
      <c r="F2" s="196"/>
      <c r="G2" s="196"/>
    </row>
  </sheetData>
  <sheetProtection password="E81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3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85" x14ac:dyDescent="0.2"/>
  <cols>
    <col min="1" max="1" width="8.375" hidden="1" customWidth="1"/>
    <col min="2" max="2" width="13.375" customWidth="1"/>
    <col min="3" max="3" width="7.375" style="51" customWidth="1"/>
    <col min="4" max="4" width="13" style="51" customWidth="1"/>
    <col min="5" max="5" width="9.75" style="51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00000000000003" customHeight="1" x14ac:dyDescent="0.2">
      <c r="A1" s="47" t="s">
        <v>36</v>
      </c>
      <c r="B1" s="197" t="s">
        <v>41</v>
      </c>
      <c r="C1" s="198"/>
      <c r="D1" s="198"/>
      <c r="E1" s="198"/>
      <c r="F1" s="198"/>
      <c r="G1" s="198"/>
      <c r="H1" s="198"/>
      <c r="I1" s="198"/>
      <c r="J1" s="199"/>
    </row>
    <row r="2" spans="1:15" ht="36" customHeight="1" x14ac:dyDescent="0.2">
      <c r="A2" s="2"/>
      <c r="B2" s="73" t="s">
        <v>22</v>
      </c>
      <c r="C2" s="74"/>
      <c r="D2" s="194" t="s">
        <v>43</v>
      </c>
      <c r="E2" s="206" t="s">
        <v>44</v>
      </c>
      <c r="F2" s="207"/>
      <c r="G2" s="207"/>
      <c r="H2" s="207"/>
      <c r="I2" s="207"/>
      <c r="J2" s="208"/>
      <c r="O2" s="1"/>
    </row>
    <row r="3" spans="1:15" ht="27.1" hidden="1" customHeight="1" x14ac:dyDescent="0.2">
      <c r="A3" s="2"/>
      <c r="B3" s="75"/>
      <c r="C3" s="74"/>
      <c r="D3" s="76"/>
      <c r="E3" s="209"/>
      <c r="F3" s="210"/>
      <c r="G3" s="210"/>
      <c r="H3" s="210"/>
      <c r="I3" s="210"/>
      <c r="J3" s="211"/>
    </row>
    <row r="4" spans="1:15" ht="23.2" customHeight="1" x14ac:dyDescent="0.2">
      <c r="A4" s="2"/>
      <c r="B4" s="77"/>
      <c r="C4" s="78"/>
      <c r="D4" s="79"/>
      <c r="E4" s="219"/>
      <c r="F4" s="219"/>
      <c r="G4" s="219"/>
      <c r="H4" s="219"/>
      <c r="I4" s="219"/>
      <c r="J4" s="220"/>
    </row>
    <row r="5" spans="1:15" ht="24.1" customHeight="1" x14ac:dyDescent="0.2">
      <c r="A5" s="2"/>
      <c r="B5" s="31" t="s">
        <v>42</v>
      </c>
      <c r="D5" s="223" t="s">
        <v>45</v>
      </c>
      <c r="E5" s="224"/>
      <c r="F5" s="224"/>
      <c r="G5" s="224"/>
      <c r="H5" s="18" t="s">
        <v>40</v>
      </c>
      <c r="I5" s="81" t="s">
        <v>49</v>
      </c>
      <c r="J5" s="8"/>
    </row>
    <row r="6" spans="1:15" ht="15.7" customHeight="1" x14ac:dyDescent="0.2">
      <c r="A6" s="2"/>
      <c r="B6" s="28"/>
      <c r="C6" s="53"/>
      <c r="D6" s="225" t="s">
        <v>46</v>
      </c>
      <c r="E6" s="226"/>
      <c r="F6" s="226"/>
      <c r="G6" s="226"/>
      <c r="H6" s="18" t="s">
        <v>34</v>
      </c>
      <c r="I6" s="22"/>
      <c r="J6" s="8"/>
    </row>
    <row r="7" spans="1:15" ht="15.7" customHeight="1" x14ac:dyDescent="0.2">
      <c r="A7" s="2"/>
      <c r="B7" s="29"/>
      <c r="C7" s="54"/>
      <c r="D7" s="80" t="s">
        <v>48</v>
      </c>
      <c r="E7" s="227" t="s">
        <v>47</v>
      </c>
      <c r="F7" s="228"/>
      <c r="G7" s="228"/>
      <c r="H7" s="24"/>
      <c r="I7" s="23"/>
      <c r="J7" s="34"/>
    </row>
    <row r="8" spans="1:15" ht="24.1" customHeight="1" x14ac:dyDescent="0.2">
      <c r="A8" s="2"/>
      <c r="B8" s="31" t="s">
        <v>20</v>
      </c>
      <c r="D8" s="81" t="s">
        <v>50</v>
      </c>
      <c r="H8" s="18" t="s">
        <v>40</v>
      </c>
      <c r="I8" s="81" t="s">
        <v>53</v>
      </c>
      <c r="J8" s="8"/>
    </row>
    <row r="9" spans="1:15" ht="15.7" customHeight="1" x14ac:dyDescent="0.2">
      <c r="A9" s="2"/>
      <c r="B9" s="2"/>
      <c r="D9" s="82" t="s">
        <v>51</v>
      </c>
      <c r="H9" s="18" t="s">
        <v>34</v>
      </c>
      <c r="I9" s="81" t="s">
        <v>54</v>
      </c>
      <c r="J9" s="8"/>
    </row>
    <row r="10" spans="1:15" ht="15.7" customHeight="1" x14ac:dyDescent="0.2">
      <c r="A10" s="2"/>
      <c r="B10" s="35"/>
      <c r="C10" s="54"/>
      <c r="D10" s="80" t="s">
        <v>48</v>
      </c>
      <c r="E10" s="195" t="s">
        <v>52</v>
      </c>
      <c r="F10" s="24"/>
      <c r="G10" s="14"/>
      <c r="H10" s="14"/>
      <c r="I10" s="36"/>
      <c r="J10" s="34"/>
    </row>
    <row r="11" spans="1:15" ht="24.1" customHeight="1" x14ac:dyDescent="0.2">
      <c r="A11" s="2"/>
      <c r="B11" s="31" t="s">
        <v>19</v>
      </c>
      <c r="D11" s="213"/>
      <c r="E11" s="213"/>
      <c r="F11" s="213"/>
      <c r="G11" s="213"/>
      <c r="H11" s="18" t="s">
        <v>40</v>
      </c>
      <c r="I11" s="84"/>
      <c r="J11" s="8"/>
    </row>
    <row r="12" spans="1:15" ht="15.7" customHeight="1" x14ac:dyDescent="0.2">
      <c r="A12" s="2"/>
      <c r="B12" s="28"/>
      <c r="C12" s="53"/>
      <c r="D12" s="218"/>
      <c r="E12" s="218"/>
      <c r="F12" s="218"/>
      <c r="G12" s="218"/>
      <c r="H12" s="18" t="s">
        <v>34</v>
      </c>
      <c r="I12" s="84"/>
      <c r="J12" s="8"/>
    </row>
    <row r="13" spans="1:15" ht="15.7" customHeight="1" x14ac:dyDescent="0.2">
      <c r="A13" s="2"/>
      <c r="B13" s="29"/>
      <c r="C13" s="54"/>
      <c r="D13" s="83"/>
      <c r="E13" s="221"/>
      <c r="F13" s="222"/>
      <c r="G13" s="222"/>
      <c r="H13" s="19"/>
      <c r="I13" s="23"/>
      <c r="J13" s="34"/>
    </row>
    <row r="14" spans="1:15" ht="24.1" hidden="1" customHeight="1" x14ac:dyDescent="0.2">
      <c r="A14" s="2"/>
      <c r="B14" s="43" t="s">
        <v>21</v>
      </c>
      <c r="C14" s="55"/>
      <c r="D14" s="56"/>
      <c r="E14" s="57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58"/>
      <c r="D15" s="52"/>
      <c r="E15" s="212"/>
      <c r="F15" s="212"/>
      <c r="G15" s="214"/>
      <c r="H15" s="214"/>
      <c r="I15" s="214" t="s">
        <v>29</v>
      </c>
      <c r="J15" s="215"/>
    </row>
    <row r="16" spans="1:15" ht="23.2" customHeight="1" x14ac:dyDescent="0.2">
      <c r="A16" s="137" t="s">
        <v>24</v>
      </c>
      <c r="B16" s="38" t="s">
        <v>24</v>
      </c>
      <c r="C16" s="59"/>
      <c r="D16" s="60"/>
      <c r="E16" s="203"/>
      <c r="F16" s="204"/>
      <c r="G16" s="203"/>
      <c r="H16" s="204"/>
      <c r="I16" s="203">
        <f>SUMIF(F61:F79,A16,I61:I79)+SUMIF(F61:F79,"PSU",I61:I79)</f>
        <v>0</v>
      </c>
      <c r="J16" s="205"/>
    </row>
    <row r="17" spans="1:10" ht="23.2" customHeight="1" x14ac:dyDescent="0.2">
      <c r="A17" s="137" t="s">
        <v>25</v>
      </c>
      <c r="B17" s="38" t="s">
        <v>25</v>
      </c>
      <c r="C17" s="59"/>
      <c r="D17" s="60"/>
      <c r="E17" s="203"/>
      <c r="F17" s="204"/>
      <c r="G17" s="203"/>
      <c r="H17" s="204"/>
      <c r="I17" s="203">
        <f>SUMIF(F61:F79,A17,I61:I79)</f>
        <v>0</v>
      </c>
      <c r="J17" s="205"/>
    </row>
    <row r="18" spans="1:10" ht="23.2" customHeight="1" x14ac:dyDescent="0.2">
      <c r="A18" s="137" t="s">
        <v>26</v>
      </c>
      <c r="B18" s="38" t="s">
        <v>26</v>
      </c>
      <c r="C18" s="59"/>
      <c r="D18" s="60"/>
      <c r="E18" s="203"/>
      <c r="F18" s="204"/>
      <c r="G18" s="203"/>
      <c r="H18" s="204"/>
      <c r="I18" s="203">
        <f>SUMIF(F61:F79,A18,I61:I79)</f>
        <v>0</v>
      </c>
      <c r="J18" s="205"/>
    </row>
    <row r="19" spans="1:10" ht="23.2" customHeight="1" x14ac:dyDescent="0.2">
      <c r="A19" s="137" t="s">
        <v>114</v>
      </c>
      <c r="B19" s="38" t="s">
        <v>27</v>
      </c>
      <c r="C19" s="59"/>
      <c r="D19" s="60"/>
      <c r="E19" s="203"/>
      <c r="F19" s="204"/>
      <c r="G19" s="203"/>
      <c r="H19" s="204"/>
      <c r="I19" s="203">
        <f>SUMIF(F61:F79,A19,I61:I79)</f>
        <v>0</v>
      </c>
      <c r="J19" s="205"/>
    </row>
    <row r="20" spans="1:10" ht="23.2" customHeight="1" x14ac:dyDescent="0.2">
      <c r="A20" s="137" t="s">
        <v>117</v>
      </c>
      <c r="B20" s="38" t="s">
        <v>28</v>
      </c>
      <c r="C20" s="59"/>
      <c r="D20" s="60"/>
      <c r="E20" s="203"/>
      <c r="F20" s="204"/>
      <c r="G20" s="203"/>
      <c r="H20" s="204"/>
      <c r="I20" s="203">
        <f>SUMIF(F61:F79,A20,I61:I79)</f>
        <v>0</v>
      </c>
      <c r="J20" s="205"/>
    </row>
    <row r="21" spans="1:10" ht="23.2" customHeight="1" x14ac:dyDescent="0.2">
      <c r="A21" s="2"/>
      <c r="B21" s="48" t="s">
        <v>29</v>
      </c>
      <c r="C21" s="61"/>
      <c r="D21" s="62"/>
      <c r="E21" s="216"/>
      <c r="F21" s="217"/>
      <c r="G21" s="216"/>
      <c r="H21" s="217"/>
      <c r="I21" s="216">
        <f>SUM(I16:J20)</f>
        <v>0</v>
      </c>
      <c r="J21" s="234"/>
    </row>
    <row r="22" spans="1:10" ht="33" customHeight="1" x14ac:dyDescent="0.2">
      <c r="A22" s="2"/>
      <c r="B22" s="42" t="s">
        <v>33</v>
      </c>
      <c r="C22" s="59"/>
      <c r="D22" s="60"/>
      <c r="E22" s="63"/>
      <c r="F22" s="39"/>
      <c r="G22" s="33"/>
      <c r="H22" s="33"/>
      <c r="I22" s="33"/>
      <c r="J22" s="40"/>
    </row>
    <row r="23" spans="1:10" ht="23.2" customHeight="1" x14ac:dyDescent="0.2">
      <c r="A23" s="2">
        <f>ZakladDPHSni*SazbaDPH1/100</f>
        <v>0</v>
      </c>
      <c r="B23" s="38" t="s">
        <v>12</v>
      </c>
      <c r="C23" s="59"/>
      <c r="D23" s="60"/>
      <c r="E23" s="64">
        <v>12</v>
      </c>
      <c r="F23" s="39" t="s">
        <v>0</v>
      </c>
      <c r="G23" s="232">
        <f>ZakladDPHSniVypocet</f>
        <v>0</v>
      </c>
      <c r="H23" s="233"/>
      <c r="I23" s="233"/>
      <c r="J23" s="40" t="str">
        <f t="shared" ref="J23:J28" si="0">Mena</f>
        <v>CZK</v>
      </c>
    </row>
    <row r="24" spans="1:10" ht="23.2" customHeight="1" x14ac:dyDescent="0.2">
      <c r="A24" s="2">
        <f>(A23-INT(A23))*100</f>
        <v>0</v>
      </c>
      <c r="B24" s="38" t="s">
        <v>13</v>
      </c>
      <c r="C24" s="59"/>
      <c r="D24" s="60"/>
      <c r="E24" s="64">
        <f>SazbaDPH1</f>
        <v>12</v>
      </c>
      <c r="F24" s="39" t="s">
        <v>0</v>
      </c>
      <c r="G24" s="230">
        <f>A23</f>
        <v>0</v>
      </c>
      <c r="H24" s="231"/>
      <c r="I24" s="231"/>
      <c r="J24" s="40" t="str">
        <f t="shared" si="0"/>
        <v>CZK</v>
      </c>
    </row>
    <row r="25" spans="1:10" ht="23.2" customHeight="1" x14ac:dyDescent="0.2">
      <c r="A25" s="2">
        <f>ZakladDPHZakl*SazbaDPH2/100</f>
        <v>0</v>
      </c>
      <c r="B25" s="38" t="s">
        <v>14</v>
      </c>
      <c r="C25" s="59"/>
      <c r="D25" s="60"/>
      <c r="E25" s="64">
        <v>21</v>
      </c>
      <c r="F25" s="39" t="s">
        <v>0</v>
      </c>
      <c r="G25" s="232">
        <f>ZakladDPHZaklVypocet</f>
        <v>0</v>
      </c>
      <c r="H25" s="233"/>
      <c r="I25" s="233"/>
      <c r="J25" s="40" t="str">
        <f t="shared" si="0"/>
        <v>CZK</v>
      </c>
    </row>
    <row r="26" spans="1:10" ht="23.2" customHeight="1" x14ac:dyDescent="0.2">
      <c r="A26" s="2">
        <f>(A25-INT(A25))*100</f>
        <v>0</v>
      </c>
      <c r="B26" s="32" t="s">
        <v>15</v>
      </c>
      <c r="C26" s="65"/>
      <c r="D26" s="52"/>
      <c r="E26" s="66">
        <f>SazbaDPH2</f>
        <v>21</v>
      </c>
      <c r="F26" s="30" t="s">
        <v>0</v>
      </c>
      <c r="G26" s="200">
        <f>A25</f>
        <v>0</v>
      </c>
      <c r="H26" s="201"/>
      <c r="I26" s="201"/>
      <c r="J26" s="37" t="str">
        <f t="shared" si="0"/>
        <v>CZK</v>
      </c>
    </row>
    <row r="27" spans="1:10" ht="23.2" customHeight="1" thickBot="1" x14ac:dyDescent="0.25">
      <c r="A27" s="2">
        <f>ZakladDPHSni+DPHSni+ZakladDPHZakl+DPHZakl</f>
        <v>0</v>
      </c>
      <c r="B27" s="31" t="s">
        <v>4</v>
      </c>
      <c r="C27" s="67"/>
      <c r="D27" s="68"/>
      <c r="E27" s="67"/>
      <c r="F27" s="16"/>
      <c r="G27" s="202">
        <f>CenaCelkem-(ZakladDPHSni+DPHSni+ZakladDPHZakl+DPHZakl)</f>
        <v>0</v>
      </c>
      <c r="H27" s="202"/>
      <c r="I27" s="202"/>
      <c r="J27" s="41" t="str">
        <f t="shared" si="0"/>
        <v>CZK</v>
      </c>
    </row>
    <row r="28" spans="1:10" ht="27.8" hidden="1" customHeight="1" thickBot="1" x14ac:dyDescent="0.25">
      <c r="A28" s="2"/>
      <c r="B28" s="110" t="s">
        <v>23</v>
      </c>
      <c r="C28" s="111"/>
      <c r="D28" s="111"/>
      <c r="E28" s="112"/>
      <c r="F28" s="113"/>
      <c r="G28" s="236">
        <f>ZakladDPHSniVypocet+ZakladDPHZaklVypocet</f>
        <v>0</v>
      </c>
      <c r="H28" s="236"/>
      <c r="I28" s="236"/>
      <c r="J28" s="114" t="str">
        <f t="shared" si="0"/>
        <v>CZK</v>
      </c>
    </row>
    <row r="29" spans="1:10" ht="27.8" customHeight="1" thickBot="1" x14ac:dyDescent="0.25">
      <c r="A29" s="2">
        <f>(A27-INT(A27))*100</f>
        <v>0</v>
      </c>
      <c r="B29" s="110" t="s">
        <v>35</v>
      </c>
      <c r="C29" s="115"/>
      <c r="D29" s="115"/>
      <c r="E29" s="115"/>
      <c r="F29" s="116"/>
      <c r="G29" s="235">
        <f>A27</f>
        <v>0</v>
      </c>
      <c r="H29" s="235"/>
      <c r="I29" s="235"/>
      <c r="J29" s="117" t="s">
        <v>68</v>
      </c>
    </row>
    <row r="30" spans="1:10" ht="12.85" customHeight="1" x14ac:dyDescent="0.2">
      <c r="A30" s="2"/>
      <c r="B30" s="2"/>
      <c r="J30" s="9"/>
    </row>
    <row r="31" spans="1:10" ht="29.95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9" t="s">
        <v>11</v>
      </c>
      <c r="D32" s="70"/>
      <c r="E32" s="70"/>
      <c r="F32" s="15" t="s">
        <v>10</v>
      </c>
      <c r="G32" s="26"/>
      <c r="H32" s="27" t="s">
        <v>55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1"/>
      <c r="D34" s="237"/>
      <c r="E34" s="238"/>
      <c r="G34" s="239"/>
      <c r="H34" s="240"/>
      <c r="I34" s="240"/>
      <c r="J34" s="25"/>
    </row>
    <row r="35" spans="1:10" ht="12.85" customHeight="1" x14ac:dyDescent="0.2">
      <c r="A35" s="2"/>
      <c r="B35" s="2"/>
      <c r="D35" s="229" t="s">
        <v>2</v>
      </c>
      <c r="E35" s="229"/>
      <c r="H35" s="10" t="s">
        <v>3</v>
      </c>
      <c r="J35" s="9"/>
    </row>
    <row r="36" spans="1:10" ht="13.5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.1" customHeight="1" x14ac:dyDescent="0.2">
      <c r="B37" s="87" t="s">
        <v>16</v>
      </c>
      <c r="C37" s="88"/>
      <c r="D37" s="88"/>
      <c r="E37" s="88"/>
      <c r="F37" s="89"/>
      <c r="G37" s="89"/>
      <c r="H37" s="89"/>
      <c r="I37" s="89"/>
      <c r="J37" s="90"/>
    </row>
    <row r="38" spans="1:10" ht="25.5" customHeight="1" x14ac:dyDescent="0.2">
      <c r="A38" s="86" t="s">
        <v>37</v>
      </c>
      <c r="B38" s="91" t="s">
        <v>17</v>
      </c>
      <c r="C38" s="92" t="s">
        <v>5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18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56</v>
      </c>
      <c r="C39" s="241"/>
      <c r="D39" s="241"/>
      <c r="E39" s="241"/>
      <c r="F39" s="97">
        <f>'00 VaON Naklady'!AE21+'01 Stav.řešení Pol'!AE99+'02 Elektro Pol'!AE29</f>
        <v>0</v>
      </c>
      <c r="G39" s="98">
        <f>'00 VaON Naklady'!AF21+'01 Stav.řešení Pol'!AF99+'02 Elektro Pol'!AF29</f>
        <v>0</v>
      </c>
      <c r="H39" s="99">
        <f t="shared" ref="H39:H46" si="1">(F39*SazbaDPH1/100)+(G39*SazbaDPH2/100)</f>
        <v>0</v>
      </c>
      <c r="I39" s="99">
        <f>F39+G39+H39</f>
        <v>0</v>
      </c>
      <c r="J39" s="100" t="str">
        <f>IF(CenaCelkemVypocet=0,"",I39/CenaCelkemVypocet*100)</f>
        <v/>
      </c>
    </row>
    <row r="40" spans="1:10" ht="25.5" customHeight="1" x14ac:dyDescent="0.2">
      <c r="A40" s="86">
        <v>2</v>
      </c>
      <c r="B40" s="101"/>
      <c r="C40" s="242" t="s">
        <v>57</v>
      </c>
      <c r="D40" s="242"/>
      <c r="E40" s="242"/>
      <c r="F40" s="102">
        <f>'00 VaON Naklady'!AE21</f>
        <v>0</v>
      </c>
      <c r="G40" s="103">
        <f>'00 VaON Naklady'!AF21</f>
        <v>0</v>
      </c>
      <c r="H40" s="103">
        <f t="shared" si="1"/>
        <v>0</v>
      </c>
      <c r="I40" s="103">
        <f>F40+G40+H40</f>
        <v>0</v>
      </c>
      <c r="J40" s="104" t="str">
        <f>IF(CenaCelkemVypocet=0,"",I40/CenaCelkemVypocet*100)</f>
        <v/>
      </c>
    </row>
    <row r="41" spans="1:10" ht="25.5" customHeight="1" x14ac:dyDescent="0.2">
      <c r="A41" s="86">
        <v>3</v>
      </c>
      <c r="B41" s="105" t="s">
        <v>58</v>
      </c>
      <c r="C41" s="241" t="s">
        <v>59</v>
      </c>
      <c r="D41" s="241"/>
      <c r="E41" s="241"/>
      <c r="F41" s="106">
        <f>'00 VaON Naklady'!AE21</f>
        <v>0</v>
      </c>
      <c r="G41" s="99">
        <f>'00 VaON Naklady'!AF21</f>
        <v>0</v>
      </c>
      <c r="H41" s="99">
        <f t="shared" si="1"/>
        <v>0</v>
      </c>
      <c r="I41" s="99">
        <f>F41+G41+H41</f>
        <v>0</v>
      </c>
      <c r="J41" s="100" t="str">
        <f>IF(CenaCelkemVypocet=0,"",I41/CenaCelkemVypocet*100)</f>
        <v/>
      </c>
    </row>
    <row r="42" spans="1:10" ht="25.5" customHeight="1" x14ac:dyDescent="0.2">
      <c r="A42" s="86">
        <v>2</v>
      </c>
      <c r="B42" s="101"/>
      <c r="C42" s="242" t="s">
        <v>60</v>
      </c>
      <c r="D42" s="242"/>
      <c r="E42" s="242"/>
      <c r="F42" s="102"/>
      <c r="G42" s="103"/>
      <c r="H42" s="103">
        <f t="shared" si="1"/>
        <v>0</v>
      </c>
      <c r="I42" s="103"/>
      <c r="J42" s="104"/>
    </row>
    <row r="43" spans="1:10" ht="25.5" customHeight="1" x14ac:dyDescent="0.2">
      <c r="A43" s="86">
        <v>2</v>
      </c>
      <c r="B43" s="101" t="s">
        <v>61</v>
      </c>
      <c r="C43" s="242" t="s">
        <v>62</v>
      </c>
      <c r="D43" s="242"/>
      <c r="E43" s="242"/>
      <c r="F43" s="102">
        <f>'01 Stav.řešení Pol'!AE99</f>
        <v>0</v>
      </c>
      <c r="G43" s="103">
        <f>'01 Stav.řešení Pol'!AF99</f>
        <v>0</v>
      </c>
      <c r="H43" s="103">
        <f t="shared" si="1"/>
        <v>0</v>
      </c>
      <c r="I43" s="103">
        <f>F43+G43+H43</f>
        <v>0</v>
      </c>
      <c r="J43" s="104" t="str">
        <f>IF(CenaCelkemVypocet=0,"",I43/CenaCelkemVypocet*100)</f>
        <v/>
      </c>
    </row>
    <row r="44" spans="1:10" ht="25.5" customHeight="1" x14ac:dyDescent="0.2">
      <c r="A44" s="86">
        <v>3</v>
      </c>
      <c r="B44" s="105" t="s">
        <v>63</v>
      </c>
      <c r="C44" s="241" t="s">
        <v>62</v>
      </c>
      <c r="D44" s="241"/>
      <c r="E44" s="241"/>
      <c r="F44" s="106">
        <f>'01 Stav.řešení Pol'!AE99</f>
        <v>0</v>
      </c>
      <c r="G44" s="99">
        <f>'01 Stav.řešení Pol'!AF99</f>
        <v>0</v>
      </c>
      <c r="H44" s="99">
        <f t="shared" si="1"/>
        <v>0</v>
      </c>
      <c r="I44" s="99">
        <f>F44+G44+H44</f>
        <v>0</v>
      </c>
      <c r="J44" s="100" t="str">
        <f>IF(CenaCelkemVypocet=0,"",I44/CenaCelkemVypocet*100)</f>
        <v/>
      </c>
    </row>
    <row r="45" spans="1:10" ht="25.5" customHeight="1" x14ac:dyDescent="0.2">
      <c r="A45" s="86">
        <v>2</v>
      </c>
      <c r="B45" s="101" t="s">
        <v>64</v>
      </c>
      <c r="C45" s="242" t="s">
        <v>65</v>
      </c>
      <c r="D45" s="242"/>
      <c r="E45" s="242"/>
      <c r="F45" s="102">
        <f>'02 Elektro Pol'!AE29</f>
        <v>0</v>
      </c>
      <c r="G45" s="103">
        <f>'02 Elektro Pol'!AF29</f>
        <v>0</v>
      </c>
      <c r="H45" s="103">
        <f t="shared" si="1"/>
        <v>0</v>
      </c>
      <c r="I45" s="103">
        <f>F45+G45+H45</f>
        <v>0</v>
      </c>
      <c r="J45" s="104" t="str">
        <f>IF(CenaCelkemVypocet=0,"",I45/CenaCelkemVypocet*100)</f>
        <v/>
      </c>
    </row>
    <row r="46" spans="1:10" ht="25.5" customHeight="1" x14ac:dyDescent="0.2">
      <c r="A46" s="86">
        <v>3</v>
      </c>
      <c r="B46" s="105" t="s">
        <v>66</v>
      </c>
      <c r="C46" s="241" t="s">
        <v>65</v>
      </c>
      <c r="D46" s="241"/>
      <c r="E46" s="241"/>
      <c r="F46" s="106">
        <f>'02 Elektro Pol'!AE29</f>
        <v>0</v>
      </c>
      <c r="G46" s="99">
        <f>'02 Elektro Pol'!AF29</f>
        <v>0</v>
      </c>
      <c r="H46" s="99">
        <f t="shared" si="1"/>
        <v>0</v>
      </c>
      <c r="I46" s="99">
        <f>F46+G46+H46</f>
        <v>0</v>
      </c>
      <c r="J46" s="100" t="str">
        <f>IF(CenaCelkemVypocet=0,"",I46/CenaCelkemVypocet*100)</f>
        <v/>
      </c>
    </row>
    <row r="47" spans="1:10" ht="25.5" customHeight="1" x14ac:dyDescent="0.2">
      <c r="A47" s="86"/>
      <c r="B47" s="243" t="s">
        <v>67</v>
      </c>
      <c r="C47" s="244"/>
      <c r="D47" s="244"/>
      <c r="E47" s="245"/>
      <c r="F47" s="107">
        <f>SUMIF(A39:A46,"=1",F39:F46)</f>
        <v>0</v>
      </c>
      <c r="G47" s="108">
        <f>SUMIF(A39:A46,"=1",G39:G46)</f>
        <v>0</v>
      </c>
      <c r="H47" s="108">
        <f>SUMIF(A39:A46,"=1",H39:H46)</f>
        <v>0</v>
      </c>
      <c r="I47" s="108">
        <f>SUMIF(A39:A46,"=1",I39:I46)</f>
        <v>0</v>
      </c>
      <c r="J47" s="109">
        <f>SUMIF(A39:A46,"=1",J39:J46)</f>
        <v>0</v>
      </c>
    </row>
    <row r="49" spans="1:10" x14ac:dyDescent="0.2">
      <c r="A49" t="s">
        <v>69</v>
      </c>
      <c r="B49" s="270" t="s">
        <v>70</v>
      </c>
    </row>
    <row r="50" spans="1:10" x14ac:dyDescent="0.2">
      <c r="A50" t="s">
        <v>71</v>
      </c>
      <c r="B50" t="s">
        <v>72</v>
      </c>
    </row>
    <row r="51" spans="1:10" x14ac:dyDescent="0.2">
      <c r="A51" t="s">
        <v>73</v>
      </c>
      <c r="B51" t="s">
        <v>74</v>
      </c>
    </row>
    <row r="52" spans="1:10" x14ac:dyDescent="0.2">
      <c r="A52" t="s">
        <v>71</v>
      </c>
      <c r="B52" t="s">
        <v>75</v>
      </c>
    </row>
    <row r="53" spans="1:10" x14ac:dyDescent="0.2">
      <c r="A53" t="s">
        <v>73</v>
      </c>
      <c r="B53" t="s">
        <v>76</v>
      </c>
    </row>
    <row r="54" spans="1:10" x14ac:dyDescent="0.2">
      <c r="A54" t="s">
        <v>71</v>
      </c>
      <c r="B54" t="s">
        <v>77</v>
      </c>
    </row>
    <row r="55" spans="1:10" x14ac:dyDescent="0.2">
      <c r="A55" t="s">
        <v>73</v>
      </c>
      <c r="B55" t="s">
        <v>78</v>
      </c>
    </row>
    <row r="58" spans="1:10" ht="15.7" x14ac:dyDescent="0.25">
      <c r="B58" s="118" t="s">
        <v>79</v>
      </c>
    </row>
    <row r="60" spans="1:10" ht="25.5" customHeight="1" x14ac:dyDescent="0.2">
      <c r="A60" s="120"/>
      <c r="B60" s="123" t="s">
        <v>17</v>
      </c>
      <c r="C60" s="123" t="s">
        <v>5</v>
      </c>
      <c r="D60" s="124"/>
      <c r="E60" s="124"/>
      <c r="F60" s="125" t="s">
        <v>80</v>
      </c>
      <c r="G60" s="125"/>
      <c r="H60" s="125"/>
      <c r="I60" s="125" t="s">
        <v>29</v>
      </c>
      <c r="J60" s="125" t="s">
        <v>0</v>
      </c>
    </row>
    <row r="61" spans="1:10" ht="34.950000000000003" customHeight="1" x14ac:dyDescent="0.2">
      <c r="A61" s="121"/>
      <c r="B61" s="126" t="s">
        <v>81</v>
      </c>
      <c r="C61" s="246" t="s">
        <v>82</v>
      </c>
      <c r="D61" s="247"/>
      <c r="E61" s="247"/>
      <c r="F61" s="133" t="s">
        <v>24</v>
      </c>
      <c r="G61" s="134"/>
      <c r="H61" s="134"/>
      <c r="I61" s="134">
        <f>'01 Stav.řešení Pol'!G8</f>
        <v>0</v>
      </c>
      <c r="J61" s="130" t="str">
        <f>IF(I80=0,"",I61/I80*100)</f>
        <v/>
      </c>
    </row>
    <row r="62" spans="1:10" ht="34.950000000000003" customHeight="1" x14ac:dyDescent="0.2">
      <c r="A62" s="121"/>
      <c r="B62" s="126" t="s">
        <v>83</v>
      </c>
      <c r="C62" s="246" t="s">
        <v>84</v>
      </c>
      <c r="D62" s="247"/>
      <c r="E62" s="247"/>
      <c r="F62" s="133" t="s">
        <v>24</v>
      </c>
      <c r="G62" s="134"/>
      <c r="H62" s="134"/>
      <c r="I62" s="134">
        <f>'01 Stav.řešení Pol'!G16</f>
        <v>0</v>
      </c>
      <c r="J62" s="130" t="str">
        <f>IF(I80=0,"",I62/I80*100)</f>
        <v/>
      </c>
    </row>
    <row r="63" spans="1:10" ht="34.950000000000003" customHeight="1" x14ac:dyDescent="0.2">
      <c r="A63" s="121"/>
      <c r="B63" s="126" t="s">
        <v>85</v>
      </c>
      <c r="C63" s="246" t="s">
        <v>86</v>
      </c>
      <c r="D63" s="247"/>
      <c r="E63" s="247"/>
      <c r="F63" s="133" t="s">
        <v>24</v>
      </c>
      <c r="G63" s="134"/>
      <c r="H63" s="134"/>
      <c r="I63" s="134">
        <f>'01 Stav.řešení Pol'!G32</f>
        <v>0</v>
      </c>
      <c r="J63" s="130" t="str">
        <f>IF(I80=0,"",I63/I80*100)</f>
        <v/>
      </c>
    </row>
    <row r="64" spans="1:10" ht="34.950000000000003" customHeight="1" x14ac:dyDescent="0.2">
      <c r="A64" s="121"/>
      <c r="B64" s="126" t="s">
        <v>87</v>
      </c>
      <c r="C64" s="246" t="s">
        <v>88</v>
      </c>
      <c r="D64" s="247"/>
      <c r="E64" s="247"/>
      <c r="F64" s="133" t="s">
        <v>24</v>
      </c>
      <c r="G64" s="134"/>
      <c r="H64" s="134"/>
      <c r="I64" s="134">
        <f>'01 Stav.řešení Pol'!G36</f>
        <v>0</v>
      </c>
      <c r="J64" s="130" t="str">
        <f>IF(I80=0,"",I64/I80*100)</f>
        <v/>
      </c>
    </row>
    <row r="65" spans="1:10" ht="34.950000000000003" customHeight="1" x14ac:dyDescent="0.2">
      <c r="A65" s="121"/>
      <c r="B65" s="126" t="s">
        <v>89</v>
      </c>
      <c r="C65" s="246" t="s">
        <v>90</v>
      </c>
      <c r="D65" s="247"/>
      <c r="E65" s="247"/>
      <c r="F65" s="133" t="s">
        <v>24</v>
      </c>
      <c r="G65" s="134"/>
      <c r="H65" s="134"/>
      <c r="I65" s="134">
        <f>'01 Stav.řešení Pol'!G55</f>
        <v>0</v>
      </c>
      <c r="J65" s="130" t="str">
        <f>IF(I80=0,"",I65/I80*100)</f>
        <v/>
      </c>
    </row>
    <row r="66" spans="1:10" ht="34.950000000000003" customHeight="1" x14ac:dyDescent="0.2">
      <c r="A66" s="121"/>
      <c r="B66" s="126" t="s">
        <v>91</v>
      </c>
      <c r="C66" s="246" t="s">
        <v>92</v>
      </c>
      <c r="D66" s="247"/>
      <c r="E66" s="247"/>
      <c r="F66" s="133" t="s">
        <v>24</v>
      </c>
      <c r="G66" s="134"/>
      <c r="H66" s="134"/>
      <c r="I66" s="134">
        <f>'01 Stav.řešení Pol'!G59</f>
        <v>0</v>
      </c>
      <c r="J66" s="130" t="str">
        <f>IF(I80=0,"",I66/I80*100)</f>
        <v/>
      </c>
    </row>
    <row r="67" spans="1:10" ht="34.950000000000003" customHeight="1" x14ac:dyDescent="0.2">
      <c r="A67" s="121"/>
      <c r="B67" s="126" t="s">
        <v>93</v>
      </c>
      <c r="C67" s="246" t="s">
        <v>94</v>
      </c>
      <c r="D67" s="247"/>
      <c r="E67" s="247"/>
      <c r="F67" s="133" t="s">
        <v>24</v>
      </c>
      <c r="G67" s="134"/>
      <c r="H67" s="134"/>
      <c r="I67" s="134">
        <f>'01 Stav.řešení Pol'!G62</f>
        <v>0</v>
      </c>
      <c r="J67" s="130" t="str">
        <f>IF(I80=0,"",I67/I80*100)</f>
        <v/>
      </c>
    </row>
    <row r="68" spans="1:10" ht="34.950000000000003" customHeight="1" x14ac:dyDescent="0.2">
      <c r="A68" s="121"/>
      <c r="B68" s="126" t="s">
        <v>95</v>
      </c>
      <c r="C68" s="246" t="s">
        <v>96</v>
      </c>
      <c r="D68" s="247"/>
      <c r="E68" s="247"/>
      <c r="F68" s="133" t="s">
        <v>25</v>
      </c>
      <c r="G68" s="134"/>
      <c r="H68" s="134"/>
      <c r="I68" s="134">
        <f>'01 Stav.řešení Pol'!G65</f>
        <v>0</v>
      </c>
      <c r="J68" s="130" t="str">
        <f>IF(I80=0,"",I68/I80*100)</f>
        <v/>
      </c>
    </row>
    <row r="69" spans="1:10" ht="34.950000000000003" customHeight="1" x14ac:dyDescent="0.2">
      <c r="A69" s="121"/>
      <c r="B69" s="126" t="s">
        <v>97</v>
      </c>
      <c r="C69" s="246" t="s">
        <v>98</v>
      </c>
      <c r="D69" s="247"/>
      <c r="E69" s="247"/>
      <c r="F69" s="133" t="s">
        <v>25</v>
      </c>
      <c r="G69" s="134"/>
      <c r="H69" s="134"/>
      <c r="I69" s="134">
        <f>'01 Stav.řešení Pol'!G74</f>
        <v>0</v>
      </c>
      <c r="J69" s="130" t="str">
        <f>IF(I80=0,"",I69/I80*100)</f>
        <v/>
      </c>
    </row>
    <row r="70" spans="1:10" ht="34.950000000000003" customHeight="1" x14ac:dyDescent="0.2">
      <c r="A70" s="121"/>
      <c r="B70" s="126" t="s">
        <v>99</v>
      </c>
      <c r="C70" s="246" t="s">
        <v>100</v>
      </c>
      <c r="D70" s="247"/>
      <c r="E70" s="247"/>
      <c r="F70" s="133" t="s">
        <v>26</v>
      </c>
      <c r="G70" s="134"/>
      <c r="H70" s="134"/>
      <c r="I70" s="134">
        <f>'02 Elektro Pol'!G8</f>
        <v>0</v>
      </c>
      <c r="J70" s="130" t="str">
        <f>IF(I80=0,"",I70/I80*100)</f>
        <v/>
      </c>
    </row>
    <row r="71" spans="1:10" ht="34.950000000000003" customHeight="1" x14ac:dyDescent="0.2">
      <c r="A71" s="121"/>
      <c r="B71" s="126" t="s">
        <v>101</v>
      </c>
      <c r="C71" s="246" t="s">
        <v>102</v>
      </c>
      <c r="D71" s="247"/>
      <c r="E71" s="247"/>
      <c r="F71" s="133" t="s">
        <v>26</v>
      </c>
      <c r="G71" s="134"/>
      <c r="H71" s="134"/>
      <c r="I71" s="134">
        <f>'02 Elektro Pol'!G12</f>
        <v>0</v>
      </c>
      <c r="J71" s="130" t="str">
        <f>IF(I80=0,"",I71/I80*100)</f>
        <v/>
      </c>
    </row>
    <row r="72" spans="1:10" ht="34.950000000000003" customHeight="1" x14ac:dyDescent="0.2">
      <c r="A72" s="121"/>
      <c r="B72" s="126" t="s">
        <v>103</v>
      </c>
      <c r="C72" s="246" t="s">
        <v>104</v>
      </c>
      <c r="D72" s="247"/>
      <c r="E72" s="247"/>
      <c r="F72" s="133" t="s">
        <v>26</v>
      </c>
      <c r="G72" s="134"/>
      <c r="H72" s="134"/>
      <c r="I72" s="134">
        <f>'02 Elektro Pol'!G16</f>
        <v>0</v>
      </c>
      <c r="J72" s="130" t="str">
        <f>IF(I80=0,"",I72/I80*100)</f>
        <v/>
      </c>
    </row>
    <row r="73" spans="1:10" ht="34.950000000000003" customHeight="1" x14ac:dyDescent="0.2">
      <c r="A73" s="121"/>
      <c r="B73" s="126" t="s">
        <v>105</v>
      </c>
      <c r="C73" s="246" t="s">
        <v>106</v>
      </c>
      <c r="D73" s="247"/>
      <c r="E73" s="247"/>
      <c r="F73" s="133" t="s">
        <v>26</v>
      </c>
      <c r="G73" s="134"/>
      <c r="H73" s="134"/>
      <c r="I73" s="134">
        <f>'02 Elektro Pol'!G19</f>
        <v>0</v>
      </c>
      <c r="J73" s="130" t="str">
        <f>IF(I80=0,"",I73/I80*100)</f>
        <v/>
      </c>
    </row>
    <row r="74" spans="1:10" ht="34.950000000000003" customHeight="1" x14ac:dyDescent="0.2">
      <c r="A74" s="121"/>
      <c r="B74" s="126" t="s">
        <v>107</v>
      </c>
      <c r="C74" s="246" t="s">
        <v>108</v>
      </c>
      <c r="D74" s="247"/>
      <c r="E74" s="247"/>
      <c r="F74" s="133" t="s">
        <v>26</v>
      </c>
      <c r="G74" s="134"/>
      <c r="H74" s="134"/>
      <c r="I74" s="134">
        <f>'02 Elektro Pol'!G22</f>
        <v>0</v>
      </c>
      <c r="J74" s="130" t="str">
        <f>IF(I80=0,"",I74/I80*100)</f>
        <v/>
      </c>
    </row>
    <row r="75" spans="1:10" ht="34.950000000000003" customHeight="1" x14ac:dyDescent="0.2">
      <c r="A75" s="121"/>
      <c r="B75" s="126" t="s">
        <v>109</v>
      </c>
      <c r="C75" s="246" t="s">
        <v>110</v>
      </c>
      <c r="D75" s="247"/>
      <c r="E75" s="247"/>
      <c r="F75" s="133" t="s">
        <v>26</v>
      </c>
      <c r="G75" s="134"/>
      <c r="H75" s="134"/>
      <c r="I75" s="134">
        <f>'01 Stav.řešení Pol'!G79</f>
        <v>0</v>
      </c>
      <c r="J75" s="130" t="str">
        <f>IF(I80=0,"",I75/I80*100)</f>
        <v/>
      </c>
    </row>
    <row r="76" spans="1:10" ht="34.950000000000003" customHeight="1" x14ac:dyDescent="0.2">
      <c r="A76" s="121"/>
      <c r="B76" s="126" t="s">
        <v>111</v>
      </c>
      <c r="C76" s="246" t="s">
        <v>112</v>
      </c>
      <c r="D76" s="247"/>
      <c r="E76" s="247"/>
      <c r="F76" s="133" t="s">
        <v>113</v>
      </c>
      <c r="G76" s="134"/>
      <c r="H76" s="134"/>
      <c r="I76" s="134">
        <f>'01 Stav.řešení Pol'!G84</f>
        <v>0</v>
      </c>
      <c r="J76" s="130" t="str">
        <f>IF(I80=0,"",I76/I80*100)</f>
        <v/>
      </c>
    </row>
    <row r="77" spans="1:10" ht="34.950000000000003" customHeight="1" x14ac:dyDescent="0.2">
      <c r="A77" s="121"/>
      <c r="B77" s="126" t="s">
        <v>114</v>
      </c>
      <c r="C77" s="246" t="s">
        <v>27</v>
      </c>
      <c r="D77" s="247"/>
      <c r="E77" s="247"/>
      <c r="F77" s="133" t="s">
        <v>114</v>
      </c>
      <c r="G77" s="134"/>
      <c r="H77" s="134"/>
      <c r="I77" s="134">
        <f>'00 VaON Naklady'!G8</f>
        <v>0</v>
      </c>
      <c r="J77" s="130" t="str">
        <f>IF(I80=0,"",I77/I80*100)</f>
        <v/>
      </c>
    </row>
    <row r="78" spans="1:10" ht="34.950000000000003" customHeight="1" x14ac:dyDescent="0.2">
      <c r="A78" s="121"/>
      <c r="B78" s="126" t="s">
        <v>115</v>
      </c>
      <c r="C78" s="246" t="s">
        <v>116</v>
      </c>
      <c r="D78" s="247"/>
      <c r="E78" s="247"/>
      <c r="F78" s="133" t="s">
        <v>117</v>
      </c>
      <c r="G78" s="134"/>
      <c r="H78" s="134"/>
      <c r="I78" s="134">
        <f>'02 Elektro Pol'!G24</f>
        <v>0</v>
      </c>
      <c r="J78" s="130" t="str">
        <f>IF(I80=0,"",I78/I80*100)</f>
        <v/>
      </c>
    </row>
    <row r="79" spans="1:10" ht="34.950000000000003" customHeight="1" x14ac:dyDescent="0.2">
      <c r="A79" s="121"/>
      <c r="B79" s="126" t="s">
        <v>117</v>
      </c>
      <c r="C79" s="246" t="s">
        <v>28</v>
      </c>
      <c r="D79" s="247"/>
      <c r="E79" s="247"/>
      <c r="F79" s="133" t="s">
        <v>117</v>
      </c>
      <c r="G79" s="134"/>
      <c r="H79" s="134"/>
      <c r="I79" s="134">
        <f>'00 VaON Naklady'!G15</f>
        <v>0</v>
      </c>
      <c r="J79" s="130" t="str">
        <f>IF(I80=0,"",I79/I80*100)</f>
        <v/>
      </c>
    </row>
    <row r="80" spans="1:10" ht="25.5" customHeight="1" x14ac:dyDescent="0.2">
      <c r="A80" s="122"/>
      <c r="B80" s="127" t="s">
        <v>1</v>
      </c>
      <c r="C80" s="128"/>
      <c r="D80" s="129"/>
      <c r="E80" s="129"/>
      <c r="F80" s="135"/>
      <c r="G80" s="136"/>
      <c r="H80" s="136"/>
      <c r="I80" s="136">
        <f>SUM(I61:I79)</f>
        <v>0</v>
      </c>
      <c r="J80" s="131">
        <f>SUM(J61:J79)</f>
        <v>0</v>
      </c>
    </row>
    <row r="81" spans="6:10" x14ac:dyDescent="0.2">
      <c r="F81" s="85"/>
      <c r="G81" s="85"/>
      <c r="H81" s="85"/>
      <c r="I81" s="85"/>
      <c r="J81" s="132"/>
    </row>
    <row r="82" spans="6:10" x14ac:dyDescent="0.2">
      <c r="F82" s="85"/>
      <c r="G82" s="85"/>
      <c r="H82" s="85"/>
      <c r="I82" s="85"/>
      <c r="J82" s="132"/>
    </row>
    <row r="83" spans="6:10" x14ac:dyDescent="0.2">
      <c r="F83" s="85"/>
      <c r="G83" s="85"/>
      <c r="H83" s="85"/>
      <c r="I83" s="85"/>
      <c r="J83" s="132"/>
    </row>
  </sheetData>
  <sheetProtection password="E813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C77:E77"/>
    <mergeCell ref="C78:E78"/>
    <mergeCell ref="C79:E79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C45:E45"/>
    <mergeCell ref="C46:E46"/>
    <mergeCell ref="B47:E47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&amp;L&amp;8Zpracováno programem &amp;"Arial CE,Tučné"BUILDpower S,  © RTS, a.s.&amp;C&amp;8Stránka &amp;P z &amp;N&amp;R&amp;8HP4-7-52044</oddFooter>
  </headerFooter>
  <rowBreaks count="2" manualBreakCount="2">
    <brk id="36" max="16383" man="1"/>
    <brk id="5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85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7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7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8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9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sheetProtection password="E81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activeCell="A2" sqref="A2:G2"/>
      <selection pane="bottomLeft" activeCell="A8" sqref="A8"/>
    </sheetView>
  </sheetViews>
  <sheetFormatPr defaultRowHeight="12.85" outlineLevelRow="3" x14ac:dyDescent="0.2"/>
  <cols>
    <col min="1" max="1" width="3.375" customWidth="1"/>
    <col min="2" max="2" width="12.5" style="119" customWidth="1"/>
    <col min="3" max="3" width="63.25" style="119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7" customHeight="1" x14ac:dyDescent="0.25">
      <c r="A1" s="254" t="s">
        <v>118</v>
      </c>
      <c r="B1" s="254"/>
      <c r="C1" s="254"/>
      <c r="D1" s="254"/>
      <c r="E1" s="254"/>
      <c r="F1" s="254"/>
      <c r="G1" s="254"/>
      <c r="AG1" t="s">
        <v>119</v>
      </c>
    </row>
    <row r="2" spans="1:60" ht="24.95" customHeight="1" x14ac:dyDescent="0.2">
      <c r="A2" s="138" t="s">
        <v>7</v>
      </c>
      <c r="B2" s="193" t="s">
        <v>43</v>
      </c>
      <c r="C2" s="255" t="s">
        <v>44</v>
      </c>
      <c r="D2" s="256"/>
      <c r="E2" s="256"/>
      <c r="F2" s="256"/>
      <c r="G2" s="257"/>
      <c r="AG2" t="s">
        <v>120</v>
      </c>
    </row>
    <row r="3" spans="1:60" ht="24.95" customHeight="1" x14ac:dyDescent="0.2">
      <c r="A3" s="138" t="s">
        <v>8</v>
      </c>
      <c r="B3" s="49" t="s">
        <v>121</v>
      </c>
      <c r="C3" s="258" t="s">
        <v>59</v>
      </c>
      <c r="D3" s="259"/>
      <c r="E3" s="259"/>
      <c r="F3" s="259"/>
      <c r="G3" s="260"/>
      <c r="AC3" s="119" t="s">
        <v>122</v>
      </c>
      <c r="AG3" t="s">
        <v>123</v>
      </c>
    </row>
    <row r="4" spans="1:60" ht="24.95" customHeight="1" x14ac:dyDescent="0.2">
      <c r="A4" s="139" t="s">
        <v>9</v>
      </c>
      <c r="B4" s="140" t="s">
        <v>58</v>
      </c>
      <c r="C4" s="261" t="s">
        <v>59</v>
      </c>
      <c r="D4" s="262"/>
      <c r="E4" s="262"/>
      <c r="F4" s="262"/>
      <c r="G4" s="263"/>
      <c r="AG4" t="s">
        <v>124</v>
      </c>
    </row>
    <row r="5" spans="1:60" x14ac:dyDescent="0.2">
      <c r="D5" s="10"/>
    </row>
    <row r="6" spans="1:60" ht="38.5" x14ac:dyDescent="0.2">
      <c r="A6" s="142" t="s">
        <v>125</v>
      </c>
      <c r="B6" s="144" t="s">
        <v>126</v>
      </c>
      <c r="C6" s="144" t="s">
        <v>127</v>
      </c>
      <c r="D6" s="143" t="s">
        <v>128</v>
      </c>
      <c r="E6" s="142" t="s">
        <v>129</v>
      </c>
      <c r="F6" s="141" t="s">
        <v>130</v>
      </c>
      <c r="G6" s="142" t="s">
        <v>29</v>
      </c>
      <c r="H6" s="145" t="s">
        <v>30</v>
      </c>
      <c r="I6" s="145" t="s">
        <v>131</v>
      </c>
      <c r="J6" s="145" t="s">
        <v>31</v>
      </c>
      <c r="K6" s="145" t="s">
        <v>132</v>
      </c>
      <c r="L6" s="145" t="s">
        <v>133</v>
      </c>
      <c r="M6" s="145" t="s">
        <v>134</v>
      </c>
      <c r="N6" s="145" t="s">
        <v>135</v>
      </c>
      <c r="O6" s="145" t="s">
        <v>136</v>
      </c>
      <c r="P6" s="145" t="s">
        <v>137</v>
      </c>
      <c r="Q6" s="145" t="s">
        <v>138</v>
      </c>
      <c r="R6" s="145" t="s">
        <v>139</v>
      </c>
      <c r="S6" s="145" t="s">
        <v>140</v>
      </c>
      <c r="T6" s="145" t="s">
        <v>141</v>
      </c>
      <c r="U6" s="145" t="s">
        <v>142</v>
      </c>
      <c r="V6" s="145" t="s">
        <v>143</v>
      </c>
      <c r="W6" s="145" t="s">
        <v>144</v>
      </c>
      <c r="X6" s="145" t="s">
        <v>145</v>
      </c>
      <c r="Y6" s="145" t="s">
        <v>146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147</v>
      </c>
      <c r="B8" s="161" t="s">
        <v>114</v>
      </c>
      <c r="C8" s="175" t="s">
        <v>27</v>
      </c>
      <c r="D8" s="162"/>
      <c r="E8" s="163"/>
      <c r="F8" s="164"/>
      <c r="G8" s="164">
        <f>SUMIF(AG9:AG14,"&lt;&gt;NOR",G9:G14)</f>
        <v>0</v>
      </c>
      <c r="H8" s="164"/>
      <c r="I8" s="164">
        <f>SUM(I9:I14)</f>
        <v>0</v>
      </c>
      <c r="J8" s="164"/>
      <c r="K8" s="164">
        <f>SUM(K9:K14)</f>
        <v>0</v>
      </c>
      <c r="L8" s="164"/>
      <c r="M8" s="164">
        <f>SUM(M9:M14)</f>
        <v>0</v>
      </c>
      <c r="N8" s="163"/>
      <c r="O8" s="163">
        <f>SUM(O9:O14)</f>
        <v>0</v>
      </c>
      <c r="P8" s="163"/>
      <c r="Q8" s="163">
        <f>SUM(Q9:Q14)</f>
        <v>0</v>
      </c>
      <c r="R8" s="164"/>
      <c r="S8" s="164"/>
      <c r="T8" s="165"/>
      <c r="U8" s="159"/>
      <c r="V8" s="159">
        <f>SUM(V9:V14)</f>
        <v>0</v>
      </c>
      <c r="W8" s="159"/>
      <c r="X8" s="159"/>
      <c r="Y8" s="159"/>
      <c r="AG8" t="s">
        <v>148</v>
      </c>
    </row>
    <row r="9" spans="1:60" outlineLevel="1" x14ac:dyDescent="0.2">
      <c r="A9" s="167">
        <v>1</v>
      </c>
      <c r="B9" s="168" t="s">
        <v>149</v>
      </c>
      <c r="C9" s="176" t="s">
        <v>150</v>
      </c>
      <c r="D9" s="169" t="s">
        <v>151</v>
      </c>
      <c r="E9" s="170">
        <v>1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70">
        <v>0</v>
      </c>
      <c r="O9" s="170">
        <f>ROUND(E9*N9,2)</f>
        <v>0</v>
      </c>
      <c r="P9" s="170">
        <v>0</v>
      </c>
      <c r="Q9" s="170">
        <f>ROUND(E9*P9,2)</f>
        <v>0</v>
      </c>
      <c r="R9" s="172"/>
      <c r="S9" s="172" t="s">
        <v>152</v>
      </c>
      <c r="T9" s="173" t="s">
        <v>153</v>
      </c>
      <c r="U9" s="157">
        <v>0</v>
      </c>
      <c r="V9" s="157">
        <f>ROUND(E9*U9,2)</f>
        <v>0</v>
      </c>
      <c r="W9" s="157"/>
      <c r="X9" s="157" t="s">
        <v>154</v>
      </c>
      <c r="Y9" s="157" t="s">
        <v>155</v>
      </c>
      <c r="Z9" s="146"/>
      <c r="AA9" s="146"/>
      <c r="AB9" s="146"/>
      <c r="AC9" s="146"/>
      <c r="AD9" s="146"/>
      <c r="AE9" s="146"/>
      <c r="AF9" s="146"/>
      <c r="AG9" s="146" t="s">
        <v>156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264" t="s">
        <v>157</v>
      </c>
      <c r="D10" s="265"/>
      <c r="E10" s="265"/>
      <c r="F10" s="265"/>
      <c r="G10" s="265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6"/>
      <c r="AA10" s="146"/>
      <c r="AB10" s="146"/>
      <c r="AC10" s="146"/>
      <c r="AD10" s="146"/>
      <c r="AE10" s="146"/>
      <c r="AF10" s="146"/>
      <c r="AG10" s="146" t="s">
        <v>158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21.4" outlineLevel="3" x14ac:dyDescent="0.2">
      <c r="A11" s="153"/>
      <c r="B11" s="154"/>
      <c r="C11" s="252" t="s">
        <v>159</v>
      </c>
      <c r="D11" s="253"/>
      <c r="E11" s="253"/>
      <c r="F11" s="253"/>
      <c r="G11" s="253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6"/>
      <c r="AA11" s="146"/>
      <c r="AB11" s="146"/>
      <c r="AC11" s="146"/>
      <c r="AD11" s="146"/>
      <c r="AE11" s="146"/>
      <c r="AF11" s="146"/>
      <c r="AG11" s="146" t="s">
        <v>158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74" t="str">
        <f>C11</f>
        <v>1) Investor poskytne zhotoviteli prostory pro zařízení staveniště (sociální a provozní zařízení staveniště) ve stávajících prostorech sportovní haly včetně míst napojení na energie.</v>
      </c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252" t="s">
        <v>160</v>
      </c>
      <c r="D12" s="253"/>
      <c r="E12" s="253"/>
      <c r="F12" s="253"/>
      <c r="G12" s="253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6"/>
      <c r="AA12" s="146"/>
      <c r="AB12" s="146"/>
      <c r="AC12" s="146"/>
      <c r="AD12" s="146"/>
      <c r="AE12" s="146"/>
      <c r="AF12" s="146"/>
      <c r="AG12" s="146" t="s">
        <v>158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74" t="str">
        <f>C12</f>
        <v>2) Náklady zhotovitele na energie spotřebované v rámci provozu zařízení staveniště (bude fakturováno dle skutečnosti).</v>
      </c>
      <c r="BB12" s="146"/>
      <c r="BC12" s="146"/>
      <c r="BD12" s="146"/>
      <c r="BE12" s="146"/>
      <c r="BF12" s="146"/>
      <c r="BG12" s="146"/>
      <c r="BH12" s="146"/>
    </row>
    <row r="13" spans="1:60" ht="21.4" outlineLevel="3" x14ac:dyDescent="0.2">
      <c r="A13" s="153"/>
      <c r="B13" s="154"/>
      <c r="C13" s="252" t="s">
        <v>161</v>
      </c>
      <c r="D13" s="253"/>
      <c r="E13" s="253"/>
      <c r="F13" s="253"/>
      <c r="G13" s="253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6"/>
      <c r="AA13" s="146"/>
      <c r="AB13" s="146"/>
      <c r="AC13" s="146"/>
      <c r="AD13" s="146"/>
      <c r="AE13" s="146"/>
      <c r="AF13" s="146"/>
      <c r="AG13" s="146" t="s">
        <v>158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74" t="str">
        <f>C13</f>
        <v>3) Náklady zhotovitele pro příjezd k hale z ulice Riegrova + ochrana stávající venkovní tartanové plochy proti pojezdu vozidel, materiál (Dřevoštěpkové desky tl. 25mm) poskytne investor po dohodě zhotoviteli, tzn. na naložení desek, přesun na vzdálenost cca do 1km včetně zakrytí/položení desek.</v>
      </c>
      <c r="BB13" s="146"/>
      <c r="BC13" s="146"/>
      <c r="BD13" s="146"/>
      <c r="BE13" s="146"/>
      <c r="BF13" s="146"/>
      <c r="BG13" s="146"/>
      <c r="BH13" s="146"/>
    </row>
    <row r="14" spans="1:60" ht="21.4" outlineLevel="3" x14ac:dyDescent="0.2">
      <c r="A14" s="153"/>
      <c r="B14" s="154"/>
      <c r="C14" s="252" t="s">
        <v>162</v>
      </c>
      <c r="D14" s="253"/>
      <c r="E14" s="253"/>
      <c r="F14" s="253"/>
      <c r="G14" s="253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6"/>
      <c r="AA14" s="146"/>
      <c r="AB14" s="146"/>
      <c r="AC14" s="146"/>
      <c r="AD14" s="146"/>
      <c r="AE14" s="146"/>
      <c r="AF14" s="146"/>
      <c r="AG14" s="146" t="s">
        <v>158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74" t="str">
        <f>C14</f>
        <v>4) Náklady zhotovitele na bezpečnostní a hygienická opatření na staveništi včetně zabezpečení prostoru výstavby a uvedení veškerých ploch dotčených výstavbou do původního nebo dohodnutého stavu.</v>
      </c>
      <c r="BB14" s="146"/>
      <c r="BC14" s="146"/>
      <c r="BD14" s="146"/>
      <c r="BE14" s="146"/>
      <c r="BF14" s="146"/>
      <c r="BG14" s="146"/>
      <c r="BH14" s="146"/>
    </row>
    <row r="15" spans="1:60" x14ac:dyDescent="0.2">
      <c r="A15" s="160" t="s">
        <v>147</v>
      </c>
      <c r="B15" s="161" t="s">
        <v>117</v>
      </c>
      <c r="C15" s="175" t="s">
        <v>28</v>
      </c>
      <c r="D15" s="162"/>
      <c r="E15" s="163"/>
      <c r="F15" s="164"/>
      <c r="G15" s="164">
        <f>SUMIF(AG16:AG19,"&lt;&gt;NOR",G16:G19)</f>
        <v>0</v>
      </c>
      <c r="H15" s="164"/>
      <c r="I15" s="164">
        <f>SUM(I16:I19)</f>
        <v>0</v>
      </c>
      <c r="J15" s="164"/>
      <c r="K15" s="164">
        <f>SUM(K16:K19)</f>
        <v>0</v>
      </c>
      <c r="L15" s="164"/>
      <c r="M15" s="164">
        <f>SUM(M16:M19)</f>
        <v>0</v>
      </c>
      <c r="N15" s="163"/>
      <c r="O15" s="163">
        <f>SUM(O16:O19)</f>
        <v>0</v>
      </c>
      <c r="P15" s="163"/>
      <c r="Q15" s="163">
        <f>SUM(Q16:Q19)</f>
        <v>0</v>
      </c>
      <c r="R15" s="164"/>
      <c r="S15" s="164"/>
      <c r="T15" s="165"/>
      <c r="U15" s="159"/>
      <c r="V15" s="159">
        <f>SUM(V16:V19)</f>
        <v>0</v>
      </c>
      <c r="W15" s="159"/>
      <c r="X15" s="159"/>
      <c r="Y15" s="159"/>
      <c r="AG15" t="s">
        <v>148</v>
      </c>
    </row>
    <row r="16" spans="1:60" outlineLevel="1" x14ac:dyDescent="0.2">
      <c r="A16" s="167">
        <v>2</v>
      </c>
      <c r="B16" s="168" t="s">
        <v>163</v>
      </c>
      <c r="C16" s="176" t="s">
        <v>164</v>
      </c>
      <c r="D16" s="169" t="s">
        <v>151</v>
      </c>
      <c r="E16" s="170">
        <v>1</v>
      </c>
      <c r="F16" s="171"/>
      <c r="G16" s="172">
        <f>ROUND(E16*F16,2)</f>
        <v>0</v>
      </c>
      <c r="H16" s="171"/>
      <c r="I16" s="172">
        <f>ROUND(E16*H16,2)</f>
        <v>0</v>
      </c>
      <c r="J16" s="171"/>
      <c r="K16" s="172">
        <f>ROUND(E16*J16,2)</f>
        <v>0</v>
      </c>
      <c r="L16" s="172">
        <v>21</v>
      </c>
      <c r="M16" s="172">
        <f>G16*(1+L16/100)</f>
        <v>0</v>
      </c>
      <c r="N16" s="170">
        <v>0</v>
      </c>
      <c r="O16" s="170">
        <f>ROUND(E16*N16,2)</f>
        <v>0</v>
      </c>
      <c r="P16" s="170">
        <v>0</v>
      </c>
      <c r="Q16" s="170">
        <f>ROUND(E16*P16,2)</f>
        <v>0</v>
      </c>
      <c r="R16" s="172"/>
      <c r="S16" s="172" t="s">
        <v>152</v>
      </c>
      <c r="T16" s="173" t="s">
        <v>153</v>
      </c>
      <c r="U16" s="157">
        <v>0</v>
      </c>
      <c r="V16" s="157">
        <f>ROUND(E16*U16,2)</f>
        <v>0</v>
      </c>
      <c r="W16" s="157"/>
      <c r="X16" s="157" t="s">
        <v>154</v>
      </c>
      <c r="Y16" s="157" t="s">
        <v>155</v>
      </c>
      <c r="Z16" s="146"/>
      <c r="AA16" s="146"/>
      <c r="AB16" s="146"/>
      <c r="AC16" s="146"/>
      <c r="AD16" s="146"/>
      <c r="AE16" s="146"/>
      <c r="AF16" s="146"/>
      <c r="AG16" s="146" t="s">
        <v>156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264" t="s">
        <v>165</v>
      </c>
      <c r="D17" s="265"/>
      <c r="E17" s="265"/>
      <c r="F17" s="265"/>
      <c r="G17" s="265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6"/>
      <c r="AA17" s="146"/>
      <c r="AB17" s="146"/>
      <c r="AC17" s="146"/>
      <c r="AD17" s="146"/>
      <c r="AE17" s="146"/>
      <c r="AF17" s="146"/>
      <c r="AG17" s="146" t="s">
        <v>158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67">
        <v>3</v>
      </c>
      <c r="B18" s="168" t="s">
        <v>166</v>
      </c>
      <c r="C18" s="176" t="s">
        <v>167</v>
      </c>
      <c r="D18" s="169" t="s">
        <v>151</v>
      </c>
      <c r="E18" s="170">
        <v>1</v>
      </c>
      <c r="F18" s="171"/>
      <c r="G18" s="172">
        <f>ROUND(E18*F18,2)</f>
        <v>0</v>
      </c>
      <c r="H18" s="171"/>
      <c r="I18" s="172">
        <f>ROUND(E18*H18,2)</f>
        <v>0</v>
      </c>
      <c r="J18" s="171"/>
      <c r="K18" s="172">
        <f>ROUND(E18*J18,2)</f>
        <v>0</v>
      </c>
      <c r="L18" s="172">
        <v>21</v>
      </c>
      <c r="M18" s="172">
        <f>G18*(1+L18/100)</f>
        <v>0</v>
      </c>
      <c r="N18" s="170">
        <v>0</v>
      </c>
      <c r="O18" s="170">
        <f>ROUND(E18*N18,2)</f>
        <v>0</v>
      </c>
      <c r="P18" s="170">
        <v>0</v>
      </c>
      <c r="Q18" s="170">
        <f>ROUND(E18*P18,2)</f>
        <v>0</v>
      </c>
      <c r="R18" s="172"/>
      <c r="S18" s="172" t="s">
        <v>152</v>
      </c>
      <c r="T18" s="173" t="s">
        <v>153</v>
      </c>
      <c r="U18" s="157">
        <v>0</v>
      </c>
      <c r="V18" s="157">
        <f>ROUND(E18*U18,2)</f>
        <v>0</v>
      </c>
      <c r="W18" s="157"/>
      <c r="X18" s="157" t="s">
        <v>154</v>
      </c>
      <c r="Y18" s="157" t="s">
        <v>155</v>
      </c>
      <c r="Z18" s="146"/>
      <c r="AA18" s="146"/>
      <c r="AB18" s="146"/>
      <c r="AC18" s="146"/>
      <c r="AD18" s="146"/>
      <c r="AE18" s="146"/>
      <c r="AF18" s="146"/>
      <c r="AG18" s="146" t="s">
        <v>156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1.4" outlineLevel="2" x14ac:dyDescent="0.2">
      <c r="A19" s="153"/>
      <c r="B19" s="154"/>
      <c r="C19" s="264" t="s">
        <v>168</v>
      </c>
      <c r="D19" s="265"/>
      <c r="E19" s="265"/>
      <c r="F19" s="265"/>
      <c r="G19" s="265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6"/>
      <c r="AA19" s="146"/>
      <c r="AB19" s="146"/>
      <c r="AC19" s="146"/>
      <c r="AD19" s="146"/>
      <c r="AE19" s="146"/>
      <c r="AF19" s="146"/>
      <c r="AG19" s="146" t="s">
        <v>158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74" t="str">
        <f>C19</f>
        <v>Náklady na ochranu inženýrských sítí a rozvodů (stáv.osvětlení, vzduchotechnika, ozvučení, apod.) probíhajících staveništěm nebo dotčenými stavbou i mimo území staveniště, kontrola vytýčení jejich skutečné trasy a provedení ochranných opatření pro zabezpečení stávajících inženýrských sítí.</v>
      </c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3"/>
      <c r="B20" s="4"/>
      <c r="C20" s="177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E20">
        <v>12</v>
      </c>
      <c r="AF20">
        <v>21</v>
      </c>
      <c r="AG20" t="s">
        <v>133</v>
      </c>
    </row>
    <row r="21" spans="1:60" x14ac:dyDescent="0.2">
      <c r="A21" s="149"/>
      <c r="B21" s="150" t="s">
        <v>29</v>
      </c>
      <c r="C21" s="178"/>
      <c r="D21" s="151"/>
      <c r="E21" s="152"/>
      <c r="F21" s="152"/>
      <c r="G21" s="166">
        <f>G8+G15</f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f>SUMIF(L7:L19,AE20,G7:G19)</f>
        <v>0</v>
      </c>
      <c r="AF21">
        <f>SUMIF(L7:L19,AF20,G7:G19)</f>
        <v>0</v>
      </c>
      <c r="AG21" t="s">
        <v>169</v>
      </c>
    </row>
    <row r="22" spans="1:60" x14ac:dyDescent="0.2">
      <c r="C22" s="179"/>
      <c r="D22" s="10"/>
      <c r="AG22" t="s">
        <v>170</v>
      </c>
    </row>
    <row r="23" spans="1:60" x14ac:dyDescent="0.2">
      <c r="D23" s="10"/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E813" sheet="1" formatRows="0"/>
  <mergeCells count="11">
    <mergeCell ref="C12:G12"/>
    <mergeCell ref="C13:G13"/>
    <mergeCell ref="C14:G14"/>
    <mergeCell ref="C17:G17"/>
    <mergeCell ref="C19:G19"/>
    <mergeCell ref="C11:G11"/>
    <mergeCell ref="A1:G1"/>
    <mergeCell ref="C2:G2"/>
    <mergeCell ref="C3:G3"/>
    <mergeCell ref="C4:G4"/>
    <mergeCell ref="C10:G10"/>
  </mergeCells>
  <pageMargins left="0.39370078740157483" right="0.19685039370078741" top="0.59055118110236227" bottom="0.39370078740157483" header="0" footer="0.19685039370078741"/>
  <pageSetup paperSize="9" orientation="landscape" verticalDpi="0" r:id="rId1"/>
  <headerFooter alignWithMargins="0">
    <oddFooter>&amp;L&amp;8Zpracováno programem &amp;"Arial CE,Tučné"BUILDpower S,  © RTS, a.s.&amp;C&amp;8Stránka &amp;P z &amp;N&amp;R&amp;8HP4-7-52044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85" outlineLevelRow="3" x14ac:dyDescent="0.2"/>
  <cols>
    <col min="1" max="1" width="3.375" customWidth="1"/>
    <col min="2" max="2" width="12.5" style="119" customWidth="1"/>
    <col min="3" max="3" width="63.25" style="119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7" customHeight="1" x14ac:dyDescent="0.25">
      <c r="A1" s="254" t="s">
        <v>171</v>
      </c>
      <c r="B1" s="254"/>
      <c r="C1" s="254"/>
      <c r="D1" s="254"/>
      <c r="E1" s="254"/>
      <c r="F1" s="254"/>
      <c r="G1" s="254"/>
      <c r="AG1" t="s">
        <v>119</v>
      </c>
    </row>
    <row r="2" spans="1:60" ht="24.95" customHeight="1" x14ac:dyDescent="0.2">
      <c r="A2" s="138" t="s">
        <v>7</v>
      </c>
      <c r="B2" s="193" t="s">
        <v>43</v>
      </c>
      <c r="C2" s="255" t="s">
        <v>44</v>
      </c>
      <c r="D2" s="256"/>
      <c r="E2" s="256"/>
      <c r="F2" s="256"/>
      <c r="G2" s="257"/>
      <c r="AG2" t="s">
        <v>120</v>
      </c>
    </row>
    <row r="3" spans="1:60" ht="24.95" customHeight="1" x14ac:dyDescent="0.2">
      <c r="A3" s="138" t="s">
        <v>8</v>
      </c>
      <c r="B3" s="49" t="s">
        <v>61</v>
      </c>
      <c r="C3" s="258" t="s">
        <v>62</v>
      </c>
      <c r="D3" s="259"/>
      <c r="E3" s="259"/>
      <c r="F3" s="259"/>
      <c r="G3" s="260"/>
      <c r="AC3" s="119" t="s">
        <v>120</v>
      </c>
      <c r="AG3" t="s">
        <v>123</v>
      </c>
    </row>
    <row r="4" spans="1:60" ht="24.95" customHeight="1" x14ac:dyDescent="0.2">
      <c r="A4" s="139" t="s">
        <v>9</v>
      </c>
      <c r="B4" s="140" t="s">
        <v>63</v>
      </c>
      <c r="C4" s="261" t="s">
        <v>62</v>
      </c>
      <c r="D4" s="262"/>
      <c r="E4" s="262"/>
      <c r="F4" s="262"/>
      <c r="G4" s="263"/>
      <c r="AG4" t="s">
        <v>124</v>
      </c>
    </row>
    <row r="5" spans="1:60" x14ac:dyDescent="0.2">
      <c r="D5" s="10"/>
    </row>
    <row r="6" spans="1:60" ht="38.5" x14ac:dyDescent="0.2">
      <c r="A6" s="142" t="s">
        <v>125</v>
      </c>
      <c r="B6" s="144" t="s">
        <v>126</v>
      </c>
      <c r="C6" s="144" t="s">
        <v>127</v>
      </c>
      <c r="D6" s="143" t="s">
        <v>128</v>
      </c>
      <c r="E6" s="142" t="s">
        <v>129</v>
      </c>
      <c r="F6" s="141" t="s">
        <v>130</v>
      </c>
      <c r="G6" s="142" t="s">
        <v>29</v>
      </c>
      <c r="H6" s="145" t="s">
        <v>30</v>
      </c>
      <c r="I6" s="145" t="s">
        <v>131</v>
      </c>
      <c r="J6" s="145" t="s">
        <v>31</v>
      </c>
      <c r="K6" s="145" t="s">
        <v>132</v>
      </c>
      <c r="L6" s="145" t="s">
        <v>133</v>
      </c>
      <c r="M6" s="145" t="s">
        <v>134</v>
      </c>
      <c r="N6" s="145" t="s">
        <v>135</v>
      </c>
      <c r="O6" s="145" t="s">
        <v>136</v>
      </c>
      <c r="P6" s="145" t="s">
        <v>137</v>
      </c>
      <c r="Q6" s="145" t="s">
        <v>138</v>
      </c>
      <c r="R6" s="145" t="s">
        <v>139</v>
      </c>
      <c r="S6" s="145" t="s">
        <v>140</v>
      </c>
      <c r="T6" s="145" t="s">
        <v>141</v>
      </c>
      <c r="U6" s="145" t="s">
        <v>142</v>
      </c>
      <c r="V6" s="145" t="s">
        <v>143</v>
      </c>
      <c r="W6" s="145" t="s">
        <v>144</v>
      </c>
      <c r="X6" s="145" t="s">
        <v>145</v>
      </c>
      <c r="Y6" s="145" t="s">
        <v>146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147</v>
      </c>
      <c r="B8" s="161" t="s">
        <v>81</v>
      </c>
      <c r="C8" s="175" t="s">
        <v>82</v>
      </c>
      <c r="D8" s="162"/>
      <c r="E8" s="163"/>
      <c r="F8" s="164"/>
      <c r="G8" s="164">
        <f>SUMIF(AG9:AG15,"&lt;&gt;NOR",G9:G15)</f>
        <v>0</v>
      </c>
      <c r="H8" s="164"/>
      <c r="I8" s="164">
        <f>SUM(I9:I15)</f>
        <v>0</v>
      </c>
      <c r="J8" s="164"/>
      <c r="K8" s="164">
        <f>SUM(K9:K15)</f>
        <v>0</v>
      </c>
      <c r="L8" s="164"/>
      <c r="M8" s="164">
        <f>SUM(M9:M15)</f>
        <v>0</v>
      </c>
      <c r="N8" s="163"/>
      <c r="O8" s="163">
        <f>SUM(O9:O15)</f>
        <v>17.579999999999998</v>
      </c>
      <c r="P8" s="163"/>
      <c r="Q8" s="163">
        <f>SUM(Q9:Q15)</f>
        <v>0</v>
      </c>
      <c r="R8" s="164"/>
      <c r="S8" s="164"/>
      <c r="T8" s="165"/>
      <c r="U8" s="159"/>
      <c r="V8" s="159">
        <f>SUM(V9:V15)</f>
        <v>252</v>
      </c>
      <c r="W8" s="159"/>
      <c r="X8" s="159"/>
      <c r="Y8" s="159"/>
      <c r="AG8" t="s">
        <v>148</v>
      </c>
    </row>
    <row r="9" spans="1:60" ht="21.4" outlineLevel="1" x14ac:dyDescent="0.2">
      <c r="A9" s="167">
        <v>1</v>
      </c>
      <c r="B9" s="168" t="s">
        <v>172</v>
      </c>
      <c r="C9" s="176" t="s">
        <v>173</v>
      </c>
      <c r="D9" s="169" t="s">
        <v>174</v>
      </c>
      <c r="E9" s="170">
        <v>1200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70">
        <v>1.465E-2</v>
      </c>
      <c r="O9" s="170">
        <f>ROUND(E9*N9,2)</f>
        <v>17.579999999999998</v>
      </c>
      <c r="P9" s="170">
        <v>0</v>
      </c>
      <c r="Q9" s="170">
        <f>ROUND(E9*P9,2)</f>
        <v>0</v>
      </c>
      <c r="R9" s="172"/>
      <c r="S9" s="172" t="s">
        <v>175</v>
      </c>
      <c r="T9" s="173" t="s">
        <v>153</v>
      </c>
      <c r="U9" s="157">
        <v>0.21</v>
      </c>
      <c r="V9" s="157">
        <f>ROUND(E9*U9,2)</f>
        <v>252</v>
      </c>
      <c r="W9" s="157"/>
      <c r="X9" s="157" t="s">
        <v>176</v>
      </c>
      <c r="Y9" s="157" t="s">
        <v>155</v>
      </c>
      <c r="Z9" s="146"/>
      <c r="AA9" s="146"/>
      <c r="AB9" s="146"/>
      <c r="AC9" s="146"/>
      <c r="AD9" s="146"/>
      <c r="AE9" s="146"/>
      <c r="AF9" s="146"/>
      <c r="AG9" s="146" t="s">
        <v>177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1.4" outlineLevel="2" x14ac:dyDescent="0.2">
      <c r="A10" s="153"/>
      <c r="B10" s="154"/>
      <c r="C10" s="264" t="s">
        <v>178</v>
      </c>
      <c r="D10" s="265"/>
      <c r="E10" s="265"/>
      <c r="F10" s="265"/>
      <c r="G10" s="265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6"/>
      <c r="AA10" s="146"/>
      <c r="AB10" s="146"/>
      <c r="AC10" s="146"/>
      <c r="AD10" s="146"/>
      <c r="AE10" s="146"/>
      <c r="AF10" s="146"/>
      <c r="AG10" s="146" t="s">
        <v>158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4" t="str">
        <f>C10</f>
        <v>Je navrženo zakrytí ze tří vrstev překližek o tl. každé vrstvy 15 mm do kříže položených nebo možnost zapůjčení zátěžových desek ve stavebninách (např.pojezdová plastová deska s nosností 50 t) dle popisu v TZ.</v>
      </c>
      <c r="BB10" s="146"/>
      <c r="BC10" s="146"/>
      <c r="BD10" s="146"/>
      <c r="BE10" s="146"/>
      <c r="BF10" s="146"/>
      <c r="BG10" s="146"/>
      <c r="BH10" s="146"/>
    </row>
    <row r="11" spans="1:60" outlineLevel="3" x14ac:dyDescent="0.2">
      <c r="A11" s="153"/>
      <c r="B11" s="154"/>
      <c r="C11" s="252" t="s">
        <v>179</v>
      </c>
      <c r="D11" s="253"/>
      <c r="E11" s="253"/>
      <c r="F11" s="253"/>
      <c r="G11" s="253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6"/>
      <c r="AA11" s="146"/>
      <c r="AB11" s="146"/>
      <c r="AC11" s="146"/>
      <c r="AD11" s="146"/>
      <c r="AE11" s="146"/>
      <c r="AF11" s="146"/>
      <c r="AG11" s="146" t="s">
        <v>158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74" t="str">
        <f>C11</f>
        <v>Předpoklad: Zakrytí palubové podlahy sportovní haly bude rozděleno do 3 částí/fází, plocha jedné části zakrytí s přesahem je cca 400m2.</v>
      </c>
      <c r="BB11" s="146"/>
      <c r="BC11" s="146"/>
      <c r="BD11" s="146"/>
      <c r="BE11" s="146"/>
      <c r="BF11" s="146"/>
      <c r="BG11" s="146"/>
      <c r="BH11" s="146"/>
    </row>
    <row r="12" spans="1:60" outlineLevel="3" x14ac:dyDescent="0.2">
      <c r="A12" s="153"/>
      <c r="B12" s="154"/>
      <c r="C12" s="252" t="s">
        <v>180</v>
      </c>
      <c r="D12" s="253"/>
      <c r="E12" s="253"/>
      <c r="F12" s="253"/>
      <c r="G12" s="253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6"/>
      <c r="AA12" s="146"/>
      <c r="AB12" s="146"/>
      <c r="AC12" s="146"/>
      <c r="AD12" s="146"/>
      <c r="AE12" s="146"/>
      <c r="AF12" s="146"/>
      <c r="AG12" s="146" t="s">
        <v>158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53"/>
      <c r="B13" s="154"/>
      <c r="C13" s="252" t="s">
        <v>181</v>
      </c>
      <c r="D13" s="253"/>
      <c r="E13" s="253"/>
      <c r="F13" s="253"/>
      <c r="G13" s="253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6"/>
      <c r="AA13" s="146"/>
      <c r="AB13" s="146"/>
      <c r="AC13" s="146"/>
      <c r="AD13" s="146"/>
      <c r="AE13" s="146"/>
      <c r="AF13" s="146"/>
      <c r="AG13" s="146" t="s">
        <v>158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74" t="str">
        <f>C13</f>
        <v>2. Demontáž zakrytí podlahy + přesun + opětovné položení zakrytí podlahy pro další část plochy cca 400m2.</v>
      </c>
      <c r="BB13" s="146"/>
      <c r="BC13" s="146"/>
      <c r="BD13" s="146"/>
      <c r="BE13" s="146"/>
      <c r="BF13" s="146"/>
      <c r="BG13" s="146"/>
      <c r="BH13" s="146"/>
    </row>
    <row r="14" spans="1:60" outlineLevel="3" x14ac:dyDescent="0.2">
      <c r="A14" s="153"/>
      <c r="B14" s="154"/>
      <c r="C14" s="252" t="s">
        <v>182</v>
      </c>
      <c r="D14" s="253"/>
      <c r="E14" s="253"/>
      <c r="F14" s="253"/>
      <c r="G14" s="253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6"/>
      <c r="AA14" s="146"/>
      <c r="AB14" s="146"/>
      <c r="AC14" s="146"/>
      <c r="AD14" s="146"/>
      <c r="AE14" s="146"/>
      <c r="AF14" s="146"/>
      <c r="AG14" s="146" t="s">
        <v>158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74" t="str">
        <f>C14</f>
        <v>3. Demontáž zakrytí podlahy + přesun + opětovné položení zakrytí podlahy pro další část plochy cca 400m2.</v>
      </c>
      <c r="BB14" s="146"/>
      <c r="BC14" s="146"/>
      <c r="BD14" s="146"/>
      <c r="BE14" s="146"/>
      <c r="BF14" s="146"/>
      <c r="BG14" s="146"/>
      <c r="BH14" s="146"/>
    </row>
    <row r="15" spans="1:60" outlineLevel="3" x14ac:dyDescent="0.2">
      <c r="A15" s="153"/>
      <c r="B15" s="154"/>
      <c r="C15" s="252" t="s">
        <v>183</v>
      </c>
      <c r="D15" s="253"/>
      <c r="E15" s="253"/>
      <c r="F15" s="253"/>
      <c r="G15" s="253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6"/>
      <c r="AA15" s="146"/>
      <c r="AB15" s="146"/>
      <c r="AC15" s="146"/>
      <c r="AD15" s="146"/>
      <c r="AE15" s="146"/>
      <c r="AF15" s="146"/>
      <c r="AG15" s="146" t="s">
        <v>158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x14ac:dyDescent="0.2">
      <c r="A16" s="160" t="s">
        <v>147</v>
      </c>
      <c r="B16" s="161" t="s">
        <v>83</v>
      </c>
      <c r="C16" s="175" t="s">
        <v>84</v>
      </c>
      <c r="D16" s="162"/>
      <c r="E16" s="163"/>
      <c r="F16" s="164"/>
      <c r="G16" s="164">
        <f>SUMIF(AG17:AG31,"&lt;&gt;NOR",G17:G31)</f>
        <v>0</v>
      </c>
      <c r="H16" s="164"/>
      <c r="I16" s="164">
        <f>SUM(I17:I31)</f>
        <v>0</v>
      </c>
      <c r="J16" s="164"/>
      <c r="K16" s="164">
        <f>SUM(K17:K31)</f>
        <v>0</v>
      </c>
      <c r="L16" s="164"/>
      <c r="M16" s="164">
        <f>SUM(M17:M31)</f>
        <v>0</v>
      </c>
      <c r="N16" s="163"/>
      <c r="O16" s="163">
        <f>SUM(O17:O31)</f>
        <v>17.060000000000002</v>
      </c>
      <c r="P16" s="163"/>
      <c r="Q16" s="163">
        <f>SUM(Q17:Q31)</f>
        <v>0</v>
      </c>
      <c r="R16" s="164"/>
      <c r="S16" s="164"/>
      <c r="T16" s="165"/>
      <c r="U16" s="159"/>
      <c r="V16" s="159">
        <f>SUM(V17:V31)</f>
        <v>1639.47</v>
      </c>
      <c r="W16" s="159"/>
      <c r="X16" s="159"/>
      <c r="Y16" s="159"/>
      <c r="AG16" t="s">
        <v>148</v>
      </c>
    </row>
    <row r="17" spans="1:60" ht="21.4" outlineLevel="1" x14ac:dyDescent="0.2">
      <c r="A17" s="182">
        <v>2</v>
      </c>
      <c r="B17" s="183" t="s">
        <v>184</v>
      </c>
      <c r="C17" s="190" t="s">
        <v>185</v>
      </c>
      <c r="D17" s="184" t="s">
        <v>186</v>
      </c>
      <c r="E17" s="185">
        <v>1</v>
      </c>
      <c r="F17" s="186"/>
      <c r="G17" s="187">
        <f>ROUND(E17*F17,2)</f>
        <v>0</v>
      </c>
      <c r="H17" s="186"/>
      <c r="I17" s="187">
        <f>ROUND(E17*H17,2)</f>
        <v>0</v>
      </c>
      <c r="J17" s="186"/>
      <c r="K17" s="187">
        <f>ROUND(E17*J17,2)</f>
        <v>0</v>
      </c>
      <c r="L17" s="187">
        <v>21</v>
      </c>
      <c r="M17" s="187">
        <f>G17*(1+L17/100)</f>
        <v>0</v>
      </c>
      <c r="N17" s="185">
        <v>1.6000000000000001E-4</v>
      </c>
      <c r="O17" s="185">
        <f>ROUND(E17*N17,2)</f>
        <v>0</v>
      </c>
      <c r="P17" s="185">
        <v>0</v>
      </c>
      <c r="Q17" s="185">
        <f>ROUND(E17*P17,2)</f>
        <v>0</v>
      </c>
      <c r="R17" s="187"/>
      <c r="S17" s="187" t="s">
        <v>175</v>
      </c>
      <c r="T17" s="188" t="s">
        <v>153</v>
      </c>
      <c r="U17" s="157">
        <v>1.24</v>
      </c>
      <c r="V17" s="157">
        <f>ROUND(E17*U17,2)</f>
        <v>1.24</v>
      </c>
      <c r="W17" s="157"/>
      <c r="X17" s="157" t="s">
        <v>176</v>
      </c>
      <c r="Y17" s="157" t="s">
        <v>155</v>
      </c>
      <c r="Z17" s="146"/>
      <c r="AA17" s="146"/>
      <c r="AB17" s="146"/>
      <c r="AC17" s="146"/>
      <c r="AD17" s="146"/>
      <c r="AE17" s="146"/>
      <c r="AF17" s="146"/>
      <c r="AG17" s="146" t="s">
        <v>177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32.1" outlineLevel="1" x14ac:dyDescent="0.2">
      <c r="A18" s="167">
        <v>3</v>
      </c>
      <c r="B18" s="168" t="s">
        <v>187</v>
      </c>
      <c r="C18" s="176" t="s">
        <v>188</v>
      </c>
      <c r="D18" s="169" t="s">
        <v>174</v>
      </c>
      <c r="E18" s="170">
        <v>1510.2</v>
      </c>
      <c r="F18" s="171"/>
      <c r="G18" s="172">
        <f>ROUND(E18*F18,2)</f>
        <v>0</v>
      </c>
      <c r="H18" s="171"/>
      <c r="I18" s="172">
        <f>ROUND(E18*H18,2)</f>
        <v>0</v>
      </c>
      <c r="J18" s="171"/>
      <c r="K18" s="172">
        <f>ROUND(E18*J18,2)</f>
        <v>0</v>
      </c>
      <c r="L18" s="172">
        <v>21</v>
      </c>
      <c r="M18" s="172">
        <f>G18*(1+L18/100)</f>
        <v>0</v>
      </c>
      <c r="N18" s="170">
        <v>1.1220000000000001E-2</v>
      </c>
      <c r="O18" s="170">
        <f>ROUND(E18*N18,2)</f>
        <v>16.940000000000001</v>
      </c>
      <c r="P18" s="170">
        <v>0</v>
      </c>
      <c r="Q18" s="170">
        <f>ROUND(E18*P18,2)</f>
        <v>0</v>
      </c>
      <c r="R18" s="172"/>
      <c r="S18" s="172" t="s">
        <v>175</v>
      </c>
      <c r="T18" s="173" t="s">
        <v>153</v>
      </c>
      <c r="U18" s="157">
        <v>1.08</v>
      </c>
      <c r="V18" s="157">
        <f>ROUND(E18*U18,2)</f>
        <v>1631.02</v>
      </c>
      <c r="W18" s="157"/>
      <c r="X18" s="157" t="s">
        <v>176</v>
      </c>
      <c r="Y18" s="157" t="s">
        <v>155</v>
      </c>
      <c r="Z18" s="146"/>
      <c r="AA18" s="146"/>
      <c r="AB18" s="146"/>
      <c r="AC18" s="146"/>
      <c r="AD18" s="146"/>
      <c r="AE18" s="146"/>
      <c r="AF18" s="146"/>
      <c r="AG18" s="146" t="s">
        <v>177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1.4" outlineLevel="2" x14ac:dyDescent="0.2">
      <c r="A19" s="153"/>
      <c r="B19" s="154"/>
      <c r="C19" s="264" t="s">
        <v>189</v>
      </c>
      <c r="D19" s="265"/>
      <c r="E19" s="265"/>
      <c r="F19" s="265"/>
      <c r="G19" s="265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6"/>
      <c r="AA19" s="146"/>
      <c r="AB19" s="146"/>
      <c r="AC19" s="146"/>
      <c r="AD19" s="146"/>
      <c r="AE19" s="146"/>
      <c r="AF19" s="146"/>
      <c r="AG19" s="146" t="s">
        <v>158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74" t="str">
        <f>C19</f>
        <v>Podhledová dvojúrovňová konstrukce (ocelová podkonstrukce CD - zavěšený dvojitý rošt ve dvou úrovních se skrytými nosnými profily) odolná nárazu míče v třídě 1A</v>
      </c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53"/>
      <c r="B20" s="154"/>
      <c r="C20" s="252" t="s">
        <v>190</v>
      </c>
      <c r="D20" s="253"/>
      <c r="E20" s="253"/>
      <c r="F20" s="253"/>
      <c r="G20" s="253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6"/>
      <c r="AA20" s="146"/>
      <c r="AB20" s="146"/>
      <c r="AC20" s="146"/>
      <c r="AD20" s="146"/>
      <c r="AE20" s="146"/>
      <c r="AF20" s="146"/>
      <c r="AG20" s="146" t="s">
        <v>158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74" t="str">
        <f>C20</f>
        <v>Podhledové akustické desky z dřevěných vláken pojených magnezitem opatřené povrchovou úpravou ve formátu 1200x600x25mm</v>
      </c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252" t="s">
        <v>191</v>
      </c>
      <c r="D21" s="253"/>
      <c r="E21" s="253"/>
      <c r="F21" s="253"/>
      <c r="G21" s="253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6"/>
      <c r="AA21" s="146"/>
      <c r="AB21" s="146"/>
      <c r="AC21" s="146"/>
      <c r="AD21" s="146"/>
      <c r="AE21" s="146"/>
      <c r="AF21" s="146"/>
      <c r="AG21" s="146" t="s">
        <v>158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 x14ac:dyDescent="0.2">
      <c r="A22" s="153"/>
      <c r="B22" s="154"/>
      <c r="C22" s="252" t="s">
        <v>192</v>
      </c>
      <c r="D22" s="253"/>
      <c r="E22" s="253"/>
      <c r="F22" s="253"/>
      <c r="G22" s="253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6"/>
      <c r="AA22" s="146"/>
      <c r="AB22" s="146"/>
      <c r="AC22" s="146"/>
      <c r="AD22" s="146"/>
      <c r="AE22" s="146"/>
      <c r="AF22" s="146"/>
      <c r="AG22" s="146" t="s">
        <v>158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53"/>
      <c r="B23" s="154"/>
      <c r="C23" s="252" t="s">
        <v>193</v>
      </c>
      <c r="D23" s="253"/>
      <c r="E23" s="253"/>
      <c r="F23" s="253"/>
      <c r="G23" s="253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6"/>
      <c r="AA23" s="146"/>
      <c r="AB23" s="146"/>
      <c r="AC23" s="146"/>
      <c r="AD23" s="146"/>
      <c r="AE23" s="146"/>
      <c r="AF23" s="146"/>
      <c r="AG23" s="146" t="s">
        <v>158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">
      <c r="A24" s="153"/>
      <c r="B24" s="154"/>
      <c r="C24" s="252" t="s">
        <v>194</v>
      </c>
      <c r="D24" s="253"/>
      <c r="E24" s="253"/>
      <c r="F24" s="253"/>
      <c r="G24" s="253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6"/>
      <c r="AA24" s="146"/>
      <c r="AB24" s="146"/>
      <c r="AC24" s="146"/>
      <c r="AD24" s="146"/>
      <c r="AE24" s="146"/>
      <c r="AF24" s="146"/>
      <c r="AG24" s="146" t="s">
        <v>158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252" t="s">
        <v>195</v>
      </c>
      <c r="D25" s="253"/>
      <c r="E25" s="253"/>
      <c r="F25" s="253"/>
      <c r="G25" s="253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6"/>
      <c r="AA25" s="146"/>
      <c r="AB25" s="146"/>
      <c r="AC25" s="146"/>
      <c r="AD25" s="146"/>
      <c r="AE25" s="146"/>
      <c r="AF25" s="146"/>
      <c r="AG25" s="146" t="s">
        <v>158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3" x14ac:dyDescent="0.2">
      <c r="A26" s="153"/>
      <c r="B26" s="154"/>
      <c r="C26" s="252" t="s">
        <v>196</v>
      </c>
      <c r="D26" s="253"/>
      <c r="E26" s="253"/>
      <c r="F26" s="253"/>
      <c r="G26" s="253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6"/>
      <c r="AA26" s="146"/>
      <c r="AB26" s="146"/>
      <c r="AC26" s="146"/>
      <c r="AD26" s="146"/>
      <c r="AE26" s="146"/>
      <c r="AF26" s="146"/>
      <c r="AG26" s="146" t="s">
        <v>158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91" t="s">
        <v>197</v>
      </c>
      <c r="D27" s="180"/>
      <c r="E27" s="181"/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6"/>
      <c r="AA27" s="146"/>
      <c r="AB27" s="146"/>
      <c r="AC27" s="146"/>
      <c r="AD27" s="146"/>
      <c r="AE27" s="146"/>
      <c r="AF27" s="146"/>
      <c r="AG27" s="146" t="s">
        <v>198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ht="21.4" outlineLevel="3" x14ac:dyDescent="0.2">
      <c r="A28" s="153"/>
      <c r="B28" s="154"/>
      <c r="C28" s="191" t="s">
        <v>199</v>
      </c>
      <c r="D28" s="180"/>
      <c r="E28" s="181">
        <v>1510.2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6"/>
      <c r="AA28" s="146"/>
      <c r="AB28" s="146"/>
      <c r="AC28" s="146"/>
      <c r="AD28" s="146"/>
      <c r="AE28" s="146"/>
      <c r="AF28" s="146"/>
      <c r="AG28" s="146" t="s">
        <v>198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67">
        <v>4</v>
      </c>
      <c r="B29" s="168" t="s">
        <v>200</v>
      </c>
      <c r="C29" s="176" t="s">
        <v>201</v>
      </c>
      <c r="D29" s="169" t="s">
        <v>186</v>
      </c>
      <c r="E29" s="170">
        <v>7</v>
      </c>
      <c r="F29" s="171"/>
      <c r="G29" s="172">
        <f>ROUND(E29*F29,2)</f>
        <v>0</v>
      </c>
      <c r="H29" s="171"/>
      <c r="I29" s="172">
        <f>ROUND(E29*H29,2)</f>
        <v>0</v>
      </c>
      <c r="J29" s="171"/>
      <c r="K29" s="172">
        <f>ROUND(E29*J29,2)</f>
        <v>0</v>
      </c>
      <c r="L29" s="172">
        <v>21</v>
      </c>
      <c r="M29" s="172">
        <f>G29*(1+L29/100)</f>
        <v>0</v>
      </c>
      <c r="N29" s="170">
        <v>1.6400000000000001E-2</v>
      </c>
      <c r="O29" s="170">
        <f>ROUND(E29*N29,2)</f>
        <v>0.11</v>
      </c>
      <c r="P29" s="170">
        <v>0</v>
      </c>
      <c r="Q29" s="170">
        <f>ROUND(E29*P29,2)</f>
        <v>0</v>
      </c>
      <c r="R29" s="172"/>
      <c r="S29" s="172" t="s">
        <v>175</v>
      </c>
      <c r="T29" s="173" t="s">
        <v>153</v>
      </c>
      <c r="U29" s="157">
        <v>1.03</v>
      </c>
      <c r="V29" s="157">
        <f>ROUND(E29*U29,2)</f>
        <v>7.21</v>
      </c>
      <c r="W29" s="157"/>
      <c r="X29" s="157" t="s">
        <v>176</v>
      </c>
      <c r="Y29" s="157" t="s">
        <v>155</v>
      </c>
      <c r="Z29" s="146"/>
      <c r="AA29" s="146"/>
      <c r="AB29" s="146"/>
      <c r="AC29" s="146"/>
      <c r="AD29" s="146"/>
      <c r="AE29" s="146"/>
      <c r="AF29" s="146"/>
      <c r="AG29" s="146" t="s">
        <v>177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">
      <c r="A30" s="153"/>
      <c r="B30" s="154"/>
      <c r="C30" s="191" t="s">
        <v>202</v>
      </c>
      <c r="D30" s="180"/>
      <c r="E30" s="181">
        <v>7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6"/>
      <c r="AA30" s="146"/>
      <c r="AB30" s="146"/>
      <c r="AC30" s="146"/>
      <c r="AD30" s="146"/>
      <c r="AE30" s="146"/>
      <c r="AF30" s="146"/>
      <c r="AG30" s="146" t="s">
        <v>198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1.4" outlineLevel="1" x14ac:dyDescent="0.2">
      <c r="A31" s="182">
        <v>5</v>
      </c>
      <c r="B31" s="183" t="s">
        <v>203</v>
      </c>
      <c r="C31" s="190" t="s">
        <v>204</v>
      </c>
      <c r="D31" s="184" t="s">
        <v>186</v>
      </c>
      <c r="E31" s="185">
        <v>1</v>
      </c>
      <c r="F31" s="186"/>
      <c r="G31" s="187">
        <f>ROUND(E31*F31,2)</f>
        <v>0</v>
      </c>
      <c r="H31" s="186"/>
      <c r="I31" s="187">
        <f>ROUND(E31*H31,2)</f>
        <v>0</v>
      </c>
      <c r="J31" s="186"/>
      <c r="K31" s="187">
        <f>ROUND(E31*J31,2)</f>
        <v>0</v>
      </c>
      <c r="L31" s="187">
        <v>21</v>
      </c>
      <c r="M31" s="187">
        <f>G31*(1+L31/100)</f>
        <v>0</v>
      </c>
      <c r="N31" s="185">
        <v>5.8999999999999999E-3</v>
      </c>
      <c r="O31" s="185">
        <f>ROUND(E31*N31,2)</f>
        <v>0.01</v>
      </c>
      <c r="P31" s="185">
        <v>0</v>
      </c>
      <c r="Q31" s="185">
        <f>ROUND(E31*P31,2)</f>
        <v>0</v>
      </c>
      <c r="R31" s="187"/>
      <c r="S31" s="187" t="s">
        <v>175</v>
      </c>
      <c r="T31" s="188" t="s">
        <v>153</v>
      </c>
      <c r="U31" s="157">
        <v>0</v>
      </c>
      <c r="V31" s="157">
        <f>ROUND(E31*U31,2)</f>
        <v>0</v>
      </c>
      <c r="W31" s="157"/>
      <c r="X31" s="157" t="s">
        <v>205</v>
      </c>
      <c r="Y31" s="157" t="s">
        <v>155</v>
      </c>
      <c r="Z31" s="146"/>
      <c r="AA31" s="146"/>
      <c r="AB31" s="146"/>
      <c r="AC31" s="146"/>
      <c r="AD31" s="146"/>
      <c r="AE31" s="146"/>
      <c r="AF31" s="146"/>
      <c r="AG31" s="146" t="s">
        <v>206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x14ac:dyDescent="0.2">
      <c r="A32" s="160" t="s">
        <v>147</v>
      </c>
      <c r="B32" s="161" t="s">
        <v>85</v>
      </c>
      <c r="C32" s="175" t="s">
        <v>86</v>
      </c>
      <c r="D32" s="162"/>
      <c r="E32" s="163"/>
      <c r="F32" s="164"/>
      <c r="G32" s="164">
        <f>SUMIF(AG33:AG35,"&lt;&gt;NOR",G33:G35)</f>
        <v>0</v>
      </c>
      <c r="H32" s="164"/>
      <c r="I32" s="164">
        <f>SUM(I33:I35)</f>
        <v>0</v>
      </c>
      <c r="J32" s="164"/>
      <c r="K32" s="164">
        <f>SUM(K33:K35)</f>
        <v>0</v>
      </c>
      <c r="L32" s="164"/>
      <c r="M32" s="164">
        <f>SUM(M33:M35)</f>
        <v>0</v>
      </c>
      <c r="N32" s="163"/>
      <c r="O32" s="163">
        <f>SUM(O33:O35)</f>
        <v>0.18</v>
      </c>
      <c r="P32" s="163"/>
      <c r="Q32" s="163">
        <f>SUM(Q33:Q35)</f>
        <v>0</v>
      </c>
      <c r="R32" s="164"/>
      <c r="S32" s="164"/>
      <c r="T32" s="165"/>
      <c r="U32" s="159"/>
      <c r="V32" s="159">
        <f>SUM(V33:V35)</f>
        <v>0</v>
      </c>
      <c r="W32" s="159"/>
      <c r="X32" s="159"/>
      <c r="Y32" s="159"/>
      <c r="AG32" t="s">
        <v>148</v>
      </c>
    </row>
    <row r="33" spans="1:60" outlineLevel="1" x14ac:dyDescent="0.2">
      <c r="A33" s="167">
        <v>6</v>
      </c>
      <c r="B33" s="168" t="s">
        <v>207</v>
      </c>
      <c r="C33" s="176" t="s">
        <v>208</v>
      </c>
      <c r="D33" s="169" t="s">
        <v>174</v>
      </c>
      <c r="E33" s="170">
        <v>1532.44</v>
      </c>
      <c r="F33" s="171"/>
      <c r="G33" s="172">
        <f>ROUND(E33*F33,2)</f>
        <v>0</v>
      </c>
      <c r="H33" s="171"/>
      <c r="I33" s="172">
        <f>ROUND(E33*H33,2)</f>
        <v>0</v>
      </c>
      <c r="J33" s="171"/>
      <c r="K33" s="172">
        <f>ROUND(E33*J33,2)</f>
        <v>0</v>
      </c>
      <c r="L33" s="172">
        <v>21</v>
      </c>
      <c r="M33" s="172">
        <f>G33*(1+L33/100)</f>
        <v>0</v>
      </c>
      <c r="N33" s="170">
        <v>1.2E-4</v>
      </c>
      <c r="O33" s="170">
        <f>ROUND(E33*N33,2)</f>
        <v>0.18</v>
      </c>
      <c r="P33" s="170">
        <v>0</v>
      </c>
      <c r="Q33" s="170">
        <f>ROUND(E33*P33,2)</f>
        <v>0</v>
      </c>
      <c r="R33" s="172"/>
      <c r="S33" s="172" t="s">
        <v>175</v>
      </c>
      <c r="T33" s="173" t="s">
        <v>153</v>
      </c>
      <c r="U33" s="157">
        <v>0</v>
      </c>
      <c r="V33" s="157">
        <f>ROUND(E33*U33,2)</f>
        <v>0</v>
      </c>
      <c r="W33" s="157"/>
      <c r="X33" s="157" t="s">
        <v>176</v>
      </c>
      <c r="Y33" s="157" t="s">
        <v>155</v>
      </c>
      <c r="Z33" s="146"/>
      <c r="AA33" s="146"/>
      <c r="AB33" s="146"/>
      <c r="AC33" s="146"/>
      <c r="AD33" s="146"/>
      <c r="AE33" s="146"/>
      <c r="AF33" s="146"/>
      <c r="AG33" s="146" t="s">
        <v>177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53"/>
      <c r="B34" s="154"/>
      <c r="C34" s="191" t="s">
        <v>209</v>
      </c>
      <c r="D34" s="180"/>
      <c r="E34" s="181">
        <v>1105.6300000000001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6"/>
      <c r="AA34" s="146"/>
      <c r="AB34" s="146"/>
      <c r="AC34" s="146"/>
      <c r="AD34" s="146"/>
      <c r="AE34" s="146"/>
      <c r="AF34" s="146"/>
      <c r="AG34" s="146" t="s">
        <v>198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53"/>
      <c r="B35" s="154"/>
      <c r="C35" s="191" t="s">
        <v>210</v>
      </c>
      <c r="D35" s="180"/>
      <c r="E35" s="181">
        <v>426.81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6"/>
      <c r="AA35" s="146"/>
      <c r="AB35" s="146"/>
      <c r="AC35" s="146"/>
      <c r="AD35" s="146"/>
      <c r="AE35" s="146"/>
      <c r="AF35" s="146"/>
      <c r="AG35" s="146" t="s">
        <v>198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x14ac:dyDescent="0.2">
      <c r="A36" s="160" t="s">
        <v>147</v>
      </c>
      <c r="B36" s="161" t="s">
        <v>87</v>
      </c>
      <c r="C36" s="175" t="s">
        <v>88</v>
      </c>
      <c r="D36" s="162"/>
      <c r="E36" s="163"/>
      <c r="F36" s="164"/>
      <c r="G36" s="164">
        <f>SUMIF(AG37:AG54,"&lt;&gt;NOR",G37:G54)</f>
        <v>0</v>
      </c>
      <c r="H36" s="164"/>
      <c r="I36" s="164">
        <f>SUM(I37:I54)</f>
        <v>0</v>
      </c>
      <c r="J36" s="164"/>
      <c r="K36" s="164">
        <f>SUM(K37:K54)</f>
        <v>0</v>
      </c>
      <c r="L36" s="164"/>
      <c r="M36" s="164">
        <f>SUM(M37:M54)</f>
        <v>0</v>
      </c>
      <c r="N36" s="163"/>
      <c r="O36" s="163">
        <f>SUM(O37:O54)</f>
        <v>21.6</v>
      </c>
      <c r="P36" s="163"/>
      <c r="Q36" s="163">
        <f>SUM(Q37:Q54)</f>
        <v>0</v>
      </c>
      <c r="R36" s="164"/>
      <c r="S36" s="164"/>
      <c r="T36" s="165"/>
      <c r="U36" s="159"/>
      <c r="V36" s="159">
        <f>SUM(V37:V54)</f>
        <v>330.39</v>
      </c>
      <c r="W36" s="159"/>
      <c r="X36" s="159"/>
      <c r="Y36" s="159"/>
      <c r="AG36" t="s">
        <v>148</v>
      </c>
    </row>
    <row r="37" spans="1:60" outlineLevel="1" x14ac:dyDescent="0.2">
      <c r="A37" s="167">
        <v>7</v>
      </c>
      <c r="B37" s="168" t="s">
        <v>211</v>
      </c>
      <c r="C37" s="176" t="s">
        <v>212</v>
      </c>
      <c r="D37" s="169" t="s">
        <v>213</v>
      </c>
      <c r="E37" s="170">
        <v>2193.75</v>
      </c>
      <c r="F37" s="171"/>
      <c r="G37" s="172">
        <f>ROUND(E37*F37,2)</f>
        <v>0</v>
      </c>
      <c r="H37" s="171"/>
      <c r="I37" s="172">
        <f>ROUND(E37*H37,2)</f>
        <v>0</v>
      </c>
      <c r="J37" s="171"/>
      <c r="K37" s="172">
        <f>ROUND(E37*J37,2)</f>
        <v>0</v>
      </c>
      <c r="L37" s="172">
        <v>21</v>
      </c>
      <c r="M37" s="172">
        <f>G37*(1+L37/100)</f>
        <v>0</v>
      </c>
      <c r="N37" s="170">
        <v>7.3499999999999998E-3</v>
      </c>
      <c r="O37" s="170">
        <f>ROUND(E37*N37,2)</f>
        <v>16.12</v>
      </c>
      <c r="P37" s="170">
        <v>0</v>
      </c>
      <c r="Q37" s="170">
        <f>ROUND(E37*P37,2)</f>
        <v>0</v>
      </c>
      <c r="R37" s="172" t="s">
        <v>214</v>
      </c>
      <c r="S37" s="172" t="s">
        <v>152</v>
      </c>
      <c r="T37" s="173" t="s">
        <v>152</v>
      </c>
      <c r="U37" s="157">
        <v>6.3E-2</v>
      </c>
      <c r="V37" s="157">
        <f>ROUND(E37*U37,2)</f>
        <v>138.21</v>
      </c>
      <c r="W37" s="157"/>
      <c r="X37" s="157" t="s">
        <v>176</v>
      </c>
      <c r="Y37" s="157" t="s">
        <v>155</v>
      </c>
      <c r="Z37" s="146"/>
      <c r="AA37" s="146"/>
      <c r="AB37" s="146"/>
      <c r="AC37" s="146"/>
      <c r="AD37" s="146"/>
      <c r="AE37" s="146"/>
      <c r="AF37" s="146"/>
      <c r="AG37" s="146" t="s">
        <v>177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53"/>
      <c r="B38" s="154"/>
      <c r="C38" s="266" t="s">
        <v>215</v>
      </c>
      <c r="D38" s="267"/>
      <c r="E38" s="267"/>
      <c r="F38" s="267"/>
      <c r="G38" s="26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6"/>
      <c r="AA38" s="146"/>
      <c r="AB38" s="146"/>
      <c r="AC38" s="146"/>
      <c r="AD38" s="146"/>
      <c r="AE38" s="146"/>
      <c r="AF38" s="146"/>
      <c r="AG38" s="146" t="s">
        <v>216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191" t="s">
        <v>217</v>
      </c>
      <c r="D39" s="180"/>
      <c r="E39" s="181">
        <v>2193.75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6"/>
      <c r="AA39" s="146"/>
      <c r="AB39" s="146"/>
      <c r="AC39" s="146"/>
      <c r="AD39" s="146"/>
      <c r="AE39" s="146"/>
      <c r="AF39" s="146"/>
      <c r="AG39" s="146" t="s">
        <v>198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1.4" outlineLevel="1" x14ac:dyDescent="0.2">
      <c r="A40" s="167">
        <v>8</v>
      </c>
      <c r="B40" s="168" t="s">
        <v>218</v>
      </c>
      <c r="C40" s="176" t="s">
        <v>219</v>
      </c>
      <c r="D40" s="169" t="s">
        <v>213</v>
      </c>
      <c r="E40" s="170">
        <v>4387.5</v>
      </c>
      <c r="F40" s="171"/>
      <c r="G40" s="172">
        <f>ROUND(E40*F40,2)</f>
        <v>0</v>
      </c>
      <c r="H40" s="171"/>
      <c r="I40" s="172">
        <f>ROUND(E40*H40,2)</f>
        <v>0</v>
      </c>
      <c r="J40" s="171"/>
      <c r="K40" s="172">
        <f>ROUND(E40*J40,2)</f>
        <v>0</v>
      </c>
      <c r="L40" s="172">
        <v>21</v>
      </c>
      <c r="M40" s="172">
        <f>G40*(1+L40/100)</f>
        <v>0</v>
      </c>
      <c r="N40" s="170">
        <v>1.2E-4</v>
      </c>
      <c r="O40" s="170">
        <f>ROUND(E40*N40,2)</f>
        <v>0.53</v>
      </c>
      <c r="P40" s="170">
        <v>0</v>
      </c>
      <c r="Q40" s="170">
        <f>ROUND(E40*P40,2)</f>
        <v>0</v>
      </c>
      <c r="R40" s="172" t="s">
        <v>214</v>
      </c>
      <c r="S40" s="172" t="s">
        <v>152</v>
      </c>
      <c r="T40" s="173" t="s">
        <v>152</v>
      </c>
      <c r="U40" s="157">
        <v>1E-3</v>
      </c>
      <c r="V40" s="157">
        <f>ROUND(E40*U40,2)</f>
        <v>4.3899999999999997</v>
      </c>
      <c r="W40" s="157"/>
      <c r="X40" s="157" t="s">
        <v>176</v>
      </c>
      <c r="Y40" s="157" t="s">
        <v>155</v>
      </c>
      <c r="Z40" s="146"/>
      <c r="AA40" s="146"/>
      <c r="AB40" s="146"/>
      <c r="AC40" s="146"/>
      <c r="AD40" s="146"/>
      <c r="AE40" s="146"/>
      <c r="AF40" s="146"/>
      <c r="AG40" s="146" t="s">
        <v>177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 x14ac:dyDescent="0.2">
      <c r="A41" s="153"/>
      <c r="B41" s="154"/>
      <c r="C41" s="266" t="s">
        <v>215</v>
      </c>
      <c r="D41" s="267"/>
      <c r="E41" s="267"/>
      <c r="F41" s="267"/>
      <c r="G41" s="26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6"/>
      <c r="AA41" s="146"/>
      <c r="AB41" s="146"/>
      <c r="AC41" s="146"/>
      <c r="AD41" s="146"/>
      <c r="AE41" s="146"/>
      <c r="AF41" s="146"/>
      <c r="AG41" s="146" t="s">
        <v>216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53"/>
      <c r="B42" s="154"/>
      <c r="C42" s="191" t="s">
        <v>220</v>
      </c>
      <c r="D42" s="180"/>
      <c r="E42" s="181">
        <v>4387.5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6"/>
      <c r="AA42" s="146"/>
      <c r="AB42" s="146"/>
      <c r="AC42" s="146"/>
      <c r="AD42" s="146"/>
      <c r="AE42" s="146"/>
      <c r="AF42" s="146"/>
      <c r="AG42" s="146" t="s">
        <v>198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67">
        <v>9</v>
      </c>
      <c r="B43" s="168" t="s">
        <v>221</v>
      </c>
      <c r="C43" s="176" t="s">
        <v>222</v>
      </c>
      <c r="D43" s="169" t="s">
        <v>213</v>
      </c>
      <c r="E43" s="170">
        <v>2193.75</v>
      </c>
      <c r="F43" s="171"/>
      <c r="G43" s="172">
        <f>ROUND(E43*F43,2)</f>
        <v>0</v>
      </c>
      <c r="H43" s="171"/>
      <c r="I43" s="172">
        <f>ROUND(E43*H43,2)</f>
        <v>0</v>
      </c>
      <c r="J43" s="171"/>
      <c r="K43" s="172">
        <f>ROUND(E43*J43,2)</f>
        <v>0</v>
      </c>
      <c r="L43" s="172">
        <v>21</v>
      </c>
      <c r="M43" s="172">
        <f>G43*(1+L43/100)</f>
        <v>0</v>
      </c>
      <c r="N43" s="170">
        <v>0</v>
      </c>
      <c r="O43" s="170">
        <f>ROUND(E43*N43,2)</f>
        <v>0</v>
      </c>
      <c r="P43" s="170">
        <v>0</v>
      </c>
      <c r="Q43" s="170">
        <f>ROUND(E43*P43,2)</f>
        <v>0</v>
      </c>
      <c r="R43" s="172" t="s">
        <v>214</v>
      </c>
      <c r="S43" s="172" t="s">
        <v>152</v>
      </c>
      <c r="T43" s="173" t="s">
        <v>152</v>
      </c>
      <c r="U43" s="157">
        <v>3.7999999999999999E-2</v>
      </c>
      <c r="V43" s="157">
        <f>ROUND(E43*U43,2)</f>
        <v>83.36</v>
      </c>
      <c r="W43" s="157"/>
      <c r="X43" s="157" t="s">
        <v>176</v>
      </c>
      <c r="Y43" s="157" t="s">
        <v>155</v>
      </c>
      <c r="Z43" s="146"/>
      <c r="AA43" s="146"/>
      <c r="AB43" s="146"/>
      <c r="AC43" s="146"/>
      <c r="AD43" s="146"/>
      <c r="AE43" s="146"/>
      <c r="AF43" s="146"/>
      <c r="AG43" s="146" t="s">
        <v>177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53"/>
      <c r="B44" s="154"/>
      <c r="C44" s="266" t="s">
        <v>223</v>
      </c>
      <c r="D44" s="267"/>
      <c r="E44" s="267"/>
      <c r="F44" s="267"/>
      <c r="G44" s="26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6"/>
      <c r="AA44" s="146"/>
      <c r="AB44" s="146"/>
      <c r="AC44" s="146"/>
      <c r="AD44" s="146"/>
      <c r="AE44" s="146"/>
      <c r="AF44" s="146"/>
      <c r="AG44" s="146" t="s">
        <v>216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67">
        <v>10</v>
      </c>
      <c r="B45" s="168" t="s">
        <v>224</v>
      </c>
      <c r="C45" s="176" t="s">
        <v>225</v>
      </c>
      <c r="D45" s="169" t="s">
        <v>174</v>
      </c>
      <c r="E45" s="170">
        <v>292.5</v>
      </c>
      <c r="F45" s="171"/>
      <c r="G45" s="172">
        <f>ROUND(E45*F45,2)</f>
        <v>0</v>
      </c>
      <c r="H45" s="171"/>
      <c r="I45" s="172">
        <f>ROUND(E45*H45,2)</f>
        <v>0</v>
      </c>
      <c r="J45" s="171"/>
      <c r="K45" s="172">
        <f>ROUND(E45*J45,2)</f>
        <v>0</v>
      </c>
      <c r="L45" s="172">
        <v>21</v>
      </c>
      <c r="M45" s="172">
        <f>G45*(1+L45/100)</f>
        <v>0</v>
      </c>
      <c r="N45" s="170">
        <v>1.6910000000000001E-2</v>
      </c>
      <c r="O45" s="170">
        <f>ROUND(E45*N45,2)</f>
        <v>4.95</v>
      </c>
      <c r="P45" s="170">
        <v>0</v>
      </c>
      <c r="Q45" s="170">
        <f>ROUND(E45*P45,2)</f>
        <v>0</v>
      </c>
      <c r="R45" s="172" t="s">
        <v>214</v>
      </c>
      <c r="S45" s="172" t="s">
        <v>152</v>
      </c>
      <c r="T45" s="173" t="s">
        <v>152</v>
      </c>
      <c r="U45" s="157">
        <v>0.13100000000000001</v>
      </c>
      <c r="V45" s="157">
        <f>ROUND(E45*U45,2)</f>
        <v>38.32</v>
      </c>
      <c r="W45" s="157"/>
      <c r="X45" s="157" t="s">
        <v>176</v>
      </c>
      <c r="Y45" s="157" t="s">
        <v>155</v>
      </c>
      <c r="Z45" s="146"/>
      <c r="AA45" s="146"/>
      <c r="AB45" s="146"/>
      <c r="AC45" s="146"/>
      <c r="AD45" s="146"/>
      <c r="AE45" s="146"/>
      <c r="AF45" s="146"/>
      <c r="AG45" s="146" t="s">
        <v>177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191" t="s">
        <v>226</v>
      </c>
      <c r="D46" s="180"/>
      <c r="E46" s="181">
        <v>292.5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6"/>
      <c r="AA46" s="146"/>
      <c r="AB46" s="146"/>
      <c r="AC46" s="146"/>
      <c r="AD46" s="146"/>
      <c r="AE46" s="146"/>
      <c r="AF46" s="146"/>
      <c r="AG46" s="146" t="s">
        <v>198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67">
        <v>11</v>
      </c>
      <c r="B47" s="168" t="s">
        <v>227</v>
      </c>
      <c r="C47" s="176" t="s">
        <v>228</v>
      </c>
      <c r="D47" s="169" t="s">
        <v>174</v>
      </c>
      <c r="E47" s="170">
        <v>17550</v>
      </c>
      <c r="F47" s="171"/>
      <c r="G47" s="172">
        <f>ROUND(E47*F47,2)</f>
        <v>0</v>
      </c>
      <c r="H47" s="171"/>
      <c r="I47" s="172">
        <f>ROUND(E47*H47,2)</f>
        <v>0</v>
      </c>
      <c r="J47" s="171"/>
      <c r="K47" s="172">
        <f>ROUND(E47*J47,2)</f>
        <v>0</v>
      </c>
      <c r="L47" s="172">
        <v>21</v>
      </c>
      <c r="M47" s="172">
        <f>G47*(1+L47/100)</f>
        <v>0</v>
      </c>
      <c r="N47" s="170">
        <v>0</v>
      </c>
      <c r="O47" s="170">
        <f>ROUND(E47*N47,2)</f>
        <v>0</v>
      </c>
      <c r="P47" s="170">
        <v>0</v>
      </c>
      <c r="Q47" s="170">
        <f>ROUND(E47*P47,2)</f>
        <v>0</v>
      </c>
      <c r="R47" s="172" t="s">
        <v>214</v>
      </c>
      <c r="S47" s="172" t="s">
        <v>152</v>
      </c>
      <c r="T47" s="173" t="s">
        <v>152</v>
      </c>
      <c r="U47" s="157">
        <v>2E-3</v>
      </c>
      <c r="V47" s="157">
        <f>ROUND(E47*U47,2)</f>
        <v>35.1</v>
      </c>
      <c r="W47" s="157"/>
      <c r="X47" s="157" t="s">
        <v>176</v>
      </c>
      <c r="Y47" s="157" t="s">
        <v>155</v>
      </c>
      <c r="Z47" s="146"/>
      <c r="AA47" s="146"/>
      <c r="AB47" s="146"/>
      <c r="AC47" s="146"/>
      <c r="AD47" s="146"/>
      <c r="AE47" s="146"/>
      <c r="AF47" s="146"/>
      <c r="AG47" s="146" t="s">
        <v>177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266" t="s">
        <v>229</v>
      </c>
      <c r="D48" s="267"/>
      <c r="E48" s="267"/>
      <c r="F48" s="267"/>
      <c r="G48" s="26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6"/>
      <c r="AA48" s="146"/>
      <c r="AB48" s="146"/>
      <c r="AC48" s="146"/>
      <c r="AD48" s="146"/>
      <c r="AE48" s="146"/>
      <c r="AF48" s="146"/>
      <c r="AG48" s="146" t="s">
        <v>216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 x14ac:dyDescent="0.2">
      <c r="A49" s="153"/>
      <c r="B49" s="154"/>
      <c r="C49" s="191" t="s">
        <v>230</v>
      </c>
      <c r="D49" s="180"/>
      <c r="E49" s="181">
        <v>17550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6"/>
      <c r="AA49" s="146"/>
      <c r="AB49" s="146"/>
      <c r="AC49" s="146"/>
      <c r="AD49" s="146"/>
      <c r="AE49" s="146"/>
      <c r="AF49" s="146"/>
      <c r="AG49" s="146" t="s">
        <v>198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82">
        <v>12</v>
      </c>
      <c r="B50" s="183" t="s">
        <v>231</v>
      </c>
      <c r="C50" s="190" t="s">
        <v>232</v>
      </c>
      <c r="D50" s="184" t="s">
        <v>174</v>
      </c>
      <c r="E50" s="185">
        <v>292.5</v>
      </c>
      <c r="F50" s="186"/>
      <c r="G50" s="187">
        <f>ROUND(E50*F50,2)</f>
        <v>0</v>
      </c>
      <c r="H50" s="186"/>
      <c r="I50" s="187">
        <f>ROUND(E50*H50,2)</f>
        <v>0</v>
      </c>
      <c r="J50" s="186"/>
      <c r="K50" s="187">
        <f>ROUND(E50*J50,2)</f>
        <v>0</v>
      </c>
      <c r="L50" s="187">
        <v>21</v>
      </c>
      <c r="M50" s="187">
        <f>G50*(1+L50/100)</f>
        <v>0</v>
      </c>
      <c r="N50" s="185">
        <v>0</v>
      </c>
      <c r="O50" s="185">
        <f>ROUND(E50*N50,2)</f>
        <v>0</v>
      </c>
      <c r="P50" s="185">
        <v>0</v>
      </c>
      <c r="Q50" s="185">
        <f>ROUND(E50*P50,2)</f>
        <v>0</v>
      </c>
      <c r="R50" s="187" t="s">
        <v>214</v>
      </c>
      <c r="S50" s="187" t="s">
        <v>152</v>
      </c>
      <c r="T50" s="188" t="s">
        <v>152</v>
      </c>
      <c r="U50" s="157">
        <v>0.106</v>
      </c>
      <c r="V50" s="157">
        <f>ROUND(E50*U50,2)</f>
        <v>31.01</v>
      </c>
      <c r="W50" s="157"/>
      <c r="X50" s="157" t="s">
        <v>176</v>
      </c>
      <c r="Y50" s="157" t="s">
        <v>155</v>
      </c>
      <c r="Z50" s="146"/>
      <c r="AA50" s="146"/>
      <c r="AB50" s="146"/>
      <c r="AC50" s="146"/>
      <c r="AD50" s="146"/>
      <c r="AE50" s="146"/>
      <c r="AF50" s="146"/>
      <c r="AG50" s="146" t="s">
        <v>177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21.4" outlineLevel="1" x14ac:dyDescent="0.2">
      <c r="A51" s="167">
        <v>13</v>
      </c>
      <c r="B51" s="168" t="s">
        <v>233</v>
      </c>
      <c r="C51" s="176" t="s">
        <v>234</v>
      </c>
      <c r="D51" s="169" t="s">
        <v>235</v>
      </c>
      <c r="E51" s="170">
        <v>120</v>
      </c>
      <c r="F51" s="171"/>
      <c r="G51" s="172">
        <f>ROUND(E51*F51,2)</f>
        <v>0</v>
      </c>
      <c r="H51" s="171"/>
      <c r="I51" s="172">
        <f>ROUND(E51*H51,2)</f>
        <v>0</v>
      </c>
      <c r="J51" s="171"/>
      <c r="K51" s="172">
        <f>ROUND(E51*J51,2)</f>
        <v>0</v>
      </c>
      <c r="L51" s="172">
        <v>21</v>
      </c>
      <c r="M51" s="172">
        <f>G51*(1+L51/100)</f>
        <v>0</v>
      </c>
      <c r="N51" s="170">
        <v>0</v>
      </c>
      <c r="O51" s="170">
        <f>ROUND(E51*N51,2)</f>
        <v>0</v>
      </c>
      <c r="P51" s="170">
        <v>0</v>
      </c>
      <c r="Q51" s="170">
        <f>ROUND(E51*P51,2)</f>
        <v>0</v>
      </c>
      <c r="R51" s="172" t="s">
        <v>214</v>
      </c>
      <c r="S51" s="172" t="s">
        <v>152</v>
      </c>
      <c r="T51" s="173" t="s">
        <v>152</v>
      </c>
      <c r="U51" s="157">
        <v>0</v>
      </c>
      <c r="V51" s="157">
        <f>ROUND(E51*U51,2)</f>
        <v>0</v>
      </c>
      <c r="W51" s="157"/>
      <c r="X51" s="157" t="s">
        <v>176</v>
      </c>
      <c r="Y51" s="157" t="s">
        <v>155</v>
      </c>
      <c r="Z51" s="146"/>
      <c r="AA51" s="146"/>
      <c r="AB51" s="146"/>
      <c r="AC51" s="146"/>
      <c r="AD51" s="146"/>
      <c r="AE51" s="146"/>
      <c r="AF51" s="146"/>
      <c r="AG51" s="146" t="s">
        <v>177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2" x14ac:dyDescent="0.2">
      <c r="A52" s="153"/>
      <c r="B52" s="154"/>
      <c r="C52" s="266" t="s">
        <v>236</v>
      </c>
      <c r="D52" s="267"/>
      <c r="E52" s="267"/>
      <c r="F52" s="267"/>
      <c r="G52" s="26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6"/>
      <c r="AA52" s="146"/>
      <c r="AB52" s="146"/>
      <c r="AC52" s="146"/>
      <c r="AD52" s="146"/>
      <c r="AE52" s="146"/>
      <c r="AF52" s="146"/>
      <c r="AG52" s="146" t="s">
        <v>216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2" x14ac:dyDescent="0.2">
      <c r="A53" s="153"/>
      <c r="B53" s="154"/>
      <c r="C53" s="252" t="s">
        <v>237</v>
      </c>
      <c r="D53" s="253"/>
      <c r="E53" s="253"/>
      <c r="F53" s="253"/>
      <c r="G53" s="253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6"/>
      <c r="AA53" s="146"/>
      <c r="AB53" s="146"/>
      <c r="AC53" s="146"/>
      <c r="AD53" s="146"/>
      <c r="AE53" s="146"/>
      <c r="AF53" s="146"/>
      <c r="AG53" s="146" t="s">
        <v>158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">
      <c r="A54" s="153"/>
      <c r="B54" s="154"/>
      <c r="C54" s="191" t="s">
        <v>238</v>
      </c>
      <c r="D54" s="180"/>
      <c r="E54" s="181">
        <v>120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6"/>
      <c r="AA54" s="146"/>
      <c r="AB54" s="146"/>
      <c r="AC54" s="146"/>
      <c r="AD54" s="146"/>
      <c r="AE54" s="146"/>
      <c r="AF54" s="146"/>
      <c r="AG54" s="146" t="s">
        <v>198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x14ac:dyDescent="0.2">
      <c r="A55" s="160" t="s">
        <v>147</v>
      </c>
      <c r="B55" s="161" t="s">
        <v>89</v>
      </c>
      <c r="C55" s="175" t="s">
        <v>90</v>
      </c>
      <c r="D55" s="162"/>
      <c r="E55" s="163"/>
      <c r="F55" s="164"/>
      <c r="G55" s="164">
        <f>SUMIF(AG56:AG58,"&lt;&gt;NOR",G56:G58)</f>
        <v>0</v>
      </c>
      <c r="H55" s="164"/>
      <c r="I55" s="164">
        <f>SUM(I56:I58)</f>
        <v>0</v>
      </c>
      <c r="J55" s="164"/>
      <c r="K55" s="164">
        <f>SUM(K56:K58)</f>
        <v>0</v>
      </c>
      <c r="L55" s="164"/>
      <c r="M55" s="164">
        <f>SUM(M56:M58)</f>
        <v>0</v>
      </c>
      <c r="N55" s="163"/>
      <c r="O55" s="163">
        <f>SUM(O56:O58)</f>
        <v>0.06</v>
      </c>
      <c r="P55" s="163"/>
      <c r="Q55" s="163">
        <f>SUM(Q56:Q58)</f>
        <v>0</v>
      </c>
      <c r="R55" s="164"/>
      <c r="S55" s="164"/>
      <c r="T55" s="165"/>
      <c r="U55" s="159"/>
      <c r="V55" s="159">
        <f>SUM(V56:V58)</f>
        <v>484.19</v>
      </c>
      <c r="W55" s="159"/>
      <c r="X55" s="159"/>
      <c r="Y55" s="159"/>
      <c r="AG55" t="s">
        <v>148</v>
      </c>
    </row>
    <row r="56" spans="1:60" outlineLevel="1" x14ac:dyDescent="0.2">
      <c r="A56" s="167">
        <v>14</v>
      </c>
      <c r="B56" s="168" t="s">
        <v>239</v>
      </c>
      <c r="C56" s="176" t="s">
        <v>240</v>
      </c>
      <c r="D56" s="169" t="s">
        <v>174</v>
      </c>
      <c r="E56" s="170">
        <v>1383.41</v>
      </c>
      <c r="F56" s="171"/>
      <c r="G56" s="172">
        <f>ROUND(E56*F56,2)</f>
        <v>0</v>
      </c>
      <c r="H56" s="171"/>
      <c r="I56" s="172">
        <f>ROUND(E56*H56,2)</f>
        <v>0</v>
      </c>
      <c r="J56" s="171"/>
      <c r="K56" s="172">
        <f>ROUND(E56*J56,2)</f>
        <v>0</v>
      </c>
      <c r="L56" s="172">
        <v>21</v>
      </c>
      <c r="M56" s="172">
        <f>G56*(1+L56/100)</f>
        <v>0</v>
      </c>
      <c r="N56" s="170">
        <v>4.0000000000000003E-5</v>
      </c>
      <c r="O56" s="170">
        <f>ROUND(E56*N56,2)</f>
        <v>0.06</v>
      </c>
      <c r="P56" s="170">
        <v>0</v>
      </c>
      <c r="Q56" s="170">
        <f>ROUND(E56*P56,2)</f>
        <v>0</v>
      </c>
      <c r="R56" s="172"/>
      <c r="S56" s="172" t="s">
        <v>175</v>
      </c>
      <c r="T56" s="173" t="s">
        <v>153</v>
      </c>
      <c r="U56" s="157">
        <v>0.35</v>
      </c>
      <c r="V56" s="157">
        <f>ROUND(E56*U56,2)</f>
        <v>484.19</v>
      </c>
      <c r="W56" s="157"/>
      <c r="X56" s="157" t="s">
        <v>176</v>
      </c>
      <c r="Y56" s="157" t="s">
        <v>155</v>
      </c>
      <c r="Z56" s="146"/>
      <c r="AA56" s="146"/>
      <c r="AB56" s="146"/>
      <c r="AC56" s="146"/>
      <c r="AD56" s="146"/>
      <c r="AE56" s="146"/>
      <c r="AF56" s="146"/>
      <c r="AG56" s="146" t="s">
        <v>177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2" x14ac:dyDescent="0.2">
      <c r="A57" s="153"/>
      <c r="B57" s="154"/>
      <c r="C57" s="191" t="s">
        <v>209</v>
      </c>
      <c r="D57" s="180"/>
      <c r="E57" s="181">
        <v>1105.6300000000001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6"/>
      <c r="AA57" s="146"/>
      <c r="AB57" s="146"/>
      <c r="AC57" s="146"/>
      <c r="AD57" s="146"/>
      <c r="AE57" s="146"/>
      <c r="AF57" s="146"/>
      <c r="AG57" s="146" t="s">
        <v>198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91" t="s">
        <v>241</v>
      </c>
      <c r="D58" s="180"/>
      <c r="E58" s="181">
        <v>277.77999999999997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6"/>
      <c r="AA58" s="146"/>
      <c r="AB58" s="146"/>
      <c r="AC58" s="146"/>
      <c r="AD58" s="146"/>
      <c r="AE58" s="146"/>
      <c r="AF58" s="146"/>
      <c r="AG58" s="146" t="s">
        <v>198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x14ac:dyDescent="0.2">
      <c r="A59" s="160" t="s">
        <v>147</v>
      </c>
      <c r="B59" s="161" t="s">
        <v>91</v>
      </c>
      <c r="C59" s="175" t="s">
        <v>92</v>
      </c>
      <c r="D59" s="162"/>
      <c r="E59" s="163"/>
      <c r="F59" s="164"/>
      <c r="G59" s="164">
        <f>SUMIF(AG60:AG61,"&lt;&gt;NOR",G60:G61)</f>
        <v>0</v>
      </c>
      <c r="H59" s="164"/>
      <c r="I59" s="164">
        <f>SUM(I60:I61)</f>
        <v>0</v>
      </c>
      <c r="J59" s="164"/>
      <c r="K59" s="164">
        <f>SUM(K60:K61)</f>
        <v>0</v>
      </c>
      <c r="L59" s="164"/>
      <c r="M59" s="164">
        <f>SUM(M60:M61)</f>
        <v>0</v>
      </c>
      <c r="N59" s="163"/>
      <c r="O59" s="163">
        <f>SUM(O60:O61)</f>
        <v>0</v>
      </c>
      <c r="P59" s="163"/>
      <c r="Q59" s="163">
        <f>SUM(Q60:Q61)</f>
        <v>0.16</v>
      </c>
      <c r="R59" s="164"/>
      <c r="S59" s="164"/>
      <c r="T59" s="165"/>
      <c r="U59" s="159"/>
      <c r="V59" s="159">
        <f>SUM(V60:V61)</f>
        <v>2.27</v>
      </c>
      <c r="W59" s="159"/>
      <c r="X59" s="159"/>
      <c r="Y59" s="159"/>
      <c r="AG59" t="s">
        <v>148</v>
      </c>
    </row>
    <row r="60" spans="1:60" outlineLevel="1" x14ac:dyDescent="0.2">
      <c r="A60" s="167">
        <v>15</v>
      </c>
      <c r="B60" s="168" t="s">
        <v>242</v>
      </c>
      <c r="C60" s="176" t="s">
        <v>243</v>
      </c>
      <c r="D60" s="169" t="s">
        <v>174</v>
      </c>
      <c r="E60" s="170">
        <v>10.8</v>
      </c>
      <c r="F60" s="171"/>
      <c r="G60" s="172">
        <f>ROUND(E60*F60,2)</f>
        <v>0</v>
      </c>
      <c r="H60" s="171"/>
      <c r="I60" s="172">
        <f>ROUND(E60*H60,2)</f>
        <v>0</v>
      </c>
      <c r="J60" s="171"/>
      <c r="K60" s="172">
        <f>ROUND(E60*J60,2)</f>
        <v>0</v>
      </c>
      <c r="L60" s="172">
        <v>21</v>
      </c>
      <c r="M60" s="172">
        <f>G60*(1+L60/100)</f>
        <v>0</v>
      </c>
      <c r="N60" s="170">
        <v>3.3E-4</v>
      </c>
      <c r="O60" s="170">
        <f>ROUND(E60*N60,2)</f>
        <v>0</v>
      </c>
      <c r="P60" s="170">
        <v>1.4999999999999999E-2</v>
      </c>
      <c r="Q60" s="170">
        <f>ROUND(E60*P60,2)</f>
        <v>0.16</v>
      </c>
      <c r="R60" s="172"/>
      <c r="S60" s="172" t="s">
        <v>175</v>
      </c>
      <c r="T60" s="173" t="s">
        <v>153</v>
      </c>
      <c r="U60" s="157">
        <v>0.21</v>
      </c>
      <c r="V60" s="157">
        <f>ROUND(E60*U60,2)</f>
        <v>2.27</v>
      </c>
      <c r="W60" s="157"/>
      <c r="X60" s="157" t="s">
        <v>176</v>
      </c>
      <c r="Y60" s="157" t="s">
        <v>155</v>
      </c>
      <c r="Z60" s="146"/>
      <c r="AA60" s="146"/>
      <c r="AB60" s="146"/>
      <c r="AC60" s="146"/>
      <c r="AD60" s="146"/>
      <c r="AE60" s="146"/>
      <c r="AF60" s="146"/>
      <c r="AG60" s="146" t="s">
        <v>177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">
      <c r="A61" s="153"/>
      <c r="B61" s="154"/>
      <c r="C61" s="191" t="s">
        <v>244</v>
      </c>
      <c r="D61" s="180"/>
      <c r="E61" s="181">
        <v>10.8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6"/>
      <c r="AA61" s="146"/>
      <c r="AB61" s="146"/>
      <c r="AC61" s="146"/>
      <c r="AD61" s="146"/>
      <c r="AE61" s="146"/>
      <c r="AF61" s="146"/>
      <c r="AG61" s="146" t="s">
        <v>198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x14ac:dyDescent="0.2">
      <c r="A62" s="160" t="s">
        <v>147</v>
      </c>
      <c r="B62" s="161" t="s">
        <v>93</v>
      </c>
      <c r="C62" s="175" t="s">
        <v>94</v>
      </c>
      <c r="D62" s="162"/>
      <c r="E62" s="163"/>
      <c r="F62" s="164"/>
      <c r="G62" s="164">
        <f>SUMIF(AG63:AG64,"&lt;&gt;NOR",G63:G64)</f>
        <v>0</v>
      </c>
      <c r="H62" s="164"/>
      <c r="I62" s="164">
        <f>SUM(I63:I64)</f>
        <v>0</v>
      </c>
      <c r="J62" s="164"/>
      <c r="K62" s="164">
        <f>SUM(K63:K64)</f>
        <v>0</v>
      </c>
      <c r="L62" s="164"/>
      <c r="M62" s="164">
        <f>SUM(M63:M64)</f>
        <v>0</v>
      </c>
      <c r="N62" s="163"/>
      <c r="O62" s="163">
        <f>SUM(O63:O64)</f>
        <v>0</v>
      </c>
      <c r="P62" s="163"/>
      <c r="Q62" s="163">
        <f>SUM(Q63:Q64)</f>
        <v>0</v>
      </c>
      <c r="R62" s="164"/>
      <c r="S62" s="164"/>
      <c r="T62" s="165"/>
      <c r="U62" s="159"/>
      <c r="V62" s="159">
        <f>SUM(V63:V64)</f>
        <v>106.87</v>
      </c>
      <c r="W62" s="159"/>
      <c r="X62" s="159"/>
      <c r="Y62" s="159"/>
      <c r="AG62" t="s">
        <v>148</v>
      </c>
    </row>
    <row r="63" spans="1:60" ht="21.4" outlineLevel="1" x14ac:dyDescent="0.2">
      <c r="A63" s="167">
        <v>16</v>
      </c>
      <c r="B63" s="168" t="s">
        <v>245</v>
      </c>
      <c r="C63" s="176" t="s">
        <v>246</v>
      </c>
      <c r="D63" s="169" t="s">
        <v>247</v>
      </c>
      <c r="E63" s="170">
        <v>56.484830000000002</v>
      </c>
      <c r="F63" s="171"/>
      <c r="G63" s="172">
        <f>ROUND(E63*F63,2)</f>
        <v>0</v>
      </c>
      <c r="H63" s="171"/>
      <c r="I63" s="172">
        <f>ROUND(E63*H63,2)</f>
        <v>0</v>
      </c>
      <c r="J63" s="171"/>
      <c r="K63" s="172">
        <f>ROUND(E63*J63,2)</f>
        <v>0</v>
      </c>
      <c r="L63" s="172">
        <v>21</v>
      </c>
      <c r="M63" s="172">
        <f>G63*(1+L63/100)</f>
        <v>0</v>
      </c>
      <c r="N63" s="170">
        <v>0</v>
      </c>
      <c r="O63" s="170">
        <f>ROUND(E63*N63,2)</f>
        <v>0</v>
      </c>
      <c r="P63" s="170">
        <v>0</v>
      </c>
      <c r="Q63" s="170">
        <f>ROUND(E63*P63,2)</f>
        <v>0</v>
      </c>
      <c r="R63" s="172" t="s">
        <v>248</v>
      </c>
      <c r="S63" s="172" t="s">
        <v>152</v>
      </c>
      <c r="T63" s="173" t="s">
        <v>152</v>
      </c>
      <c r="U63" s="157">
        <v>1.8919999999999999</v>
      </c>
      <c r="V63" s="157">
        <f>ROUND(E63*U63,2)</f>
        <v>106.87</v>
      </c>
      <c r="W63" s="157"/>
      <c r="X63" s="157" t="s">
        <v>249</v>
      </c>
      <c r="Y63" s="157" t="s">
        <v>155</v>
      </c>
      <c r="Z63" s="146"/>
      <c r="AA63" s="146"/>
      <c r="AB63" s="146"/>
      <c r="AC63" s="146"/>
      <c r="AD63" s="146"/>
      <c r="AE63" s="146"/>
      <c r="AF63" s="146"/>
      <c r="AG63" s="146" t="s">
        <v>250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266" t="s">
        <v>251</v>
      </c>
      <c r="D64" s="267"/>
      <c r="E64" s="267"/>
      <c r="F64" s="267"/>
      <c r="G64" s="26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6"/>
      <c r="AA64" s="146"/>
      <c r="AB64" s="146"/>
      <c r="AC64" s="146"/>
      <c r="AD64" s="146"/>
      <c r="AE64" s="146"/>
      <c r="AF64" s="146"/>
      <c r="AG64" s="146" t="s">
        <v>216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x14ac:dyDescent="0.2">
      <c r="A65" s="160" t="s">
        <v>147</v>
      </c>
      <c r="B65" s="161" t="s">
        <v>95</v>
      </c>
      <c r="C65" s="175" t="s">
        <v>96</v>
      </c>
      <c r="D65" s="162"/>
      <c r="E65" s="163"/>
      <c r="F65" s="164"/>
      <c r="G65" s="164">
        <f>SUMIF(AG66:AG73,"&lt;&gt;NOR",G66:G73)</f>
        <v>0</v>
      </c>
      <c r="H65" s="164"/>
      <c r="I65" s="164">
        <f>SUM(I66:I73)</f>
        <v>0</v>
      </c>
      <c r="J65" s="164"/>
      <c r="K65" s="164">
        <f>SUM(K66:K73)</f>
        <v>0</v>
      </c>
      <c r="L65" s="164"/>
      <c r="M65" s="164">
        <f>SUM(M66:M73)</f>
        <v>0</v>
      </c>
      <c r="N65" s="163"/>
      <c r="O65" s="163">
        <f>SUM(O66:O73)</f>
        <v>3.3</v>
      </c>
      <c r="P65" s="163"/>
      <c r="Q65" s="163">
        <f>SUM(Q66:Q73)</f>
        <v>0</v>
      </c>
      <c r="R65" s="164"/>
      <c r="S65" s="164"/>
      <c r="T65" s="165"/>
      <c r="U65" s="159"/>
      <c r="V65" s="159">
        <f>SUM(V66:V73)</f>
        <v>271.83999999999997</v>
      </c>
      <c r="W65" s="159"/>
      <c r="X65" s="159"/>
      <c r="Y65" s="159"/>
      <c r="AG65" t="s">
        <v>148</v>
      </c>
    </row>
    <row r="66" spans="1:60" outlineLevel="1" x14ac:dyDescent="0.2">
      <c r="A66" s="167">
        <v>17</v>
      </c>
      <c r="B66" s="168" t="s">
        <v>252</v>
      </c>
      <c r="C66" s="176" t="s">
        <v>253</v>
      </c>
      <c r="D66" s="169" t="s">
        <v>174</v>
      </c>
      <c r="E66" s="170">
        <v>1510.2</v>
      </c>
      <c r="F66" s="171"/>
      <c r="G66" s="172">
        <f>ROUND(E66*F66,2)</f>
        <v>0</v>
      </c>
      <c r="H66" s="171"/>
      <c r="I66" s="172">
        <f>ROUND(E66*H66,2)</f>
        <v>0</v>
      </c>
      <c r="J66" s="171"/>
      <c r="K66" s="172">
        <f>ROUND(E66*J66,2)</f>
        <v>0</v>
      </c>
      <c r="L66" s="172">
        <v>21</v>
      </c>
      <c r="M66" s="172">
        <f>G66*(1+L66/100)</f>
        <v>0</v>
      </c>
      <c r="N66" s="170">
        <v>0</v>
      </c>
      <c r="O66" s="170">
        <f>ROUND(E66*N66,2)</f>
        <v>0</v>
      </c>
      <c r="P66" s="170">
        <v>0</v>
      </c>
      <c r="Q66" s="170">
        <f>ROUND(E66*P66,2)</f>
        <v>0</v>
      </c>
      <c r="R66" s="172" t="s">
        <v>254</v>
      </c>
      <c r="S66" s="172" t="s">
        <v>152</v>
      </c>
      <c r="T66" s="173" t="s">
        <v>152</v>
      </c>
      <c r="U66" s="157">
        <v>0.18</v>
      </c>
      <c r="V66" s="157">
        <f>ROUND(E66*U66,2)</f>
        <v>271.83999999999997</v>
      </c>
      <c r="W66" s="157"/>
      <c r="X66" s="157" t="s">
        <v>176</v>
      </c>
      <c r="Y66" s="157" t="s">
        <v>155</v>
      </c>
      <c r="Z66" s="146"/>
      <c r="AA66" s="146"/>
      <c r="AB66" s="146"/>
      <c r="AC66" s="146"/>
      <c r="AD66" s="146"/>
      <c r="AE66" s="146"/>
      <c r="AF66" s="146"/>
      <c r="AG66" s="146" t="s">
        <v>177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">
      <c r="A67" s="153"/>
      <c r="B67" s="154"/>
      <c r="C67" s="191" t="s">
        <v>197</v>
      </c>
      <c r="D67" s="180"/>
      <c r="E67" s="181"/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6"/>
      <c r="AA67" s="146"/>
      <c r="AB67" s="146"/>
      <c r="AC67" s="146"/>
      <c r="AD67" s="146"/>
      <c r="AE67" s="146"/>
      <c r="AF67" s="146"/>
      <c r="AG67" s="146" t="s">
        <v>198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21.4" outlineLevel="3" x14ac:dyDescent="0.2">
      <c r="A68" s="153"/>
      <c r="B68" s="154"/>
      <c r="C68" s="191" t="s">
        <v>199</v>
      </c>
      <c r="D68" s="180"/>
      <c r="E68" s="181">
        <v>1510.2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6"/>
      <c r="AA68" s="146"/>
      <c r="AB68" s="146"/>
      <c r="AC68" s="146"/>
      <c r="AD68" s="146"/>
      <c r="AE68" s="146"/>
      <c r="AF68" s="146"/>
      <c r="AG68" s="146" t="s">
        <v>198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1.4" outlineLevel="1" x14ac:dyDescent="0.2">
      <c r="A69" s="167">
        <v>18</v>
      </c>
      <c r="B69" s="168" t="s">
        <v>255</v>
      </c>
      <c r="C69" s="176" t="s">
        <v>256</v>
      </c>
      <c r="D69" s="169" t="s">
        <v>174</v>
      </c>
      <c r="E69" s="170">
        <v>3171.42</v>
      </c>
      <c r="F69" s="171"/>
      <c r="G69" s="172">
        <f>ROUND(E69*F69,2)</f>
        <v>0</v>
      </c>
      <c r="H69" s="171"/>
      <c r="I69" s="172">
        <f>ROUND(E69*H69,2)</f>
        <v>0</v>
      </c>
      <c r="J69" s="171"/>
      <c r="K69" s="172">
        <f>ROUND(E69*J69,2)</f>
        <v>0</v>
      </c>
      <c r="L69" s="172">
        <v>21</v>
      </c>
      <c r="M69" s="172">
        <f>G69*(1+L69/100)</f>
        <v>0</v>
      </c>
      <c r="N69" s="170">
        <v>1.0399999999999999E-3</v>
      </c>
      <c r="O69" s="170">
        <f>ROUND(E69*N69,2)</f>
        <v>3.3</v>
      </c>
      <c r="P69" s="170">
        <v>0</v>
      </c>
      <c r="Q69" s="170">
        <f>ROUND(E69*P69,2)</f>
        <v>0</v>
      </c>
      <c r="R69" s="172" t="s">
        <v>257</v>
      </c>
      <c r="S69" s="172" t="s">
        <v>152</v>
      </c>
      <c r="T69" s="173" t="s">
        <v>152</v>
      </c>
      <c r="U69" s="157">
        <v>0</v>
      </c>
      <c r="V69" s="157">
        <f>ROUND(E69*U69,2)</f>
        <v>0</v>
      </c>
      <c r="W69" s="157"/>
      <c r="X69" s="157" t="s">
        <v>205</v>
      </c>
      <c r="Y69" s="157" t="s">
        <v>155</v>
      </c>
      <c r="Z69" s="146"/>
      <c r="AA69" s="146"/>
      <c r="AB69" s="146"/>
      <c r="AC69" s="146"/>
      <c r="AD69" s="146"/>
      <c r="AE69" s="146"/>
      <c r="AF69" s="146"/>
      <c r="AG69" s="146" t="s">
        <v>206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">
      <c r="A70" s="153"/>
      <c r="B70" s="154"/>
      <c r="C70" s="191" t="s">
        <v>197</v>
      </c>
      <c r="D70" s="180"/>
      <c r="E70" s="181"/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6"/>
      <c r="AA70" s="146"/>
      <c r="AB70" s="146"/>
      <c r="AC70" s="146"/>
      <c r="AD70" s="146"/>
      <c r="AE70" s="146"/>
      <c r="AF70" s="146"/>
      <c r="AG70" s="146" t="s">
        <v>198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191" t="s">
        <v>258</v>
      </c>
      <c r="D71" s="180"/>
      <c r="E71" s="181">
        <v>3171.42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6"/>
      <c r="AA71" s="146"/>
      <c r="AB71" s="146"/>
      <c r="AC71" s="146"/>
      <c r="AD71" s="146"/>
      <c r="AE71" s="146"/>
      <c r="AF71" s="146"/>
      <c r="AG71" s="146" t="s">
        <v>198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53">
        <v>19</v>
      </c>
      <c r="B72" s="154" t="s">
        <v>259</v>
      </c>
      <c r="C72" s="192" t="s">
        <v>260</v>
      </c>
      <c r="D72" s="155" t="s">
        <v>0</v>
      </c>
      <c r="E72" s="189"/>
      <c r="F72" s="158"/>
      <c r="G72" s="157">
        <f>ROUND(E72*F72,2)</f>
        <v>0</v>
      </c>
      <c r="H72" s="158"/>
      <c r="I72" s="157">
        <f>ROUND(E72*H72,2)</f>
        <v>0</v>
      </c>
      <c r="J72" s="158"/>
      <c r="K72" s="157">
        <f>ROUND(E72*J72,2)</f>
        <v>0</v>
      </c>
      <c r="L72" s="157">
        <v>21</v>
      </c>
      <c r="M72" s="157">
        <f>G72*(1+L72/100)</f>
        <v>0</v>
      </c>
      <c r="N72" s="156">
        <v>0</v>
      </c>
      <c r="O72" s="156">
        <f>ROUND(E72*N72,2)</f>
        <v>0</v>
      </c>
      <c r="P72" s="156">
        <v>0</v>
      </c>
      <c r="Q72" s="156">
        <f>ROUND(E72*P72,2)</f>
        <v>0</v>
      </c>
      <c r="R72" s="157" t="s">
        <v>254</v>
      </c>
      <c r="S72" s="157" t="s">
        <v>152</v>
      </c>
      <c r="T72" s="157" t="s">
        <v>152</v>
      </c>
      <c r="U72" s="157">
        <v>0</v>
      </c>
      <c r="V72" s="157">
        <f>ROUND(E72*U72,2)</f>
        <v>0</v>
      </c>
      <c r="W72" s="157"/>
      <c r="X72" s="157" t="s">
        <v>249</v>
      </c>
      <c r="Y72" s="157" t="s">
        <v>155</v>
      </c>
      <c r="Z72" s="146"/>
      <c r="AA72" s="146"/>
      <c r="AB72" s="146"/>
      <c r="AC72" s="146"/>
      <c r="AD72" s="146"/>
      <c r="AE72" s="146"/>
      <c r="AF72" s="146"/>
      <c r="AG72" s="146" t="s">
        <v>250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">
      <c r="A73" s="153"/>
      <c r="B73" s="154"/>
      <c r="C73" s="268" t="s">
        <v>261</v>
      </c>
      <c r="D73" s="269"/>
      <c r="E73" s="269"/>
      <c r="F73" s="269"/>
      <c r="G73" s="269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6"/>
      <c r="AA73" s="146"/>
      <c r="AB73" s="146"/>
      <c r="AC73" s="146"/>
      <c r="AD73" s="146"/>
      <c r="AE73" s="146"/>
      <c r="AF73" s="146"/>
      <c r="AG73" s="146" t="s">
        <v>216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">
      <c r="A74" s="160" t="s">
        <v>147</v>
      </c>
      <c r="B74" s="161" t="s">
        <v>97</v>
      </c>
      <c r="C74" s="175" t="s">
        <v>98</v>
      </c>
      <c r="D74" s="162"/>
      <c r="E74" s="163"/>
      <c r="F74" s="164"/>
      <c r="G74" s="164">
        <f>SUMIF(AG75:AG78,"&lt;&gt;NOR",G75:G78)</f>
        <v>0</v>
      </c>
      <c r="H74" s="164"/>
      <c r="I74" s="164">
        <f>SUM(I75:I78)</f>
        <v>0</v>
      </c>
      <c r="J74" s="164"/>
      <c r="K74" s="164">
        <f>SUM(K75:K78)</f>
        <v>0</v>
      </c>
      <c r="L74" s="164"/>
      <c r="M74" s="164">
        <f>SUM(M75:M78)</f>
        <v>0</v>
      </c>
      <c r="N74" s="163"/>
      <c r="O74" s="163">
        <f>SUM(O75:O78)</f>
        <v>0</v>
      </c>
      <c r="P74" s="163"/>
      <c r="Q74" s="163">
        <f>SUM(Q75:Q78)</f>
        <v>0</v>
      </c>
      <c r="R74" s="164"/>
      <c r="S74" s="164"/>
      <c r="T74" s="165"/>
      <c r="U74" s="159"/>
      <c r="V74" s="159">
        <f>SUM(V75:V78)</f>
        <v>1.3</v>
      </c>
      <c r="W74" s="159"/>
      <c r="X74" s="159"/>
      <c r="Y74" s="159"/>
      <c r="AG74" t="s">
        <v>148</v>
      </c>
    </row>
    <row r="75" spans="1:60" ht="21.4" outlineLevel="1" x14ac:dyDescent="0.2">
      <c r="A75" s="167">
        <v>20</v>
      </c>
      <c r="B75" s="168" t="s">
        <v>262</v>
      </c>
      <c r="C75" s="176" t="s">
        <v>263</v>
      </c>
      <c r="D75" s="169" t="s">
        <v>174</v>
      </c>
      <c r="E75" s="170">
        <v>10.8</v>
      </c>
      <c r="F75" s="171"/>
      <c r="G75" s="172">
        <f>ROUND(E75*F75,2)</f>
        <v>0</v>
      </c>
      <c r="H75" s="171"/>
      <c r="I75" s="172">
        <f>ROUND(E75*H75,2)</f>
        <v>0</v>
      </c>
      <c r="J75" s="171"/>
      <c r="K75" s="172">
        <f>ROUND(E75*J75,2)</f>
        <v>0</v>
      </c>
      <c r="L75" s="172">
        <v>21</v>
      </c>
      <c r="M75" s="172">
        <f>G75*(1+L75/100)</f>
        <v>0</v>
      </c>
      <c r="N75" s="170">
        <v>0</v>
      </c>
      <c r="O75" s="170">
        <f>ROUND(E75*N75,2)</f>
        <v>0</v>
      </c>
      <c r="P75" s="170">
        <v>0</v>
      </c>
      <c r="Q75" s="170">
        <f>ROUND(E75*P75,2)</f>
        <v>0</v>
      </c>
      <c r="R75" s="172"/>
      <c r="S75" s="172" t="s">
        <v>175</v>
      </c>
      <c r="T75" s="173" t="s">
        <v>153</v>
      </c>
      <c r="U75" s="157">
        <v>0.12</v>
      </c>
      <c r="V75" s="157">
        <f>ROUND(E75*U75,2)</f>
        <v>1.3</v>
      </c>
      <c r="W75" s="157"/>
      <c r="X75" s="157" t="s">
        <v>176</v>
      </c>
      <c r="Y75" s="157" t="s">
        <v>155</v>
      </c>
      <c r="Z75" s="146"/>
      <c r="AA75" s="146"/>
      <c r="AB75" s="146"/>
      <c r="AC75" s="146"/>
      <c r="AD75" s="146"/>
      <c r="AE75" s="146"/>
      <c r="AF75" s="146"/>
      <c r="AG75" s="146" t="s">
        <v>177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">
      <c r="A76" s="153"/>
      <c r="B76" s="154"/>
      <c r="C76" s="191" t="s">
        <v>264</v>
      </c>
      <c r="D76" s="180"/>
      <c r="E76" s="181">
        <v>10.8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6"/>
      <c r="AA76" s="146"/>
      <c r="AB76" s="146"/>
      <c r="AC76" s="146"/>
      <c r="AD76" s="146"/>
      <c r="AE76" s="146"/>
      <c r="AF76" s="146"/>
      <c r="AG76" s="146" t="s">
        <v>198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53">
        <v>21</v>
      </c>
      <c r="B77" s="154" t="s">
        <v>265</v>
      </c>
      <c r="C77" s="192" t="s">
        <v>266</v>
      </c>
      <c r="D77" s="155" t="s">
        <v>0</v>
      </c>
      <c r="E77" s="189"/>
      <c r="F77" s="158"/>
      <c r="G77" s="157">
        <f>ROUND(E77*F77,2)</f>
        <v>0</v>
      </c>
      <c r="H77" s="158"/>
      <c r="I77" s="157">
        <f>ROUND(E77*H77,2)</f>
        <v>0</v>
      </c>
      <c r="J77" s="158"/>
      <c r="K77" s="157">
        <f>ROUND(E77*J77,2)</f>
        <v>0</v>
      </c>
      <c r="L77" s="157">
        <v>21</v>
      </c>
      <c r="M77" s="157">
        <f>G77*(1+L77/100)</f>
        <v>0</v>
      </c>
      <c r="N77" s="156">
        <v>0</v>
      </c>
      <c r="O77" s="156">
        <f>ROUND(E77*N77,2)</f>
        <v>0</v>
      </c>
      <c r="P77" s="156">
        <v>0</v>
      </c>
      <c r="Q77" s="156">
        <f>ROUND(E77*P77,2)</f>
        <v>0</v>
      </c>
      <c r="R77" s="157" t="s">
        <v>267</v>
      </c>
      <c r="S77" s="157" t="s">
        <v>152</v>
      </c>
      <c r="T77" s="157" t="s">
        <v>152</v>
      </c>
      <c r="U77" s="157">
        <v>0</v>
      </c>
      <c r="V77" s="157">
        <f>ROUND(E77*U77,2)</f>
        <v>0</v>
      </c>
      <c r="W77" s="157"/>
      <c r="X77" s="157" t="s">
        <v>249</v>
      </c>
      <c r="Y77" s="157" t="s">
        <v>155</v>
      </c>
      <c r="Z77" s="146"/>
      <c r="AA77" s="146"/>
      <c r="AB77" s="146"/>
      <c r="AC77" s="146"/>
      <c r="AD77" s="146"/>
      <c r="AE77" s="146"/>
      <c r="AF77" s="146"/>
      <c r="AG77" s="146" t="s">
        <v>250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268" t="s">
        <v>268</v>
      </c>
      <c r="D78" s="269"/>
      <c r="E78" s="269"/>
      <c r="F78" s="269"/>
      <c r="G78" s="269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6"/>
      <c r="AA78" s="146"/>
      <c r="AB78" s="146"/>
      <c r="AC78" s="146"/>
      <c r="AD78" s="146"/>
      <c r="AE78" s="146"/>
      <c r="AF78" s="146"/>
      <c r="AG78" s="146" t="s">
        <v>216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x14ac:dyDescent="0.2">
      <c r="A79" s="160" t="s">
        <v>147</v>
      </c>
      <c r="B79" s="161" t="s">
        <v>109</v>
      </c>
      <c r="C79" s="175" t="s">
        <v>110</v>
      </c>
      <c r="D79" s="162"/>
      <c r="E79" s="163"/>
      <c r="F79" s="164"/>
      <c r="G79" s="164">
        <f>SUMIF(AG80:AG83,"&lt;&gt;NOR",G80:G83)</f>
        <v>0</v>
      </c>
      <c r="H79" s="164"/>
      <c r="I79" s="164">
        <f>SUM(I80:I83)</f>
        <v>0</v>
      </c>
      <c r="J79" s="164"/>
      <c r="K79" s="164">
        <f>SUM(K80:K83)</f>
        <v>0</v>
      </c>
      <c r="L79" s="164"/>
      <c r="M79" s="164">
        <f>SUM(M80:M83)</f>
        <v>0</v>
      </c>
      <c r="N79" s="163"/>
      <c r="O79" s="163">
        <f>SUM(O80:O83)</f>
        <v>0</v>
      </c>
      <c r="P79" s="163"/>
      <c r="Q79" s="163">
        <f>SUM(Q80:Q83)</f>
        <v>0</v>
      </c>
      <c r="R79" s="164"/>
      <c r="S79" s="164"/>
      <c r="T79" s="165"/>
      <c r="U79" s="159"/>
      <c r="V79" s="159">
        <f>SUM(V80:V83)</f>
        <v>104</v>
      </c>
      <c r="W79" s="159"/>
      <c r="X79" s="159"/>
      <c r="Y79" s="159"/>
      <c r="AG79" t="s">
        <v>148</v>
      </c>
    </row>
    <row r="80" spans="1:60" outlineLevel="1" x14ac:dyDescent="0.2">
      <c r="A80" s="167">
        <v>22</v>
      </c>
      <c r="B80" s="168" t="s">
        <v>269</v>
      </c>
      <c r="C80" s="176" t="s">
        <v>270</v>
      </c>
      <c r="D80" s="169" t="s">
        <v>271</v>
      </c>
      <c r="E80" s="170">
        <v>24</v>
      </c>
      <c r="F80" s="171"/>
      <c r="G80" s="172">
        <f>ROUND(E80*F80,2)</f>
        <v>0</v>
      </c>
      <c r="H80" s="171"/>
      <c r="I80" s="172">
        <f>ROUND(E80*H80,2)</f>
        <v>0</v>
      </c>
      <c r="J80" s="171"/>
      <c r="K80" s="172">
        <f>ROUND(E80*J80,2)</f>
        <v>0</v>
      </c>
      <c r="L80" s="172">
        <v>21</v>
      </c>
      <c r="M80" s="172">
        <f>G80*(1+L80/100)</f>
        <v>0</v>
      </c>
      <c r="N80" s="170">
        <v>0</v>
      </c>
      <c r="O80" s="170">
        <f>ROUND(E80*N80,2)</f>
        <v>0</v>
      </c>
      <c r="P80" s="170">
        <v>0</v>
      </c>
      <c r="Q80" s="170">
        <f>ROUND(E80*P80,2)</f>
        <v>0</v>
      </c>
      <c r="R80" s="172" t="s">
        <v>272</v>
      </c>
      <c r="S80" s="172" t="s">
        <v>152</v>
      </c>
      <c r="T80" s="173" t="s">
        <v>152</v>
      </c>
      <c r="U80" s="157">
        <v>1</v>
      </c>
      <c r="V80" s="157">
        <f>ROUND(E80*U80,2)</f>
        <v>24</v>
      </c>
      <c r="W80" s="157"/>
      <c r="X80" s="157" t="s">
        <v>273</v>
      </c>
      <c r="Y80" s="157" t="s">
        <v>155</v>
      </c>
      <c r="Z80" s="146"/>
      <c r="AA80" s="146"/>
      <c r="AB80" s="146"/>
      <c r="AC80" s="146"/>
      <c r="AD80" s="146"/>
      <c r="AE80" s="146"/>
      <c r="AF80" s="146"/>
      <c r="AG80" s="146" t="s">
        <v>274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">
      <c r="A81" s="153"/>
      <c r="B81" s="154"/>
      <c r="C81" s="191" t="s">
        <v>275</v>
      </c>
      <c r="D81" s="180"/>
      <c r="E81" s="181">
        <v>24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6"/>
      <c r="AA81" s="146"/>
      <c r="AB81" s="146"/>
      <c r="AC81" s="146"/>
      <c r="AD81" s="146"/>
      <c r="AE81" s="146"/>
      <c r="AF81" s="146"/>
      <c r="AG81" s="146" t="s">
        <v>198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">
      <c r="A82" s="167">
        <v>23</v>
      </c>
      <c r="B82" s="168" t="s">
        <v>276</v>
      </c>
      <c r="C82" s="176" t="s">
        <v>277</v>
      </c>
      <c r="D82" s="169" t="s">
        <v>271</v>
      </c>
      <c r="E82" s="170">
        <v>80</v>
      </c>
      <c r="F82" s="171"/>
      <c r="G82" s="172">
        <f>ROUND(E82*F82,2)</f>
        <v>0</v>
      </c>
      <c r="H82" s="171"/>
      <c r="I82" s="172">
        <f>ROUND(E82*H82,2)</f>
        <v>0</v>
      </c>
      <c r="J82" s="171"/>
      <c r="K82" s="172">
        <f>ROUND(E82*J82,2)</f>
        <v>0</v>
      </c>
      <c r="L82" s="172">
        <v>21</v>
      </c>
      <c r="M82" s="172">
        <f>G82*(1+L82/100)</f>
        <v>0</v>
      </c>
      <c r="N82" s="170">
        <v>0</v>
      </c>
      <c r="O82" s="170">
        <f>ROUND(E82*N82,2)</f>
        <v>0</v>
      </c>
      <c r="P82" s="170">
        <v>0</v>
      </c>
      <c r="Q82" s="170">
        <f>ROUND(E82*P82,2)</f>
        <v>0</v>
      </c>
      <c r="R82" s="172" t="s">
        <v>272</v>
      </c>
      <c r="S82" s="172" t="s">
        <v>152</v>
      </c>
      <c r="T82" s="173" t="s">
        <v>152</v>
      </c>
      <c r="U82" s="157">
        <v>1</v>
      </c>
      <c r="V82" s="157">
        <f>ROUND(E82*U82,2)</f>
        <v>80</v>
      </c>
      <c r="W82" s="157"/>
      <c r="X82" s="157" t="s">
        <v>273</v>
      </c>
      <c r="Y82" s="157" t="s">
        <v>155</v>
      </c>
      <c r="Z82" s="146"/>
      <c r="AA82" s="146"/>
      <c r="AB82" s="146"/>
      <c r="AC82" s="146"/>
      <c r="AD82" s="146"/>
      <c r="AE82" s="146"/>
      <c r="AF82" s="146"/>
      <c r="AG82" s="146" t="s">
        <v>274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">
      <c r="A83" s="153"/>
      <c r="B83" s="154"/>
      <c r="C83" s="191" t="s">
        <v>278</v>
      </c>
      <c r="D83" s="180"/>
      <c r="E83" s="181">
        <v>80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6"/>
      <c r="AA83" s="146"/>
      <c r="AB83" s="146"/>
      <c r="AC83" s="146"/>
      <c r="AD83" s="146"/>
      <c r="AE83" s="146"/>
      <c r="AF83" s="146"/>
      <c r="AG83" s="146" t="s">
        <v>198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x14ac:dyDescent="0.2">
      <c r="A84" s="160" t="s">
        <v>147</v>
      </c>
      <c r="B84" s="161" t="s">
        <v>111</v>
      </c>
      <c r="C84" s="175" t="s">
        <v>112</v>
      </c>
      <c r="D84" s="162"/>
      <c r="E84" s="163"/>
      <c r="F84" s="164"/>
      <c r="G84" s="164">
        <f>SUMIF(AG85:AG97,"&lt;&gt;NOR",G85:G97)</f>
        <v>0</v>
      </c>
      <c r="H84" s="164"/>
      <c r="I84" s="164">
        <f>SUM(I85:I97)</f>
        <v>0</v>
      </c>
      <c r="J84" s="164"/>
      <c r="K84" s="164">
        <f>SUM(K85:K97)</f>
        <v>0</v>
      </c>
      <c r="L84" s="164"/>
      <c r="M84" s="164">
        <f>SUM(M85:M97)</f>
        <v>0</v>
      </c>
      <c r="N84" s="163"/>
      <c r="O84" s="163">
        <f>SUM(O85:O97)</f>
        <v>0</v>
      </c>
      <c r="P84" s="163"/>
      <c r="Q84" s="163">
        <f>SUM(Q85:Q97)</f>
        <v>0</v>
      </c>
      <c r="R84" s="164"/>
      <c r="S84" s="164"/>
      <c r="T84" s="165"/>
      <c r="U84" s="159"/>
      <c r="V84" s="159">
        <f>SUM(V85:V97)</f>
        <v>0.58000000000000007</v>
      </c>
      <c r="W84" s="159"/>
      <c r="X84" s="159"/>
      <c r="Y84" s="159"/>
      <c r="AG84" t="s">
        <v>148</v>
      </c>
    </row>
    <row r="85" spans="1:60" outlineLevel="1" x14ac:dyDescent="0.2">
      <c r="A85" s="167">
        <v>24</v>
      </c>
      <c r="B85" s="168" t="s">
        <v>279</v>
      </c>
      <c r="C85" s="176" t="s">
        <v>280</v>
      </c>
      <c r="D85" s="169" t="s">
        <v>247</v>
      </c>
      <c r="E85" s="170">
        <v>0.16200000000000001</v>
      </c>
      <c r="F85" s="171"/>
      <c r="G85" s="172">
        <f>ROUND(E85*F85,2)</f>
        <v>0</v>
      </c>
      <c r="H85" s="171"/>
      <c r="I85" s="172">
        <f>ROUND(E85*H85,2)</f>
        <v>0</v>
      </c>
      <c r="J85" s="171"/>
      <c r="K85" s="172">
        <f>ROUND(E85*J85,2)</f>
        <v>0</v>
      </c>
      <c r="L85" s="172">
        <v>21</v>
      </c>
      <c r="M85" s="172">
        <f>G85*(1+L85/100)</f>
        <v>0</v>
      </c>
      <c r="N85" s="170">
        <v>0</v>
      </c>
      <c r="O85" s="170">
        <f>ROUND(E85*N85,2)</f>
        <v>0</v>
      </c>
      <c r="P85" s="170">
        <v>0</v>
      </c>
      <c r="Q85" s="170">
        <f>ROUND(E85*P85,2)</f>
        <v>0</v>
      </c>
      <c r="R85" s="172" t="s">
        <v>281</v>
      </c>
      <c r="S85" s="172" t="s">
        <v>152</v>
      </c>
      <c r="T85" s="173" t="s">
        <v>152</v>
      </c>
      <c r="U85" s="157">
        <v>0</v>
      </c>
      <c r="V85" s="157">
        <f>ROUND(E85*U85,2)</f>
        <v>0</v>
      </c>
      <c r="W85" s="157"/>
      <c r="X85" s="157" t="s">
        <v>176</v>
      </c>
      <c r="Y85" s="157" t="s">
        <v>155</v>
      </c>
      <c r="Z85" s="146"/>
      <c r="AA85" s="146"/>
      <c r="AB85" s="146"/>
      <c r="AC85" s="146"/>
      <c r="AD85" s="146"/>
      <c r="AE85" s="146"/>
      <c r="AF85" s="146"/>
      <c r="AG85" s="146" t="s">
        <v>177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191" t="s">
        <v>282</v>
      </c>
      <c r="D86" s="180"/>
      <c r="E86" s="181">
        <v>0.16200000000000001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6"/>
      <c r="AA86" s="146"/>
      <c r="AB86" s="146"/>
      <c r="AC86" s="146"/>
      <c r="AD86" s="146"/>
      <c r="AE86" s="146"/>
      <c r="AF86" s="146"/>
      <c r="AG86" s="146" t="s">
        <v>198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167">
        <v>25</v>
      </c>
      <c r="B87" s="168" t="s">
        <v>283</v>
      </c>
      <c r="C87" s="176" t="s">
        <v>284</v>
      </c>
      <c r="D87" s="169" t="s">
        <v>247</v>
      </c>
      <c r="E87" s="170">
        <v>0.16200000000000001</v>
      </c>
      <c r="F87" s="171"/>
      <c r="G87" s="172">
        <f>ROUND(E87*F87,2)</f>
        <v>0</v>
      </c>
      <c r="H87" s="171"/>
      <c r="I87" s="172">
        <f>ROUND(E87*H87,2)</f>
        <v>0</v>
      </c>
      <c r="J87" s="171"/>
      <c r="K87" s="172">
        <f>ROUND(E87*J87,2)</f>
        <v>0</v>
      </c>
      <c r="L87" s="172">
        <v>21</v>
      </c>
      <c r="M87" s="172">
        <f>G87*(1+L87/100)</f>
        <v>0</v>
      </c>
      <c r="N87" s="170">
        <v>0</v>
      </c>
      <c r="O87" s="170">
        <f>ROUND(E87*N87,2)</f>
        <v>0</v>
      </c>
      <c r="P87" s="170">
        <v>0</v>
      </c>
      <c r="Q87" s="170">
        <f>ROUND(E87*P87,2)</f>
        <v>0</v>
      </c>
      <c r="R87" s="172" t="s">
        <v>285</v>
      </c>
      <c r="S87" s="172" t="s">
        <v>152</v>
      </c>
      <c r="T87" s="173" t="s">
        <v>152</v>
      </c>
      <c r="U87" s="157">
        <v>0.749</v>
      </c>
      <c r="V87" s="157">
        <f>ROUND(E87*U87,2)</f>
        <v>0.12</v>
      </c>
      <c r="W87" s="157"/>
      <c r="X87" s="157" t="s">
        <v>286</v>
      </c>
      <c r="Y87" s="157" t="s">
        <v>155</v>
      </c>
      <c r="Z87" s="146"/>
      <c r="AA87" s="146"/>
      <c r="AB87" s="146"/>
      <c r="AC87" s="146"/>
      <c r="AD87" s="146"/>
      <c r="AE87" s="146"/>
      <c r="AF87" s="146"/>
      <c r="AG87" s="146" t="s">
        <v>287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ht="21.4" outlineLevel="2" x14ac:dyDescent="0.2">
      <c r="A88" s="153"/>
      <c r="B88" s="154"/>
      <c r="C88" s="266" t="s">
        <v>288</v>
      </c>
      <c r="D88" s="267"/>
      <c r="E88" s="267"/>
      <c r="F88" s="267"/>
      <c r="G88" s="26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6"/>
      <c r="AA88" s="146"/>
      <c r="AB88" s="146"/>
      <c r="AC88" s="146"/>
      <c r="AD88" s="146"/>
      <c r="AE88" s="146"/>
      <c r="AF88" s="146"/>
      <c r="AG88" s="146" t="s">
        <v>216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74" t="str">
        <f>C88</f>
        <v>s popřípadným nutným naložením do dopravního zařízení, s vyprázdněním dopravního zařízení na hromadu nebo do dopravního prostředku, vč. příplatku za každých dalších i započatých 3,5 m výšky nad 3,5 m,</v>
      </c>
      <c r="BB88" s="146"/>
      <c r="BC88" s="146"/>
      <c r="BD88" s="146"/>
      <c r="BE88" s="146"/>
      <c r="BF88" s="146"/>
      <c r="BG88" s="146"/>
      <c r="BH88" s="146"/>
    </row>
    <row r="89" spans="1:60" ht="21.4" outlineLevel="1" x14ac:dyDescent="0.2">
      <c r="A89" s="167">
        <v>26</v>
      </c>
      <c r="B89" s="168" t="s">
        <v>289</v>
      </c>
      <c r="C89" s="176" t="s">
        <v>290</v>
      </c>
      <c r="D89" s="169" t="s">
        <v>247</v>
      </c>
      <c r="E89" s="170">
        <v>0.48599999999999999</v>
      </c>
      <c r="F89" s="171"/>
      <c r="G89" s="172">
        <f>ROUND(E89*F89,2)</f>
        <v>0</v>
      </c>
      <c r="H89" s="171"/>
      <c r="I89" s="172">
        <f>ROUND(E89*H89,2)</f>
        <v>0</v>
      </c>
      <c r="J89" s="171"/>
      <c r="K89" s="172">
        <f>ROUND(E89*J89,2)</f>
        <v>0</v>
      </c>
      <c r="L89" s="172">
        <v>21</v>
      </c>
      <c r="M89" s="172">
        <f>G89*(1+L89/100)</f>
        <v>0</v>
      </c>
      <c r="N89" s="170">
        <v>0</v>
      </c>
      <c r="O89" s="170">
        <f>ROUND(E89*N89,2)</f>
        <v>0</v>
      </c>
      <c r="P89" s="170">
        <v>0</v>
      </c>
      <c r="Q89" s="170">
        <f>ROUND(E89*P89,2)</f>
        <v>0</v>
      </c>
      <c r="R89" s="172" t="s">
        <v>285</v>
      </c>
      <c r="S89" s="172" t="s">
        <v>152</v>
      </c>
      <c r="T89" s="173" t="s">
        <v>152</v>
      </c>
      <c r="U89" s="157">
        <v>0.03</v>
      </c>
      <c r="V89" s="157">
        <f>ROUND(E89*U89,2)</f>
        <v>0.01</v>
      </c>
      <c r="W89" s="157"/>
      <c r="X89" s="157" t="s">
        <v>286</v>
      </c>
      <c r="Y89" s="157" t="s">
        <v>155</v>
      </c>
      <c r="Z89" s="146"/>
      <c r="AA89" s="146"/>
      <c r="AB89" s="146"/>
      <c r="AC89" s="146"/>
      <c r="AD89" s="146"/>
      <c r="AE89" s="146"/>
      <c r="AF89" s="146"/>
      <c r="AG89" s="146" t="s">
        <v>287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ht="21.4" outlineLevel="2" x14ac:dyDescent="0.2">
      <c r="A90" s="153"/>
      <c r="B90" s="154"/>
      <c r="C90" s="266" t="s">
        <v>288</v>
      </c>
      <c r="D90" s="267"/>
      <c r="E90" s="267"/>
      <c r="F90" s="267"/>
      <c r="G90" s="26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6"/>
      <c r="AA90" s="146"/>
      <c r="AB90" s="146"/>
      <c r="AC90" s="146"/>
      <c r="AD90" s="146"/>
      <c r="AE90" s="146"/>
      <c r="AF90" s="146"/>
      <c r="AG90" s="146" t="s">
        <v>216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74" t="str">
        <f>C90</f>
        <v>s popřípadným nutným naložením do dopravního zařízení, s vyprázdněním dopravního zařízení na hromadu nebo do dopravního prostředku, vč. příplatku za každých dalších i započatých 3,5 m výšky nad 3,5 m,</v>
      </c>
      <c r="BB90" s="146"/>
      <c r="BC90" s="146"/>
      <c r="BD90" s="146"/>
      <c r="BE90" s="146"/>
      <c r="BF90" s="146"/>
      <c r="BG90" s="146"/>
      <c r="BH90" s="146"/>
    </row>
    <row r="91" spans="1:60" outlineLevel="1" x14ac:dyDescent="0.2">
      <c r="A91" s="182">
        <v>27</v>
      </c>
      <c r="B91" s="183" t="s">
        <v>291</v>
      </c>
      <c r="C91" s="190" t="s">
        <v>292</v>
      </c>
      <c r="D91" s="184" t="s">
        <v>247</v>
      </c>
      <c r="E91" s="185">
        <v>0.16200000000000001</v>
      </c>
      <c r="F91" s="186"/>
      <c r="G91" s="187">
        <f>ROUND(E91*F91,2)</f>
        <v>0</v>
      </c>
      <c r="H91" s="186"/>
      <c r="I91" s="187">
        <f>ROUND(E91*H91,2)</f>
        <v>0</v>
      </c>
      <c r="J91" s="186"/>
      <c r="K91" s="187">
        <f>ROUND(E91*J91,2)</f>
        <v>0</v>
      </c>
      <c r="L91" s="187">
        <v>21</v>
      </c>
      <c r="M91" s="187">
        <f>G91*(1+L91/100)</f>
        <v>0</v>
      </c>
      <c r="N91" s="185">
        <v>0</v>
      </c>
      <c r="O91" s="185">
        <f>ROUND(E91*N91,2)</f>
        <v>0</v>
      </c>
      <c r="P91" s="185">
        <v>0</v>
      </c>
      <c r="Q91" s="185">
        <f>ROUND(E91*P91,2)</f>
        <v>0</v>
      </c>
      <c r="R91" s="187"/>
      <c r="S91" s="187" t="s">
        <v>152</v>
      </c>
      <c r="T91" s="188" t="s">
        <v>152</v>
      </c>
      <c r="U91" s="157">
        <v>0.26500000000000001</v>
      </c>
      <c r="V91" s="157">
        <f>ROUND(E91*U91,2)</f>
        <v>0.04</v>
      </c>
      <c r="W91" s="157"/>
      <c r="X91" s="157" t="s">
        <v>286</v>
      </c>
      <c r="Y91" s="157" t="s">
        <v>155</v>
      </c>
      <c r="Z91" s="146"/>
      <c r="AA91" s="146"/>
      <c r="AB91" s="146"/>
      <c r="AC91" s="146"/>
      <c r="AD91" s="146"/>
      <c r="AE91" s="146"/>
      <c r="AF91" s="146"/>
      <c r="AG91" s="146" t="s">
        <v>287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">
      <c r="A92" s="182">
        <v>28</v>
      </c>
      <c r="B92" s="183" t="s">
        <v>293</v>
      </c>
      <c r="C92" s="190" t="s">
        <v>294</v>
      </c>
      <c r="D92" s="184" t="s">
        <v>247</v>
      </c>
      <c r="E92" s="185">
        <v>0.16200000000000001</v>
      </c>
      <c r="F92" s="186"/>
      <c r="G92" s="187">
        <f>ROUND(E92*F92,2)</f>
        <v>0</v>
      </c>
      <c r="H92" s="186"/>
      <c r="I92" s="187">
        <f>ROUND(E92*H92,2)</f>
        <v>0</v>
      </c>
      <c r="J92" s="186"/>
      <c r="K92" s="187">
        <f>ROUND(E92*J92,2)</f>
        <v>0</v>
      </c>
      <c r="L92" s="187">
        <v>21</v>
      </c>
      <c r="M92" s="187">
        <f>G92*(1+L92/100)</f>
        <v>0</v>
      </c>
      <c r="N92" s="185">
        <v>0</v>
      </c>
      <c r="O92" s="185">
        <f>ROUND(E92*N92,2)</f>
        <v>0</v>
      </c>
      <c r="P92" s="185">
        <v>0</v>
      </c>
      <c r="Q92" s="185">
        <f>ROUND(E92*P92,2)</f>
        <v>0</v>
      </c>
      <c r="R92" s="187" t="s">
        <v>281</v>
      </c>
      <c r="S92" s="187" t="s">
        <v>152</v>
      </c>
      <c r="T92" s="188" t="s">
        <v>152</v>
      </c>
      <c r="U92" s="157">
        <v>0.49</v>
      </c>
      <c r="V92" s="157">
        <f>ROUND(E92*U92,2)</f>
        <v>0.08</v>
      </c>
      <c r="W92" s="157"/>
      <c r="X92" s="157" t="s">
        <v>286</v>
      </c>
      <c r="Y92" s="157" t="s">
        <v>155</v>
      </c>
      <c r="Z92" s="146"/>
      <c r="AA92" s="146"/>
      <c r="AB92" s="146"/>
      <c r="AC92" s="146"/>
      <c r="AD92" s="146"/>
      <c r="AE92" s="146"/>
      <c r="AF92" s="146"/>
      <c r="AG92" s="146" t="s">
        <v>287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67">
        <v>29</v>
      </c>
      <c r="B93" s="168" t="s">
        <v>295</v>
      </c>
      <c r="C93" s="176" t="s">
        <v>296</v>
      </c>
      <c r="D93" s="169" t="s">
        <v>247</v>
      </c>
      <c r="E93" s="170">
        <v>0.64800000000000002</v>
      </c>
      <c r="F93" s="171"/>
      <c r="G93" s="172">
        <f>ROUND(E93*F93,2)</f>
        <v>0</v>
      </c>
      <c r="H93" s="171"/>
      <c r="I93" s="172">
        <f>ROUND(E93*H93,2)</f>
        <v>0</v>
      </c>
      <c r="J93" s="171"/>
      <c r="K93" s="172">
        <f>ROUND(E93*J93,2)</f>
        <v>0</v>
      </c>
      <c r="L93" s="172">
        <v>21</v>
      </c>
      <c r="M93" s="172">
        <f>G93*(1+L93/100)</f>
        <v>0</v>
      </c>
      <c r="N93" s="170">
        <v>0</v>
      </c>
      <c r="O93" s="170">
        <f>ROUND(E93*N93,2)</f>
        <v>0</v>
      </c>
      <c r="P93" s="170">
        <v>0</v>
      </c>
      <c r="Q93" s="170">
        <f>ROUND(E93*P93,2)</f>
        <v>0</v>
      </c>
      <c r="R93" s="172" t="s">
        <v>281</v>
      </c>
      <c r="S93" s="172" t="s">
        <v>152</v>
      </c>
      <c r="T93" s="173" t="s">
        <v>152</v>
      </c>
      <c r="U93" s="157">
        <v>0</v>
      </c>
      <c r="V93" s="157">
        <f>ROUND(E93*U93,2)</f>
        <v>0</v>
      </c>
      <c r="W93" s="157"/>
      <c r="X93" s="157" t="s">
        <v>286</v>
      </c>
      <c r="Y93" s="157" t="s">
        <v>155</v>
      </c>
      <c r="Z93" s="146"/>
      <c r="AA93" s="146"/>
      <c r="AB93" s="146"/>
      <c r="AC93" s="146"/>
      <c r="AD93" s="146"/>
      <c r="AE93" s="146"/>
      <c r="AF93" s="146"/>
      <c r="AG93" s="146" t="s">
        <v>287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2" x14ac:dyDescent="0.2">
      <c r="A94" s="153"/>
      <c r="B94" s="154"/>
      <c r="C94" s="264" t="s">
        <v>297</v>
      </c>
      <c r="D94" s="265"/>
      <c r="E94" s="265"/>
      <c r="F94" s="265"/>
      <c r="G94" s="265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6"/>
      <c r="AA94" s="146"/>
      <c r="AB94" s="146"/>
      <c r="AC94" s="146"/>
      <c r="AD94" s="146"/>
      <c r="AE94" s="146"/>
      <c r="AF94" s="146"/>
      <c r="AG94" s="146" t="s">
        <v>158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82">
        <v>30</v>
      </c>
      <c r="B95" s="183" t="s">
        <v>298</v>
      </c>
      <c r="C95" s="190" t="s">
        <v>299</v>
      </c>
      <c r="D95" s="184" t="s">
        <v>247</v>
      </c>
      <c r="E95" s="185">
        <v>0.16200000000000001</v>
      </c>
      <c r="F95" s="186"/>
      <c r="G95" s="187">
        <f>ROUND(E95*F95,2)</f>
        <v>0</v>
      </c>
      <c r="H95" s="186"/>
      <c r="I95" s="187">
        <f>ROUND(E95*H95,2)</f>
        <v>0</v>
      </c>
      <c r="J95" s="186"/>
      <c r="K95" s="187">
        <f>ROUND(E95*J95,2)</f>
        <v>0</v>
      </c>
      <c r="L95" s="187">
        <v>21</v>
      </c>
      <c r="M95" s="187">
        <f>G95*(1+L95/100)</f>
        <v>0</v>
      </c>
      <c r="N95" s="185">
        <v>0</v>
      </c>
      <c r="O95" s="185">
        <f>ROUND(E95*N95,2)</f>
        <v>0</v>
      </c>
      <c r="P95" s="185">
        <v>0</v>
      </c>
      <c r="Q95" s="185">
        <f>ROUND(E95*P95,2)</f>
        <v>0</v>
      </c>
      <c r="R95" s="187" t="s">
        <v>281</v>
      </c>
      <c r="S95" s="187" t="s">
        <v>152</v>
      </c>
      <c r="T95" s="188" t="s">
        <v>152</v>
      </c>
      <c r="U95" s="157">
        <v>0.94199999999999995</v>
      </c>
      <c r="V95" s="157">
        <f>ROUND(E95*U95,2)</f>
        <v>0.15</v>
      </c>
      <c r="W95" s="157"/>
      <c r="X95" s="157" t="s">
        <v>286</v>
      </c>
      <c r="Y95" s="157" t="s">
        <v>155</v>
      </c>
      <c r="Z95" s="146"/>
      <c r="AA95" s="146"/>
      <c r="AB95" s="146"/>
      <c r="AC95" s="146"/>
      <c r="AD95" s="146"/>
      <c r="AE95" s="146"/>
      <c r="AF95" s="146"/>
      <c r="AG95" s="146" t="s">
        <v>287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67">
        <v>31</v>
      </c>
      <c r="B96" s="168" t="s">
        <v>300</v>
      </c>
      <c r="C96" s="176" t="s">
        <v>301</v>
      </c>
      <c r="D96" s="169" t="s">
        <v>247</v>
      </c>
      <c r="E96" s="170">
        <v>1.62</v>
      </c>
      <c r="F96" s="171"/>
      <c r="G96" s="172">
        <f>ROUND(E96*F96,2)</f>
        <v>0</v>
      </c>
      <c r="H96" s="171"/>
      <c r="I96" s="172">
        <f>ROUND(E96*H96,2)</f>
        <v>0</v>
      </c>
      <c r="J96" s="171"/>
      <c r="K96" s="172">
        <f>ROUND(E96*J96,2)</f>
        <v>0</v>
      </c>
      <c r="L96" s="172">
        <v>21</v>
      </c>
      <c r="M96" s="172">
        <f>G96*(1+L96/100)</f>
        <v>0</v>
      </c>
      <c r="N96" s="170">
        <v>0</v>
      </c>
      <c r="O96" s="170">
        <f>ROUND(E96*N96,2)</f>
        <v>0</v>
      </c>
      <c r="P96" s="170">
        <v>0</v>
      </c>
      <c r="Q96" s="170">
        <f>ROUND(E96*P96,2)</f>
        <v>0</v>
      </c>
      <c r="R96" s="172" t="s">
        <v>281</v>
      </c>
      <c r="S96" s="172" t="s">
        <v>152</v>
      </c>
      <c r="T96" s="173" t="s">
        <v>152</v>
      </c>
      <c r="U96" s="157">
        <v>0.11</v>
      </c>
      <c r="V96" s="157">
        <f>ROUND(E96*U96,2)</f>
        <v>0.18</v>
      </c>
      <c r="W96" s="157"/>
      <c r="X96" s="157" t="s">
        <v>286</v>
      </c>
      <c r="Y96" s="157" t="s">
        <v>155</v>
      </c>
      <c r="Z96" s="146"/>
      <c r="AA96" s="146"/>
      <c r="AB96" s="146"/>
      <c r="AC96" s="146"/>
      <c r="AD96" s="146"/>
      <c r="AE96" s="146"/>
      <c r="AF96" s="146"/>
      <c r="AG96" s="146" t="s">
        <v>287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">
      <c r="A97" s="153"/>
      <c r="B97" s="154"/>
      <c r="C97" s="264" t="s">
        <v>302</v>
      </c>
      <c r="D97" s="265"/>
      <c r="E97" s="265"/>
      <c r="F97" s="265"/>
      <c r="G97" s="265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6"/>
      <c r="AA97" s="146"/>
      <c r="AB97" s="146"/>
      <c r="AC97" s="146"/>
      <c r="AD97" s="146"/>
      <c r="AE97" s="146"/>
      <c r="AF97" s="146"/>
      <c r="AG97" s="146" t="s">
        <v>158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x14ac:dyDescent="0.2">
      <c r="A98" s="3"/>
      <c r="B98" s="4"/>
      <c r="C98" s="177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E98">
        <v>12</v>
      </c>
      <c r="AF98">
        <v>21</v>
      </c>
      <c r="AG98" t="s">
        <v>133</v>
      </c>
    </row>
    <row r="99" spans="1:60" x14ac:dyDescent="0.2">
      <c r="A99" s="149"/>
      <c r="B99" s="150" t="s">
        <v>29</v>
      </c>
      <c r="C99" s="178"/>
      <c r="D99" s="151"/>
      <c r="E99" s="152"/>
      <c r="F99" s="152"/>
      <c r="G99" s="166">
        <f>G8+G16+G32+G36+G55+G59+G62+G65+G74+G79+G84</f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E99">
        <f>SUMIF(L7:L97,AE98,G7:G97)</f>
        <v>0</v>
      </c>
      <c r="AF99">
        <f>SUMIF(L7:L97,AF98,G7:G97)</f>
        <v>0</v>
      </c>
      <c r="AG99" t="s">
        <v>169</v>
      </c>
    </row>
    <row r="100" spans="1:60" x14ac:dyDescent="0.2">
      <c r="C100" s="179"/>
      <c r="D100" s="10"/>
      <c r="AG100" t="s">
        <v>170</v>
      </c>
    </row>
    <row r="101" spans="1:60" x14ac:dyDescent="0.2">
      <c r="D101" s="10"/>
    </row>
    <row r="102" spans="1:60" x14ac:dyDescent="0.2">
      <c r="D102" s="10"/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E813" sheet="1" formatRows="0"/>
  <mergeCells count="31">
    <mergeCell ref="C97:G97"/>
    <mergeCell ref="C64:G64"/>
    <mergeCell ref="C73:G73"/>
    <mergeCell ref="C78:G78"/>
    <mergeCell ref="C88:G88"/>
    <mergeCell ref="C90:G90"/>
    <mergeCell ref="C94:G94"/>
    <mergeCell ref="C53:G53"/>
    <mergeCell ref="C21:G21"/>
    <mergeCell ref="C22:G22"/>
    <mergeCell ref="C23:G23"/>
    <mergeCell ref="C24:G24"/>
    <mergeCell ref="C25:G25"/>
    <mergeCell ref="C26:G26"/>
    <mergeCell ref="C38:G38"/>
    <mergeCell ref="C41:G41"/>
    <mergeCell ref="C44:G44"/>
    <mergeCell ref="C48:G48"/>
    <mergeCell ref="C52:G52"/>
    <mergeCell ref="C20:G20"/>
    <mergeCell ref="A1:G1"/>
    <mergeCell ref="C2:G2"/>
    <mergeCell ref="C3:G3"/>
    <mergeCell ref="C4:G4"/>
    <mergeCell ref="C10:G10"/>
    <mergeCell ref="C11:G11"/>
    <mergeCell ref="C12:G12"/>
    <mergeCell ref="C13:G13"/>
    <mergeCell ref="C14:G14"/>
    <mergeCell ref="C15:G15"/>
    <mergeCell ref="C19:G19"/>
  </mergeCells>
  <pageMargins left="0.39370078740157483" right="0.19685039370078741" top="0.59055118110236227" bottom="0.39370078740157483" header="0" footer="0.19685039370078741"/>
  <pageSetup paperSize="9" orientation="landscape" verticalDpi="0" r:id="rId1"/>
  <headerFooter alignWithMargins="0">
    <oddFooter>&amp;L&amp;8Zpracováno programem &amp;"Arial CE,Tučné"BUILDpower S,  © RTS, a.s.&amp;C&amp;8Stránka &amp;P z &amp;N&amp;R&amp;8HP4-7-52044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85" outlineLevelRow="1" x14ac:dyDescent="0.2"/>
  <cols>
    <col min="1" max="1" width="3.375" customWidth="1"/>
    <col min="2" max="2" width="12.5" style="119" customWidth="1"/>
    <col min="3" max="3" width="63.25" style="119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" customHeight="1" x14ac:dyDescent="0.25">
      <c r="A1" s="254" t="s">
        <v>171</v>
      </c>
      <c r="B1" s="254"/>
      <c r="C1" s="254"/>
      <c r="D1" s="254"/>
      <c r="E1" s="254"/>
      <c r="F1" s="254"/>
      <c r="G1" s="254"/>
      <c r="AG1" t="s">
        <v>119</v>
      </c>
    </row>
    <row r="2" spans="1:60" ht="24.95" customHeight="1" x14ac:dyDescent="0.2">
      <c r="A2" s="138" t="s">
        <v>7</v>
      </c>
      <c r="B2" s="193" t="s">
        <v>43</v>
      </c>
      <c r="C2" s="255" t="s">
        <v>44</v>
      </c>
      <c r="D2" s="256"/>
      <c r="E2" s="256"/>
      <c r="F2" s="256"/>
      <c r="G2" s="257"/>
      <c r="AG2" t="s">
        <v>120</v>
      </c>
    </row>
    <row r="3" spans="1:60" ht="24.95" customHeight="1" x14ac:dyDescent="0.2">
      <c r="A3" s="138" t="s">
        <v>8</v>
      </c>
      <c r="B3" s="49" t="s">
        <v>64</v>
      </c>
      <c r="C3" s="258" t="s">
        <v>65</v>
      </c>
      <c r="D3" s="259"/>
      <c r="E3" s="259"/>
      <c r="F3" s="259"/>
      <c r="G3" s="260"/>
      <c r="AC3" s="119" t="s">
        <v>120</v>
      </c>
      <c r="AG3" t="s">
        <v>123</v>
      </c>
    </row>
    <row r="4" spans="1:60" ht="24.95" customHeight="1" x14ac:dyDescent="0.2">
      <c r="A4" s="139" t="s">
        <v>9</v>
      </c>
      <c r="B4" s="140" t="s">
        <v>66</v>
      </c>
      <c r="C4" s="261" t="s">
        <v>65</v>
      </c>
      <c r="D4" s="262"/>
      <c r="E4" s="262"/>
      <c r="F4" s="262"/>
      <c r="G4" s="263"/>
      <c r="AG4" t="s">
        <v>124</v>
      </c>
    </row>
    <row r="5" spans="1:60" x14ac:dyDescent="0.2">
      <c r="D5" s="10"/>
    </row>
    <row r="6" spans="1:60" ht="38.5" x14ac:dyDescent="0.2">
      <c r="A6" s="142" t="s">
        <v>125</v>
      </c>
      <c r="B6" s="144" t="s">
        <v>126</v>
      </c>
      <c r="C6" s="144" t="s">
        <v>127</v>
      </c>
      <c r="D6" s="143" t="s">
        <v>128</v>
      </c>
      <c r="E6" s="142" t="s">
        <v>129</v>
      </c>
      <c r="F6" s="141" t="s">
        <v>130</v>
      </c>
      <c r="G6" s="142" t="s">
        <v>29</v>
      </c>
      <c r="H6" s="145" t="s">
        <v>30</v>
      </c>
      <c r="I6" s="145" t="s">
        <v>131</v>
      </c>
      <c r="J6" s="145" t="s">
        <v>31</v>
      </c>
      <c r="K6" s="145" t="s">
        <v>132</v>
      </c>
      <c r="L6" s="145" t="s">
        <v>133</v>
      </c>
      <c r="M6" s="145" t="s">
        <v>134</v>
      </c>
      <c r="N6" s="145" t="s">
        <v>135</v>
      </c>
      <c r="O6" s="145" t="s">
        <v>136</v>
      </c>
      <c r="P6" s="145" t="s">
        <v>137</v>
      </c>
      <c r="Q6" s="145" t="s">
        <v>138</v>
      </c>
      <c r="R6" s="145" t="s">
        <v>139</v>
      </c>
      <c r="S6" s="145" t="s">
        <v>140</v>
      </c>
      <c r="T6" s="145" t="s">
        <v>141</v>
      </c>
      <c r="U6" s="145" t="s">
        <v>142</v>
      </c>
      <c r="V6" s="145" t="s">
        <v>143</v>
      </c>
      <c r="W6" s="145" t="s">
        <v>144</v>
      </c>
      <c r="X6" s="145" t="s">
        <v>145</v>
      </c>
      <c r="Y6" s="145" t="s">
        <v>146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0" t="s">
        <v>147</v>
      </c>
      <c r="B8" s="161" t="s">
        <v>99</v>
      </c>
      <c r="C8" s="175" t="s">
        <v>100</v>
      </c>
      <c r="D8" s="162"/>
      <c r="E8" s="163"/>
      <c r="F8" s="164"/>
      <c r="G8" s="164">
        <f>SUMIF(AG9:AG11,"&lt;&gt;NOR",G9:G11)</f>
        <v>0</v>
      </c>
      <c r="H8" s="164"/>
      <c r="I8" s="164">
        <f>SUM(I9:I11)</f>
        <v>0</v>
      </c>
      <c r="J8" s="164"/>
      <c r="K8" s="164">
        <f>SUM(K9:K11)</f>
        <v>0</v>
      </c>
      <c r="L8" s="164"/>
      <c r="M8" s="164">
        <f>SUM(M9:M11)</f>
        <v>0</v>
      </c>
      <c r="N8" s="163"/>
      <c r="O8" s="163">
        <f>SUM(O9:O11)</f>
        <v>0</v>
      </c>
      <c r="P8" s="163"/>
      <c r="Q8" s="163">
        <f>SUM(Q9:Q11)</f>
        <v>0</v>
      </c>
      <c r="R8" s="164"/>
      <c r="S8" s="164"/>
      <c r="T8" s="165"/>
      <c r="U8" s="159"/>
      <c r="V8" s="159">
        <f>SUM(V9:V11)</f>
        <v>29.1</v>
      </c>
      <c r="W8" s="159"/>
      <c r="X8" s="159"/>
      <c r="Y8" s="159"/>
      <c r="AG8" t="s">
        <v>148</v>
      </c>
    </row>
    <row r="9" spans="1:60" outlineLevel="1" x14ac:dyDescent="0.2">
      <c r="A9" s="182">
        <v>1</v>
      </c>
      <c r="B9" s="183" t="s">
        <v>303</v>
      </c>
      <c r="C9" s="190" t="s">
        <v>304</v>
      </c>
      <c r="D9" s="184" t="s">
        <v>305</v>
      </c>
      <c r="E9" s="185">
        <v>170</v>
      </c>
      <c r="F9" s="186"/>
      <c r="G9" s="187">
        <f>ROUND(E9*F9,2)</f>
        <v>0</v>
      </c>
      <c r="H9" s="186"/>
      <c r="I9" s="187">
        <f>ROUND(E9*H9,2)</f>
        <v>0</v>
      </c>
      <c r="J9" s="186"/>
      <c r="K9" s="187">
        <f>ROUND(E9*J9,2)</f>
        <v>0</v>
      </c>
      <c r="L9" s="187">
        <v>21</v>
      </c>
      <c r="M9" s="187">
        <f>G9*(1+L9/100)</f>
        <v>0</v>
      </c>
      <c r="N9" s="185">
        <v>0</v>
      </c>
      <c r="O9" s="185">
        <f>ROUND(E9*N9,2)</f>
        <v>0</v>
      </c>
      <c r="P9" s="185">
        <v>0</v>
      </c>
      <c r="Q9" s="185">
        <f>ROUND(E9*P9,2)</f>
        <v>0</v>
      </c>
      <c r="R9" s="187" t="s">
        <v>306</v>
      </c>
      <c r="S9" s="187" t="s">
        <v>152</v>
      </c>
      <c r="T9" s="188" t="s">
        <v>152</v>
      </c>
      <c r="U9" s="157">
        <v>9.0670000000000001E-2</v>
      </c>
      <c r="V9" s="157">
        <f>ROUND(E9*U9,2)</f>
        <v>15.41</v>
      </c>
      <c r="W9" s="157"/>
      <c r="X9" s="157" t="s">
        <v>176</v>
      </c>
      <c r="Y9" s="157" t="s">
        <v>155</v>
      </c>
      <c r="Z9" s="146"/>
      <c r="AA9" s="146"/>
      <c r="AB9" s="146"/>
      <c r="AC9" s="146"/>
      <c r="AD9" s="146"/>
      <c r="AE9" s="146"/>
      <c r="AF9" s="146"/>
      <c r="AG9" s="146" t="s">
        <v>177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82">
        <v>2</v>
      </c>
      <c r="B10" s="183" t="s">
        <v>307</v>
      </c>
      <c r="C10" s="190" t="s">
        <v>308</v>
      </c>
      <c r="D10" s="184" t="s">
        <v>305</v>
      </c>
      <c r="E10" s="185">
        <v>200</v>
      </c>
      <c r="F10" s="186"/>
      <c r="G10" s="187">
        <f>ROUND(E10*F10,2)</f>
        <v>0</v>
      </c>
      <c r="H10" s="186"/>
      <c r="I10" s="187">
        <f>ROUND(E10*H10,2)</f>
        <v>0</v>
      </c>
      <c r="J10" s="186"/>
      <c r="K10" s="187">
        <f>ROUND(E10*J10,2)</f>
        <v>0</v>
      </c>
      <c r="L10" s="187">
        <v>21</v>
      </c>
      <c r="M10" s="187">
        <f>G10*(1+L10/100)</f>
        <v>0</v>
      </c>
      <c r="N10" s="185">
        <v>0</v>
      </c>
      <c r="O10" s="185">
        <f>ROUND(E10*N10,2)</f>
        <v>0</v>
      </c>
      <c r="P10" s="185">
        <v>0</v>
      </c>
      <c r="Q10" s="185">
        <f>ROUND(E10*P10,2)</f>
        <v>0</v>
      </c>
      <c r="R10" s="187" t="s">
        <v>306</v>
      </c>
      <c r="S10" s="187" t="s">
        <v>152</v>
      </c>
      <c r="T10" s="188" t="s">
        <v>152</v>
      </c>
      <c r="U10" s="157">
        <v>5.0959999999999998E-2</v>
      </c>
      <c r="V10" s="157">
        <f>ROUND(E10*U10,2)</f>
        <v>10.19</v>
      </c>
      <c r="W10" s="157"/>
      <c r="X10" s="157" t="s">
        <v>176</v>
      </c>
      <c r="Y10" s="157" t="s">
        <v>155</v>
      </c>
      <c r="Z10" s="146"/>
      <c r="AA10" s="146"/>
      <c r="AB10" s="146"/>
      <c r="AC10" s="146"/>
      <c r="AD10" s="146"/>
      <c r="AE10" s="146"/>
      <c r="AF10" s="146"/>
      <c r="AG10" s="146" t="s">
        <v>177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82">
        <v>3</v>
      </c>
      <c r="B11" s="183" t="s">
        <v>309</v>
      </c>
      <c r="C11" s="190" t="s">
        <v>310</v>
      </c>
      <c r="D11" s="184" t="s">
        <v>305</v>
      </c>
      <c r="E11" s="185">
        <v>70</v>
      </c>
      <c r="F11" s="186"/>
      <c r="G11" s="187">
        <f>ROUND(E11*F11,2)</f>
        <v>0</v>
      </c>
      <c r="H11" s="186"/>
      <c r="I11" s="187">
        <f>ROUND(E11*H11,2)</f>
        <v>0</v>
      </c>
      <c r="J11" s="186"/>
      <c r="K11" s="187">
        <f>ROUND(E11*J11,2)</f>
        <v>0</v>
      </c>
      <c r="L11" s="187">
        <v>21</v>
      </c>
      <c r="M11" s="187">
        <f>G11*(1+L11/100)</f>
        <v>0</v>
      </c>
      <c r="N11" s="185">
        <v>0</v>
      </c>
      <c r="O11" s="185">
        <f>ROUND(E11*N11,2)</f>
        <v>0</v>
      </c>
      <c r="P11" s="185">
        <v>0</v>
      </c>
      <c r="Q11" s="185">
        <f>ROUND(E11*P11,2)</f>
        <v>0</v>
      </c>
      <c r="R11" s="187" t="s">
        <v>306</v>
      </c>
      <c r="S11" s="187" t="s">
        <v>152</v>
      </c>
      <c r="T11" s="188" t="s">
        <v>152</v>
      </c>
      <c r="U11" s="157">
        <v>0.05</v>
      </c>
      <c r="V11" s="157">
        <f>ROUND(E11*U11,2)</f>
        <v>3.5</v>
      </c>
      <c r="W11" s="157"/>
      <c r="X11" s="157" t="s">
        <v>176</v>
      </c>
      <c r="Y11" s="157" t="s">
        <v>155</v>
      </c>
      <c r="Z11" s="146"/>
      <c r="AA11" s="146"/>
      <c r="AB11" s="146"/>
      <c r="AC11" s="146"/>
      <c r="AD11" s="146"/>
      <c r="AE11" s="146"/>
      <c r="AF11" s="146"/>
      <c r="AG11" s="146" t="s">
        <v>177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x14ac:dyDescent="0.2">
      <c r="A12" s="160" t="s">
        <v>147</v>
      </c>
      <c r="B12" s="161" t="s">
        <v>101</v>
      </c>
      <c r="C12" s="175" t="s">
        <v>102</v>
      </c>
      <c r="D12" s="162"/>
      <c r="E12" s="163"/>
      <c r="F12" s="164"/>
      <c r="G12" s="164">
        <f>SUMIF(AG13:AG15,"&lt;&gt;NOR",G13:G15)</f>
        <v>0</v>
      </c>
      <c r="H12" s="164"/>
      <c r="I12" s="164">
        <f>SUM(I13:I15)</f>
        <v>0</v>
      </c>
      <c r="J12" s="164"/>
      <c r="K12" s="164">
        <f>SUM(K13:K15)</f>
        <v>0</v>
      </c>
      <c r="L12" s="164"/>
      <c r="M12" s="164">
        <f>SUM(M13:M15)</f>
        <v>0</v>
      </c>
      <c r="N12" s="163"/>
      <c r="O12" s="163">
        <f>SUM(O13:O15)</f>
        <v>0.11</v>
      </c>
      <c r="P12" s="163"/>
      <c r="Q12" s="163">
        <f>SUM(Q13:Q15)</f>
        <v>0</v>
      </c>
      <c r="R12" s="164"/>
      <c r="S12" s="164"/>
      <c r="T12" s="165"/>
      <c r="U12" s="159"/>
      <c r="V12" s="159">
        <f>SUM(V13:V15)</f>
        <v>0</v>
      </c>
      <c r="W12" s="159"/>
      <c r="X12" s="159"/>
      <c r="Y12" s="159"/>
      <c r="AG12" t="s">
        <v>148</v>
      </c>
    </row>
    <row r="13" spans="1:60" ht="42.8" outlineLevel="1" x14ac:dyDescent="0.2">
      <c r="A13" s="182">
        <v>4</v>
      </c>
      <c r="B13" s="183" t="s">
        <v>311</v>
      </c>
      <c r="C13" s="190" t="s">
        <v>312</v>
      </c>
      <c r="D13" s="184" t="s">
        <v>305</v>
      </c>
      <c r="E13" s="185">
        <v>200</v>
      </c>
      <c r="F13" s="186"/>
      <c r="G13" s="187">
        <f>ROUND(E13*F13,2)</f>
        <v>0</v>
      </c>
      <c r="H13" s="186"/>
      <c r="I13" s="187">
        <f>ROUND(E13*H13,2)</f>
        <v>0</v>
      </c>
      <c r="J13" s="186"/>
      <c r="K13" s="187">
        <f>ROUND(E13*J13,2)</f>
        <v>0</v>
      </c>
      <c r="L13" s="187">
        <v>21</v>
      </c>
      <c r="M13" s="187">
        <f>G13*(1+L13/100)</f>
        <v>0</v>
      </c>
      <c r="N13" s="185">
        <v>2.9E-4</v>
      </c>
      <c r="O13" s="185">
        <f>ROUND(E13*N13,2)</f>
        <v>0.06</v>
      </c>
      <c r="P13" s="185">
        <v>0</v>
      </c>
      <c r="Q13" s="185">
        <f>ROUND(E13*P13,2)</f>
        <v>0</v>
      </c>
      <c r="R13" s="187" t="s">
        <v>257</v>
      </c>
      <c r="S13" s="187" t="s">
        <v>152</v>
      </c>
      <c r="T13" s="188" t="s">
        <v>152</v>
      </c>
      <c r="U13" s="157">
        <v>0</v>
      </c>
      <c r="V13" s="157">
        <f>ROUND(E13*U13,2)</f>
        <v>0</v>
      </c>
      <c r="W13" s="157"/>
      <c r="X13" s="157" t="s">
        <v>205</v>
      </c>
      <c r="Y13" s="157" t="s">
        <v>155</v>
      </c>
      <c r="Z13" s="146"/>
      <c r="AA13" s="146"/>
      <c r="AB13" s="146"/>
      <c r="AC13" s="146"/>
      <c r="AD13" s="146"/>
      <c r="AE13" s="146"/>
      <c r="AF13" s="146"/>
      <c r="AG13" s="146" t="s">
        <v>206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42.8" outlineLevel="1" x14ac:dyDescent="0.2">
      <c r="A14" s="182">
        <v>5</v>
      </c>
      <c r="B14" s="183" t="s">
        <v>313</v>
      </c>
      <c r="C14" s="190" t="s">
        <v>314</v>
      </c>
      <c r="D14" s="184" t="s">
        <v>305</v>
      </c>
      <c r="E14" s="185">
        <v>70</v>
      </c>
      <c r="F14" s="186"/>
      <c r="G14" s="187">
        <f>ROUND(E14*F14,2)</f>
        <v>0</v>
      </c>
      <c r="H14" s="186"/>
      <c r="I14" s="187">
        <f>ROUND(E14*H14,2)</f>
        <v>0</v>
      </c>
      <c r="J14" s="186"/>
      <c r="K14" s="187">
        <f>ROUND(E14*J14,2)</f>
        <v>0</v>
      </c>
      <c r="L14" s="187">
        <v>21</v>
      </c>
      <c r="M14" s="187">
        <f>G14*(1+L14/100)</f>
        <v>0</v>
      </c>
      <c r="N14" s="185">
        <v>2.9999999999999997E-4</v>
      </c>
      <c r="O14" s="185">
        <f>ROUND(E14*N14,2)</f>
        <v>0.02</v>
      </c>
      <c r="P14" s="185">
        <v>0</v>
      </c>
      <c r="Q14" s="185">
        <f>ROUND(E14*P14,2)</f>
        <v>0</v>
      </c>
      <c r="R14" s="187" t="s">
        <v>257</v>
      </c>
      <c r="S14" s="187" t="s">
        <v>152</v>
      </c>
      <c r="T14" s="188" t="s">
        <v>152</v>
      </c>
      <c r="U14" s="157">
        <v>0</v>
      </c>
      <c r="V14" s="157">
        <f>ROUND(E14*U14,2)</f>
        <v>0</v>
      </c>
      <c r="W14" s="157"/>
      <c r="X14" s="157" t="s">
        <v>205</v>
      </c>
      <c r="Y14" s="157" t="s">
        <v>155</v>
      </c>
      <c r="Z14" s="146"/>
      <c r="AA14" s="146"/>
      <c r="AB14" s="146"/>
      <c r="AC14" s="146"/>
      <c r="AD14" s="146"/>
      <c r="AE14" s="146"/>
      <c r="AF14" s="146"/>
      <c r="AG14" s="146" t="s">
        <v>206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82">
        <v>6</v>
      </c>
      <c r="B15" s="183" t="s">
        <v>315</v>
      </c>
      <c r="C15" s="190" t="s">
        <v>316</v>
      </c>
      <c r="D15" s="184" t="s">
        <v>305</v>
      </c>
      <c r="E15" s="185">
        <v>170</v>
      </c>
      <c r="F15" s="186"/>
      <c r="G15" s="187">
        <f>ROUND(E15*F15,2)</f>
        <v>0</v>
      </c>
      <c r="H15" s="186"/>
      <c r="I15" s="187">
        <f>ROUND(E15*H15,2)</f>
        <v>0</v>
      </c>
      <c r="J15" s="186"/>
      <c r="K15" s="187">
        <f>ROUND(E15*J15,2)</f>
        <v>0</v>
      </c>
      <c r="L15" s="187">
        <v>21</v>
      </c>
      <c r="M15" s="187">
        <f>G15*(1+L15/100)</f>
        <v>0</v>
      </c>
      <c r="N15" s="185">
        <v>1.8000000000000001E-4</v>
      </c>
      <c r="O15" s="185">
        <f>ROUND(E15*N15,2)</f>
        <v>0.03</v>
      </c>
      <c r="P15" s="185">
        <v>0</v>
      </c>
      <c r="Q15" s="185">
        <f>ROUND(E15*P15,2)</f>
        <v>0</v>
      </c>
      <c r="R15" s="187"/>
      <c r="S15" s="187" t="s">
        <v>175</v>
      </c>
      <c r="T15" s="188" t="s">
        <v>153</v>
      </c>
      <c r="U15" s="157">
        <v>0</v>
      </c>
      <c r="V15" s="157">
        <f>ROUND(E15*U15,2)</f>
        <v>0</v>
      </c>
      <c r="W15" s="157"/>
      <c r="X15" s="157" t="s">
        <v>205</v>
      </c>
      <c r="Y15" s="157" t="s">
        <v>155</v>
      </c>
      <c r="Z15" s="146"/>
      <c r="AA15" s="146"/>
      <c r="AB15" s="146"/>
      <c r="AC15" s="146"/>
      <c r="AD15" s="146"/>
      <c r="AE15" s="146"/>
      <c r="AF15" s="146"/>
      <c r="AG15" s="146" t="s">
        <v>206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x14ac:dyDescent="0.2">
      <c r="A16" s="160" t="s">
        <v>147</v>
      </c>
      <c r="B16" s="161" t="s">
        <v>103</v>
      </c>
      <c r="C16" s="175" t="s">
        <v>104</v>
      </c>
      <c r="D16" s="162"/>
      <c r="E16" s="163"/>
      <c r="F16" s="164"/>
      <c r="G16" s="164">
        <f>SUMIF(AG17:AG18,"&lt;&gt;NOR",G17:G18)</f>
        <v>0</v>
      </c>
      <c r="H16" s="164"/>
      <c r="I16" s="164">
        <f>SUM(I17:I18)</f>
        <v>0</v>
      </c>
      <c r="J16" s="164"/>
      <c r="K16" s="164">
        <f>SUM(K17:K18)</f>
        <v>0</v>
      </c>
      <c r="L16" s="164"/>
      <c r="M16" s="164">
        <f>SUM(M17:M18)</f>
        <v>0</v>
      </c>
      <c r="N16" s="163"/>
      <c r="O16" s="163">
        <f>SUM(O17:O18)</f>
        <v>0</v>
      </c>
      <c r="P16" s="163"/>
      <c r="Q16" s="163">
        <f>SUM(Q17:Q18)</f>
        <v>0</v>
      </c>
      <c r="R16" s="164"/>
      <c r="S16" s="164"/>
      <c r="T16" s="165"/>
      <c r="U16" s="159"/>
      <c r="V16" s="159">
        <f>SUM(V17:V18)</f>
        <v>37.049999999999997</v>
      </c>
      <c r="W16" s="159"/>
      <c r="X16" s="159"/>
      <c r="Y16" s="159"/>
      <c r="AG16" t="s">
        <v>148</v>
      </c>
    </row>
    <row r="17" spans="1:60" outlineLevel="1" x14ac:dyDescent="0.2">
      <c r="A17" s="182">
        <v>7</v>
      </c>
      <c r="B17" s="183" t="s">
        <v>317</v>
      </c>
      <c r="C17" s="190" t="s">
        <v>318</v>
      </c>
      <c r="D17" s="184" t="s">
        <v>305</v>
      </c>
      <c r="E17" s="185">
        <v>100</v>
      </c>
      <c r="F17" s="186"/>
      <c r="G17" s="187">
        <f>ROUND(E17*F17,2)</f>
        <v>0</v>
      </c>
      <c r="H17" s="186"/>
      <c r="I17" s="187">
        <f>ROUND(E17*H17,2)</f>
        <v>0</v>
      </c>
      <c r="J17" s="186"/>
      <c r="K17" s="187">
        <f>ROUND(E17*J17,2)</f>
        <v>0</v>
      </c>
      <c r="L17" s="187">
        <v>21</v>
      </c>
      <c r="M17" s="187">
        <f>G17*(1+L17/100)</f>
        <v>0</v>
      </c>
      <c r="N17" s="185">
        <v>0</v>
      </c>
      <c r="O17" s="185">
        <f>ROUND(E17*N17,2)</f>
        <v>0</v>
      </c>
      <c r="P17" s="185">
        <v>0</v>
      </c>
      <c r="Q17" s="185">
        <f>ROUND(E17*P17,2)</f>
        <v>0</v>
      </c>
      <c r="R17" s="187"/>
      <c r="S17" s="187" t="s">
        <v>175</v>
      </c>
      <c r="T17" s="188" t="s">
        <v>153</v>
      </c>
      <c r="U17" s="157">
        <v>8.5470000000000004E-2</v>
      </c>
      <c r="V17" s="157">
        <f>ROUND(E17*U17,2)</f>
        <v>8.5500000000000007</v>
      </c>
      <c r="W17" s="157"/>
      <c r="X17" s="157" t="s">
        <v>176</v>
      </c>
      <c r="Y17" s="157" t="s">
        <v>155</v>
      </c>
      <c r="Z17" s="146"/>
      <c r="AA17" s="146"/>
      <c r="AB17" s="146"/>
      <c r="AC17" s="146"/>
      <c r="AD17" s="146"/>
      <c r="AE17" s="146"/>
      <c r="AF17" s="146"/>
      <c r="AG17" s="146" t="s">
        <v>177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82">
        <v>8</v>
      </c>
      <c r="B18" s="183" t="s">
        <v>319</v>
      </c>
      <c r="C18" s="190" t="s">
        <v>320</v>
      </c>
      <c r="D18" s="184" t="s">
        <v>305</v>
      </c>
      <c r="E18" s="185">
        <v>500</v>
      </c>
      <c r="F18" s="186"/>
      <c r="G18" s="187">
        <f>ROUND(E18*F18,2)</f>
        <v>0</v>
      </c>
      <c r="H18" s="186"/>
      <c r="I18" s="187">
        <f>ROUND(E18*H18,2)</f>
        <v>0</v>
      </c>
      <c r="J18" s="186"/>
      <c r="K18" s="187">
        <f>ROUND(E18*J18,2)</f>
        <v>0</v>
      </c>
      <c r="L18" s="187">
        <v>21</v>
      </c>
      <c r="M18" s="187">
        <f>G18*(1+L18/100)</f>
        <v>0</v>
      </c>
      <c r="N18" s="185">
        <v>0</v>
      </c>
      <c r="O18" s="185">
        <f>ROUND(E18*N18,2)</f>
        <v>0</v>
      </c>
      <c r="P18" s="185">
        <v>0</v>
      </c>
      <c r="Q18" s="185">
        <f>ROUND(E18*P18,2)</f>
        <v>0</v>
      </c>
      <c r="R18" s="187"/>
      <c r="S18" s="187" t="s">
        <v>152</v>
      </c>
      <c r="T18" s="188" t="s">
        <v>152</v>
      </c>
      <c r="U18" s="157">
        <v>5.7000000000000002E-2</v>
      </c>
      <c r="V18" s="157">
        <f>ROUND(E18*U18,2)</f>
        <v>28.5</v>
      </c>
      <c r="W18" s="157"/>
      <c r="X18" s="157" t="s">
        <v>176</v>
      </c>
      <c r="Y18" s="157" t="s">
        <v>155</v>
      </c>
      <c r="Z18" s="146"/>
      <c r="AA18" s="146"/>
      <c r="AB18" s="146"/>
      <c r="AC18" s="146"/>
      <c r="AD18" s="146"/>
      <c r="AE18" s="146"/>
      <c r="AF18" s="146"/>
      <c r="AG18" s="146" t="s">
        <v>177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60" t="s">
        <v>147</v>
      </c>
      <c r="B19" s="161" t="s">
        <v>105</v>
      </c>
      <c r="C19" s="175" t="s">
        <v>106</v>
      </c>
      <c r="D19" s="162"/>
      <c r="E19" s="163"/>
      <c r="F19" s="164"/>
      <c r="G19" s="164">
        <f>SUMIF(AG20:AG21,"&lt;&gt;NOR",G20:G21)</f>
        <v>0</v>
      </c>
      <c r="H19" s="164"/>
      <c r="I19" s="164">
        <f>SUM(I20:I21)</f>
        <v>0</v>
      </c>
      <c r="J19" s="164"/>
      <c r="K19" s="164">
        <f>SUM(K20:K21)</f>
        <v>0</v>
      </c>
      <c r="L19" s="164"/>
      <c r="M19" s="164">
        <f>SUM(M20:M21)</f>
        <v>0</v>
      </c>
      <c r="N19" s="163"/>
      <c r="O19" s="163">
        <f>SUM(O20:O21)</f>
        <v>26.57</v>
      </c>
      <c r="P19" s="163"/>
      <c r="Q19" s="163">
        <f>SUM(Q20:Q21)</f>
        <v>0</v>
      </c>
      <c r="R19" s="164"/>
      <c r="S19" s="164"/>
      <c r="T19" s="165"/>
      <c r="U19" s="159"/>
      <c r="V19" s="159">
        <f>SUM(V20:V21)</f>
        <v>0</v>
      </c>
      <c r="W19" s="159"/>
      <c r="X19" s="159"/>
      <c r="Y19" s="159"/>
      <c r="AG19" t="s">
        <v>148</v>
      </c>
    </row>
    <row r="20" spans="1:60" outlineLevel="1" x14ac:dyDescent="0.2">
      <c r="A20" s="182">
        <v>9</v>
      </c>
      <c r="B20" s="183" t="s">
        <v>315</v>
      </c>
      <c r="C20" s="190" t="s">
        <v>316</v>
      </c>
      <c r="D20" s="184" t="s">
        <v>305</v>
      </c>
      <c r="E20" s="185">
        <v>100</v>
      </c>
      <c r="F20" s="186"/>
      <c r="G20" s="187">
        <f>ROUND(E20*F20,2)</f>
        <v>0</v>
      </c>
      <c r="H20" s="186"/>
      <c r="I20" s="187">
        <f>ROUND(E20*H20,2)</f>
        <v>0</v>
      </c>
      <c r="J20" s="186"/>
      <c r="K20" s="187">
        <f>ROUND(E20*J20,2)</f>
        <v>0</v>
      </c>
      <c r="L20" s="187">
        <v>21</v>
      </c>
      <c r="M20" s="187">
        <f>G20*(1+L20/100)</f>
        <v>0</v>
      </c>
      <c r="N20" s="185">
        <v>1.8000000000000001E-4</v>
      </c>
      <c r="O20" s="185">
        <f>ROUND(E20*N20,2)</f>
        <v>0.02</v>
      </c>
      <c r="P20" s="185">
        <v>0</v>
      </c>
      <c r="Q20" s="185">
        <f>ROUND(E20*P20,2)</f>
        <v>0</v>
      </c>
      <c r="R20" s="187"/>
      <c r="S20" s="187" t="s">
        <v>175</v>
      </c>
      <c r="T20" s="188" t="s">
        <v>153</v>
      </c>
      <c r="U20" s="157">
        <v>0</v>
      </c>
      <c r="V20" s="157">
        <f>ROUND(E20*U20,2)</f>
        <v>0</v>
      </c>
      <c r="W20" s="157"/>
      <c r="X20" s="157" t="s">
        <v>205</v>
      </c>
      <c r="Y20" s="157" t="s">
        <v>155</v>
      </c>
      <c r="Z20" s="146"/>
      <c r="AA20" s="146"/>
      <c r="AB20" s="146"/>
      <c r="AC20" s="146"/>
      <c r="AD20" s="146"/>
      <c r="AE20" s="146"/>
      <c r="AF20" s="146"/>
      <c r="AG20" s="146" t="s">
        <v>206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82">
        <v>10</v>
      </c>
      <c r="B21" s="183" t="s">
        <v>321</v>
      </c>
      <c r="C21" s="190" t="s">
        <v>322</v>
      </c>
      <c r="D21" s="184" t="s">
        <v>305</v>
      </c>
      <c r="E21" s="185">
        <v>500</v>
      </c>
      <c r="F21" s="186"/>
      <c r="G21" s="187">
        <f>ROUND(E21*F21,2)</f>
        <v>0</v>
      </c>
      <c r="H21" s="186"/>
      <c r="I21" s="187">
        <f>ROUND(E21*H21,2)</f>
        <v>0</v>
      </c>
      <c r="J21" s="186"/>
      <c r="K21" s="187">
        <f>ROUND(E21*J21,2)</f>
        <v>0</v>
      </c>
      <c r="L21" s="187">
        <v>21</v>
      </c>
      <c r="M21" s="187">
        <f>G21*(1+L21/100)</f>
        <v>0</v>
      </c>
      <c r="N21" s="185">
        <v>5.3100000000000001E-2</v>
      </c>
      <c r="O21" s="185">
        <f>ROUND(E21*N21,2)</f>
        <v>26.55</v>
      </c>
      <c r="P21" s="185">
        <v>0</v>
      </c>
      <c r="Q21" s="185">
        <f>ROUND(E21*P21,2)</f>
        <v>0</v>
      </c>
      <c r="R21" s="187" t="s">
        <v>257</v>
      </c>
      <c r="S21" s="187" t="s">
        <v>152</v>
      </c>
      <c r="T21" s="188" t="s">
        <v>152</v>
      </c>
      <c r="U21" s="157">
        <v>0</v>
      </c>
      <c r="V21" s="157">
        <f>ROUND(E21*U21,2)</f>
        <v>0</v>
      </c>
      <c r="W21" s="157"/>
      <c r="X21" s="157" t="s">
        <v>205</v>
      </c>
      <c r="Y21" s="157" t="s">
        <v>155</v>
      </c>
      <c r="Z21" s="146"/>
      <c r="AA21" s="146"/>
      <c r="AB21" s="146"/>
      <c r="AC21" s="146"/>
      <c r="AD21" s="146"/>
      <c r="AE21" s="146"/>
      <c r="AF21" s="146"/>
      <c r="AG21" s="146" t="s">
        <v>206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x14ac:dyDescent="0.2">
      <c r="A22" s="160" t="s">
        <v>147</v>
      </c>
      <c r="B22" s="161" t="s">
        <v>107</v>
      </c>
      <c r="C22" s="175" t="s">
        <v>108</v>
      </c>
      <c r="D22" s="162"/>
      <c r="E22" s="163"/>
      <c r="F22" s="164"/>
      <c r="G22" s="164">
        <f>SUMIF(AG23:AG23,"&lt;&gt;NOR",G23:G23)</f>
        <v>0</v>
      </c>
      <c r="H22" s="164"/>
      <c r="I22" s="164">
        <f>SUM(I23:I23)</f>
        <v>0</v>
      </c>
      <c r="J22" s="164"/>
      <c r="K22" s="164">
        <f>SUM(K23:K23)</f>
        <v>0</v>
      </c>
      <c r="L22" s="164"/>
      <c r="M22" s="164">
        <f>SUM(M23:M23)</f>
        <v>0</v>
      </c>
      <c r="N22" s="163"/>
      <c r="O22" s="163">
        <f>SUM(O23:O23)</f>
        <v>0</v>
      </c>
      <c r="P22" s="163"/>
      <c r="Q22" s="163">
        <f>SUM(Q23:Q23)</f>
        <v>0</v>
      </c>
      <c r="R22" s="164"/>
      <c r="S22" s="164"/>
      <c r="T22" s="165"/>
      <c r="U22" s="159"/>
      <c r="V22" s="159">
        <f>SUM(V23:V23)</f>
        <v>16</v>
      </c>
      <c r="W22" s="159"/>
      <c r="X22" s="159"/>
      <c r="Y22" s="159"/>
      <c r="AG22" t="s">
        <v>148</v>
      </c>
    </row>
    <row r="23" spans="1:60" outlineLevel="1" x14ac:dyDescent="0.2">
      <c r="A23" s="182">
        <v>11</v>
      </c>
      <c r="B23" s="183" t="s">
        <v>323</v>
      </c>
      <c r="C23" s="190" t="s">
        <v>324</v>
      </c>
      <c r="D23" s="184" t="s">
        <v>271</v>
      </c>
      <c r="E23" s="185">
        <v>16</v>
      </c>
      <c r="F23" s="186"/>
      <c r="G23" s="187">
        <f>ROUND(E23*F23,2)</f>
        <v>0</v>
      </c>
      <c r="H23" s="186"/>
      <c r="I23" s="187">
        <f>ROUND(E23*H23,2)</f>
        <v>0</v>
      </c>
      <c r="J23" s="186"/>
      <c r="K23" s="187">
        <f>ROUND(E23*J23,2)</f>
        <v>0</v>
      </c>
      <c r="L23" s="187">
        <v>21</v>
      </c>
      <c r="M23" s="187">
        <f>G23*(1+L23/100)</f>
        <v>0</v>
      </c>
      <c r="N23" s="185">
        <v>0</v>
      </c>
      <c r="O23" s="185">
        <f>ROUND(E23*N23,2)</f>
        <v>0</v>
      </c>
      <c r="P23" s="185">
        <v>0</v>
      </c>
      <c r="Q23" s="185">
        <f>ROUND(E23*P23,2)</f>
        <v>0</v>
      </c>
      <c r="R23" s="187"/>
      <c r="S23" s="187" t="s">
        <v>175</v>
      </c>
      <c r="T23" s="188" t="s">
        <v>153</v>
      </c>
      <c r="U23" s="157">
        <v>1</v>
      </c>
      <c r="V23" s="157">
        <f>ROUND(E23*U23,2)</f>
        <v>16</v>
      </c>
      <c r="W23" s="157"/>
      <c r="X23" s="157" t="s">
        <v>273</v>
      </c>
      <c r="Y23" s="157" t="s">
        <v>155</v>
      </c>
      <c r="Z23" s="146"/>
      <c r="AA23" s="146"/>
      <c r="AB23" s="146"/>
      <c r="AC23" s="146"/>
      <c r="AD23" s="146"/>
      <c r="AE23" s="146"/>
      <c r="AF23" s="146"/>
      <c r="AG23" s="146" t="s">
        <v>274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60" t="s">
        <v>147</v>
      </c>
      <c r="B24" s="161" t="s">
        <v>115</v>
      </c>
      <c r="C24" s="175" t="s">
        <v>116</v>
      </c>
      <c r="D24" s="162"/>
      <c r="E24" s="163"/>
      <c r="F24" s="164"/>
      <c r="G24" s="164">
        <f>SUMIF(AG25:AG27,"&lt;&gt;NOR",G25:G27)</f>
        <v>0</v>
      </c>
      <c r="H24" s="164"/>
      <c r="I24" s="164">
        <f>SUM(I25:I27)</f>
        <v>0</v>
      </c>
      <c r="J24" s="164"/>
      <c r="K24" s="164">
        <f>SUM(K25:K27)</f>
        <v>0</v>
      </c>
      <c r="L24" s="164"/>
      <c r="M24" s="164">
        <f>SUM(M25:M27)</f>
        <v>0</v>
      </c>
      <c r="N24" s="163"/>
      <c r="O24" s="163">
        <f>SUM(O25:O27)</f>
        <v>0</v>
      </c>
      <c r="P24" s="163"/>
      <c r="Q24" s="163">
        <f>SUM(Q25:Q27)</f>
        <v>0</v>
      </c>
      <c r="R24" s="164"/>
      <c r="S24" s="164"/>
      <c r="T24" s="165"/>
      <c r="U24" s="159"/>
      <c r="V24" s="159">
        <f>SUM(V25:V27)</f>
        <v>0</v>
      </c>
      <c r="W24" s="159"/>
      <c r="X24" s="159"/>
      <c r="Y24" s="159"/>
      <c r="AG24" t="s">
        <v>148</v>
      </c>
    </row>
    <row r="25" spans="1:60" outlineLevel="1" x14ac:dyDescent="0.2">
      <c r="A25" s="182">
        <v>12</v>
      </c>
      <c r="B25" s="183" t="s">
        <v>325</v>
      </c>
      <c r="C25" s="190" t="s">
        <v>326</v>
      </c>
      <c r="D25" s="184" t="s">
        <v>0</v>
      </c>
      <c r="E25" s="185">
        <v>3</v>
      </c>
      <c r="F25" s="186"/>
      <c r="G25" s="187">
        <f>ROUND(E25*F25,2)</f>
        <v>0</v>
      </c>
      <c r="H25" s="186"/>
      <c r="I25" s="187">
        <f>ROUND(E25*H25,2)</f>
        <v>0</v>
      </c>
      <c r="J25" s="186"/>
      <c r="K25" s="187">
        <f>ROUND(E25*J25,2)</f>
        <v>0</v>
      </c>
      <c r="L25" s="187">
        <v>21</v>
      </c>
      <c r="M25" s="187">
        <f>G25*(1+L25/100)</f>
        <v>0</v>
      </c>
      <c r="N25" s="185">
        <v>0</v>
      </c>
      <c r="O25" s="185">
        <f>ROUND(E25*N25,2)</f>
        <v>0</v>
      </c>
      <c r="P25" s="185">
        <v>0</v>
      </c>
      <c r="Q25" s="185">
        <f>ROUND(E25*P25,2)</f>
        <v>0</v>
      </c>
      <c r="R25" s="187"/>
      <c r="S25" s="187" t="s">
        <v>175</v>
      </c>
      <c r="T25" s="188" t="s">
        <v>153</v>
      </c>
      <c r="U25" s="157">
        <v>0</v>
      </c>
      <c r="V25" s="157">
        <f>ROUND(E25*U25,2)</f>
        <v>0</v>
      </c>
      <c r="W25" s="157"/>
      <c r="X25" s="157" t="s">
        <v>154</v>
      </c>
      <c r="Y25" s="157" t="s">
        <v>155</v>
      </c>
      <c r="Z25" s="146"/>
      <c r="AA25" s="146"/>
      <c r="AB25" s="146"/>
      <c r="AC25" s="146"/>
      <c r="AD25" s="146"/>
      <c r="AE25" s="146"/>
      <c r="AF25" s="146"/>
      <c r="AG25" s="146" t="s">
        <v>327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82">
        <v>13</v>
      </c>
      <c r="B26" s="183" t="s">
        <v>328</v>
      </c>
      <c r="C26" s="190" t="s">
        <v>329</v>
      </c>
      <c r="D26" s="184" t="s">
        <v>0</v>
      </c>
      <c r="E26" s="185">
        <v>5</v>
      </c>
      <c r="F26" s="186"/>
      <c r="G26" s="187">
        <f>ROUND(E26*F26,2)</f>
        <v>0</v>
      </c>
      <c r="H26" s="186"/>
      <c r="I26" s="187">
        <f>ROUND(E26*H26,2)</f>
        <v>0</v>
      </c>
      <c r="J26" s="186"/>
      <c r="K26" s="187">
        <f>ROUND(E26*J26,2)</f>
        <v>0</v>
      </c>
      <c r="L26" s="187">
        <v>21</v>
      </c>
      <c r="M26" s="187">
        <f>G26*(1+L26/100)</f>
        <v>0</v>
      </c>
      <c r="N26" s="185">
        <v>0</v>
      </c>
      <c r="O26" s="185">
        <f>ROUND(E26*N26,2)</f>
        <v>0</v>
      </c>
      <c r="P26" s="185">
        <v>0</v>
      </c>
      <c r="Q26" s="185">
        <f>ROUND(E26*P26,2)</f>
        <v>0</v>
      </c>
      <c r="R26" s="187"/>
      <c r="S26" s="187" t="s">
        <v>175</v>
      </c>
      <c r="T26" s="188" t="s">
        <v>153</v>
      </c>
      <c r="U26" s="157">
        <v>0</v>
      </c>
      <c r="V26" s="157">
        <f>ROUND(E26*U26,2)</f>
        <v>0</v>
      </c>
      <c r="W26" s="157"/>
      <c r="X26" s="157" t="s">
        <v>154</v>
      </c>
      <c r="Y26" s="157" t="s">
        <v>155</v>
      </c>
      <c r="Z26" s="146"/>
      <c r="AA26" s="146"/>
      <c r="AB26" s="146"/>
      <c r="AC26" s="146"/>
      <c r="AD26" s="146"/>
      <c r="AE26" s="146"/>
      <c r="AF26" s="146"/>
      <c r="AG26" s="146" t="s">
        <v>330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67">
        <v>14</v>
      </c>
      <c r="B27" s="168" t="s">
        <v>331</v>
      </c>
      <c r="C27" s="176" t="s">
        <v>332</v>
      </c>
      <c r="D27" s="169" t="s">
        <v>0</v>
      </c>
      <c r="E27" s="170">
        <v>1</v>
      </c>
      <c r="F27" s="171"/>
      <c r="G27" s="172">
        <f>ROUND(E27*F27,2)</f>
        <v>0</v>
      </c>
      <c r="H27" s="171"/>
      <c r="I27" s="172">
        <f>ROUND(E27*H27,2)</f>
        <v>0</v>
      </c>
      <c r="J27" s="171"/>
      <c r="K27" s="172">
        <f>ROUND(E27*J27,2)</f>
        <v>0</v>
      </c>
      <c r="L27" s="172">
        <v>21</v>
      </c>
      <c r="M27" s="172">
        <f>G27*(1+L27/100)</f>
        <v>0</v>
      </c>
      <c r="N27" s="170">
        <v>0</v>
      </c>
      <c r="O27" s="170">
        <f>ROUND(E27*N27,2)</f>
        <v>0</v>
      </c>
      <c r="P27" s="170">
        <v>0</v>
      </c>
      <c r="Q27" s="170">
        <f>ROUND(E27*P27,2)</f>
        <v>0</v>
      </c>
      <c r="R27" s="172"/>
      <c r="S27" s="172" t="s">
        <v>175</v>
      </c>
      <c r="T27" s="173" t="s">
        <v>153</v>
      </c>
      <c r="U27" s="157">
        <v>0</v>
      </c>
      <c r="V27" s="157">
        <f>ROUND(E27*U27,2)</f>
        <v>0</v>
      </c>
      <c r="W27" s="157"/>
      <c r="X27" s="157" t="s">
        <v>154</v>
      </c>
      <c r="Y27" s="157" t="s">
        <v>155</v>
      </c>
      <c r="Z27" s="146"/>
      <c r="AA27" s="146"/>
      <c r="AB27" s="146"/>
      <c r="AC27" s="146"/>
      <c r="AD27" s="146"/>
      <c r="AE27" s="146"/>
      <c r="AF27" s="146"/>
      <c r="AG27" s="146" t="s">
        <v>333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x14ac:dyDescent="0.2">
      <c r="A28" s="3"/>
      <c r="B28" s="4"/>
      <c r="C28" s="177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E28">
        <v>12</v>
      </c>
      <c r="AF28">
        <v>21</v>
      </c>
      <c r="AG28" t="s">
        <v>133</v>
      </c>
    </row>
    <row r="29" spans="1:60" x14ac:dyDescent="0.2">
      <c r="A29" s="149"/>
      <c r="B29" s="150" t="s">
        <v>29</v>
      </c>
      <c r="C29" s="178"/>
      <c r="D29" s="151"/>
      <c r="E29" s="152"/>
      <c r="F29" s="152"/>
      <c r="G29" s="166">
        <f>G8+G12+G16+G19+G22+G24</f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E29">
        <f>SUMIF(L7:L27,AE28,G7:G27)</f>
        <v>0</v>
      </c>
      <c r="AF29">
        <f>SUMIF(L7:L27,AF28,G7:G27)</f>
        <v>0</v>
      </c>
      <c r="AG29" t="s">
        <v>169</v>
      </c>
    </row>
    <row r="30" spans="1:60" x14ac:dyDescent="0.2">
      <c r="C30" s="179"/>
      <c r="D30" s="10"/>
      <c r="AG30" t="s">
        <v>170</v>
      </c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E813" sheet="1" formatRows="0"/>
  <mergeCells count="4">
    <mergeCell ref="A1:G1"/>
    <mergeCell ref="C2:G2"/>
    <mergeCell ref="C3:G3"/>
    <mergeCell ref="C4:G4"/>
  </mergeCells>
  <pageMargins left="0.39370078740157483" right="0.19685039370078741" top="0.59055118110236227" bottom="0.39370078740157483" header="0" footer="0.19685039370078741"/>
  <pageSetup paperSize="9" orientation="landscape" verticalDpi="0" r:id="rId1"/>
  <headerFooter alignWithMargins="0">
    <oddFooter>&amp;L&amp;8Zpracováno programem &amp;"Arial CE,Tučné"BUILDpower S,  © RTS, a.s.&amp;C&amp;8Stránka &amp;P z &amp;N&amp;R&amp;8HP4-7-52044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 VaON Naklady</vt:lpstr>
      <vt:lpstr>01 Stav.řešení Pol</vt:lpstr>
      <vt:lpstr>02 Elektro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VaON Naklady'!Názvy_tisku</vt:lpstr>
      <vt:lpstr>'01 Stav.řešení Pol'!Názvy_tisku</vt:lpstr>
      <vt:lpstr>'02 Elektro Pol'!Názvy_tisku</vt:lpstr>
      <vt:lpstr>oadresa</vt:lpstr>
      <vt:lpstr>Stavba!Objednatel</vt:lpstr>
      <vt:lpstr>Stavba!Objekt</vt:lpstr>
      <vt:lpstr>'00 VaON Naklady'!Oblast_tisku</vt:lpstr>
      <vt:lpstr>'01 Stav.řešení Pol'!Oblast_tisku</vt:lpstr>
      <vt:lpstr>'02 Elektro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Maléř</dc:creator>
  <cp:lastModifiedBy>Igor Maléř</cp:lastModifiedBy>
  <cp:lastPrinted>2026-03-30T07:05:20Z</cp:lastPrinted>
  <dcterms:created xsi:type="dcterms:W3CDTF">2009-04-08T07:15:50Z</dcterms:created>
  <dcterms:modified xsi:type="dcterms:W3CDTF">2026-03-30T07:39:55Z</dcterms:modified>
</cp:coreProperties>
</file>