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1"/>
  </bookViews>
  <sheets>
    <sheet name="Rekapitulace stavby" sheetId="1" r:id="rId1"/>
    <sheet name="161-14 - Výměna domacích ..." sheetId="2" r:id="rId2"/>
  </sheets>
  <definedNames>
    <definedName name="_xlnm.Print_Titles" localSheetId="1">'161-14 - Výměna domacích ...'!$125:$125</definedName>
    <definedName name="_xlnm.Print_Titles" localSheetId="0">'Rekapitulace stavby'!$85:$85</definedName>
    <definedName name="_xlnm.Print_Area" localSheetId="1">'161-14 - Výměna domacích ...'!$C$4:$Q$70,'161-14 - Výměna domacích ...'!$C$76:$Q$110,'161-14 - Výměna domacích ...'!$C$116:$Q$213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<sst xmlns="http://schemas.openxmlformats.org/spreadsheetml/2006/main" count="1404" uniqueCount="447">
  <si>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</si>
  <si>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</si>
  <si>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</si>
  <si>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</si>
  <si>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</si>
  <si>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</si>
  <si>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</si>
  <si>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</si>
  <si>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</si>
  <si>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</si>
  <si>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</si>
  <si>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</si>
  <si>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</si>
  <si>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</si>
  <si>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</si>
  <si>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161-14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</si>
  <si>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</si>
  <si>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</si>
  <si>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Výměna domacích telefonů a zvonkového tabla pro 70 b.j. , J.Trnky 72, F-M</t>
  </si>
  <si>
    <t>0,1</t>
  </si>
  <si>
    <t>JKSO:</t>
  </si>
  <si>
    <t>CC-CZ:</t>
  </si>
  <si>
    <t>1</t>
  </si>
  <si>
    <t>Místo:</t>
  </si>
  <si>
    <t>k.ú. Místek</t>
  </si>
  <si>
    <t>Datum:</t>
  </si>
  <si>
    <t>23.3.2016</t>
  </si>
  <si>
    <t>10</t>
  </si>
  <si>
    <t>100</t>
  </si>
  <si>
    <t>Objednatel:</t>
  </si>
  <si>
    <t>IČ:</t>
  </si>
  <si>
    <t>00296643</t>
  </si>
  <si>
    <t>Statutární město Frýdek-Místek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</si>
  <si>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</si>
  <si>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</si>
  <si>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</si>
  <si>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</si>
  <si>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</si>
  <si>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</si>
  <si>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</si>
  <si>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18980228</t>
  </si>
  <si>
    <t>Libuše Svolinská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</si>
  <si>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</si>
  <si>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</si>
  <si>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</si>
  <si>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</si>
  <si>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</si>
  <si>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</si>
  <si>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</si>
  <si>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</si>
  <si>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</si>
  <si>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</si>
  <si>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</si>
  <si>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</si>
  <si>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</si>
  <si>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</si>
  <si>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</si>
  <si>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</si>
  <si>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</si>
  <si>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</si>
  <si>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</si>
  <si>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</si>
  <si>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</si>
  <si>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</si>
  <si>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</si>
  <si>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</si>
  <si>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</si>
  <si>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</si>
  <si>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</si>
  <si>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</si>
  <si>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</si>
  <si>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</si>
  <si>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</si>
  <si>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</si>
  <si>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</si>
  <si>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</si>
  <si>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</si>
  <si>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</si>
  <si>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</si>
  <si>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</si>
  <si>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</si>
  <si>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</si>
  <si>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</si>
  <si>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</si>
  <si>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{65b1a20e-9588-4e0a-bbcf-5a0091e371ef}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</si>
  <si>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</si>
  <si>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</si>
  <si>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</si>
  <si>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</si>
  <si>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</si>
  <si>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</si>
  <si>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</si>
  <si>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</si>
  <si>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</si>
  <si>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</si>
  <si>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</si>
  <si>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</si>
  <si>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</si>
  <si>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</si>
  <si>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</si>
  <si>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</si>
  <si>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</si>
  <si>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</si>
  <si>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</si>
  <si>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</si>
  <si>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</si>
  <si>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</si>
  <si>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</si>
  <si>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9-5 - Čištění budov</t>
  </si>
  <si>
    <t xml:space="preserve">    997 - Přesun sutě</t>
  </si>
  <si>
    <t>PSV - Práce a dodávky PSV</t>
  </si>
  <si>
    <t xml:space="preserve">    784 - Dokončovací práce - malby a tapety</t>
  </si>
  <si>
    <t>M - Práce a dodávky M</t>
  </si>
  <si>
    <t xml:space="preserve">    000 - Poznámka</t>
  </si>
  <si>
    <t xml:space="preserve">    21-M - Elektromontáže</t>
  </si>
  <si>
    <t xml:space="preserve">    21-Ma - Demontáže</t>
  </si>
  <si>
    <t xml:space="preserve">    22-M - Montáže slaboproudých zařízení 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</si>
  <si>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</si>
  <si>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</si>
  <si>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</si>
  <si>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</si>
  <si>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</si>
  <si>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</si>
  <si>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</si>
  <si>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</si>
  <si>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</si>
  <si>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</si>
  <si>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</si>
  <si>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</si>
  <si>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</si>
  <si>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</si>
  <si>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</si>
  <si>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</si>
  <si>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</si>
  <si>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</si>
  <si>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</si>
  <si>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</si>
  <si>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</si>
  <si>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</si>
  <si>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</si>
  <si>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</si>
  <si>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</si>
  <si>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</si>
  <si>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612325101</t>
  </si>
  <si>
    <t>Vápenocementová hrubá omítka rýh ve stěnách šířky do 150 mm</t>
  </si>
  <si>
    <t>m2</t>
  </si>
  <si>
    <t>4</t>
  </si>
  <si>
    <t>497402177</t>
  </si>
  <si>
    <t>612325111</t>
  </si>
  <si>
    <t>Vápenocementová hladká omítka rýh ve stěnách šířky do 150 mm</t>
  </si>
  <si>
    <t>1760733938</t>
  </si>
  <si>
    <t>3</t>
  </si>
  <si>
    <t>971035131</t>
  </si>
  <si>
    <t>Vybourání otvorů ve zdivu cihelném D do 60 mm na MC tl do 150 mm</t>
  </si>
  <si>
    <t>kus</t>
  </si>
  <si>
    <t>1530298426</t>
  </si>
  <si>
    <t>971035141</t>
  </si>
  <si>
    <t>Vybourání otvorů ve zdivu cihelném D do 60 mm na MC tl do 300 mm</t>
  </si>
  <si>
    <t>-1443381060</t>
  </si>
  <si>
    <t>5</t>
  </si>
  <si>
    <t>972054141</t>
  </si>
  <si>
    <t>Vybourání otvorů v ŽB stropech nebo klenbách pl do 0,0225 m2 tl do 150 mm</t>
  </si>
  <si>
    <t>-1326880840</t>
  </si>
  <si>
    <t>6</t>
  </si>
  <si>
    <t>973046161</t>
  </si>
  <si>
    <t>Vysekání kapes ve zdivu z betonu pro špalíky do 100x100x50 mm</t>
  </si>
  <si>
    <t>1729941208</t>
  </si>
  <si>
    <t>7</t>
  </si>
  <si>
    <t>974049121</t>
  </si>
  <si>
    <t>Vysekání rýh v betonových zdech hl do 30 mm š do 30 mm</t>
  </si>
  <si>
    <t>m</t>
  </si>
  <si>
    <t>111735970</t>
  </si>
  <si>
    <t>8</t>
  </si>
  <si>
    <t>974049122</t>
  </si>
  <si>
    <t>Vysekání rýh v betonových zdech hl do 30 mm š do 70 mm</t>
  </si>
  <si>
    <t>1520089920</t>
  </si>
  <si>
    <t>9</t>
  </si>
  <si>
    <t>952902110</t>
  </si>
  <si>
    <t xml:space="preserve">Čištění budov zametáním v místnostech, chodbách, na schodištích </t>
  </si>
  <si>
    <t>-960704198</t>
  </si>
  <si>
    <t>997013114</t>
  </si>
  <si>
    <t>Vnitrostaveništní doprava suti a vybouraných hmot pro budovy v do 15 m s použitím mechanizace</t>
  </si>
  <si>
    <t>t</t>
  </si>
  <si>
    <t>16</t>
  </si>
  <si>
    <t>1957215829</t>
  </si>
  <si>
    <t>11</t>
  </si>
  <si>
    <t>997013217</t>
  </si>
  <si>
    <t>Vnitrostaveništní doprava suti a vybouraných hmot pro budovy v do 24 m ručně</t>
  </si>
  <si>
    <t>658074475</t>
  </si>
  <si>
    <t>12</t>
  </si>
  <si>
    <t>997013501</t>
  </si>
  <si>
    <t>Odvoz suti a vybouraných hmot na skládku nebo meziskládku do 1 km se složením</t>
  </si>
  <si>
    <t>-534668438</t>
  </si>
  <si>
    <t>13</t>
  </si>
  <si>
    <t>997013509</t>
  </si>
  <si>
    <t>Příplatek k odvozu suti a vybouraných hmot na skládku ZKD 1 km přes 1 km</t>
  </si>
  <si>
    <t>-1113153450</t>
  </si>
  <si>
    <t>14</t>
  </si>
  <si>
    <t>997013831</t>
  </si>
  <si>
    <t>Poplatek za uložení stavebního směsného odpadu na skládce (skládkovné)</t>
  </si>
  <si>
    <t>579477553</t>
  </si>
  <si>
    <t>784161411</t>
  </si>
  <si>
    <t xml:space="preserve">Celoplošné vyrovnání podkladu sádrovou stěrkou v místnostech výšky do 3,80 m   </t>
  </si>
  <si>
    <t>1279303917</t>
  </si>
  <si>
    <t>784221101</t>
  </si>
  <si>
    <t>Dvojnásobné bílé malby  ze směsí za sucha dobře otěruvzdorných v místnostech do 3,80 m</t>
  </si>
  <si>
    <t>1523549411</t>
  </si>
  <si>
    <t>17</t>
  </si>
  <si>
    <t>M</t>
  </si>
  <si>
    <t>130002</t>
  </si>
  <si>
    <t xml:space="preserve">nátěr malířský po 15kg plastový kbelík   </t>
  </si>
  <si>
    <t>kg</t>
  </si>
  <si>
    <t>32</t>
  </si>
  <si>
    <t>-1493933797</t>
  </si>
  <si>
    <t>Poznámka 1</t>
  </si>
  <si>
    <t>Cenové a technické podmínky jednotlivých položek ceníku jsou na adrese www.cs-urs.cz, Cenová úroveň rozpočtu URS 2016</t>
  </si>
  <si>
    <t>-138540837</t>
  </si>
  <si>
    <t>poznamka 2</t>
  </si>
  <si>
    <t xml:space="preserve">V jednotlivých položkách  montáže a materiálu jsou zahrnuty všechny pomocné práce a přidružené drobné materiály k dokončení díla včetně dopravy. </t>
  </si>
  <si>
    <t>64</t>
  </si>
  <si>
    <t>1801734724</t>
  </si>
  <si>
    <t>20</t>
  </si>
  <si>
    <t>210010027</t>
  </si>
  <si>
    <t>Montáž trubek plastových ohebných D 29 mm uložených pevně</t>
  </si>
  <si>
    <t>1263388596</t>
  </si>
  <si>
    <t>345710940</t>
  </si>
  <si>
    <t>trubka elektroinstalační tuhá z PVC ,  např. 1232</t>
  </si>
  <si>
    <t>128</t>
  </si>
  <si>
    <t>-160779135</t>
  </si>
  <si>
    <t>22</t>
  </si>
  <si>
    <t>210010107</t>
  </si>
  <si>
    <t>Montáž lišt vkládacích s víčkem šířky do 20 mm</t>
  </si>
  <si>
    <t>-451281855</t>
  </si>
  <si>
    <t>23</t>
  </si>
  <si>
    <t>3457182</t>
  </si>
  <si>
    <t>lišta elektroinstalační hranatá bílá  20 x 20 HF, behalogenová</t>
  </si>
  <si>
    <t>-957535569</t>
  </si>
  <si>
    <t>24</t>
  </si>
  <si>
    <t>3457183</t>
  </si>
  <si>
    <t>spojovací díl pro lištu   20 x 20 HF,  - behalogenový / 8622 HF</t>
  </si>
  <si>
    <t>766144481</t>
  </si>
  <si>
    <t>25</t>
  </si>
  <si>
    <t>3457184</t>
  </si>
  <si>
    <t>koncový díl pro lištu   20 x 20 HF,  - behalogenový / 8621HF</t>
  </si>
  <si>
    <t>912051940</t>
  </si>
  <si>
    <t>26</t>
  </si>
  <si>
    <t>3457185</t>
  </si>
  <si>
    <t>vnitřní roh pro lištu   20 x 20 HF,  - behalogenový / 8625HF</t>
  </si>
  <si>
    <t>-1680345858</t>
  </si>
  <si>
    <t>27</t>
  </si>
  <si>
    <t>3457186</t>
  </si>
  <si>
    <t>průchodkový díl  pro lištu   20 x 20 HF,  - behalogenový / 8629HF</t>
  </si>
  <si>
    <t>-1151967841</t>
  </si>
  <si>
    <t>28</t>
  </si>
  <si>
    <t>210010301</t>
  </si>
  <si>
    <t>Montáž krabic přístrojových zapuštěných plastových kruhových KU 68/1, KU68/1301, KP67, KP68/2</t>
  </si>
  <si>
    <t>-2065324880</t>
  </si>
  <si>
    <t>29</t>
  </si>
  <si>
    <t>34571518</t>
  </si>
  <si>
    <t>krabice univerzální z PH přístrojová, zapuštěná</t>
  </si>
  <si>
    <t>1917452573</t>
  </si>
  <si>
    <t>30</t>
  </si>
  <si>
    <t>210010351</t>
  </si>
  <si>
    <t>Montáž rozvodek nástěnných plastových čtyřhranných  vodič D do 4 mm2 včetně zapijení svorkovnic</t>
  </si>
  <si>
    <t>-573158720</t>
  </si>
  <si>
    <t>31</t>
  </si>
  <si>
    <t>34571424</t>
  </si>
  <si>
    <t>krabice pancéřová z PH,  72x72x42 mm, šedá např. 8106</t>
  </si>
  <si>
    <t>956990603</t>
  </si>
  <si>
    <t>345710</t>
  </si>
  <si>
    <t>krabice pancéřová z PH , bílá , RAL 9003  např. 8135</t>
  </si>
  <si>
    <t>355471397</t>
  </si>
  <si>
    <t>33</t>
  </si>
  <si>
    <t>2151916</t>
  </si>
  <si>
    <t>Svorka Wago 4 x 2,5 mm2</t>
  </si>
  <si>
    <t>-1854266737</t>
  </si>
  <si>
    <t>34</t>
  </si>
  <si>
    <t>2151917</t>
  </si>
  <si>
    <t>Svorka Wago 5 x 2,5 mm2</t>
  </si>
  <si>
    <t>-808952524</t>
  </si>
  <si>
    <t>35</t>
  </si>
  <si>
    <t>210020901</t>
  </si>
  <si>
    <t>Montáž se zhotovením přepážek jednoduchá z desek nebo omítek pod rozváděč</t>
  </si>
  <si>
    <t>-1355605857</t>
  </si>
  <si>
    <t>36</t>
  </si>
  <si>
    <t>2400</t>
  </si>
  <si>
    <t xml:space="preserve">protipožární tmel, který je certifikován pro použití na prostupy kabelů </t>
  </si>
  <si>
    <t>ks</t>
  </si>
  <si>
    <t>256</t>
  </si>
  <si>
    <t>913109259</t>
  </si>
  <si>
    <t>37</t>
  </si>
  <si>
    <t>210100194</t>
  </si>
  <si>
    <t>Ukončení kabelů  se zapojením bez letování žíly do 4x1 mm2</t>
  </si>
  <si>
    <t>-1538070318</t>
  </si>
  <si>
    <t>38</t>
  </si>
  <si>
    <t>210802013</t>
  </si>
  <si>
    <t>Montáž měděných šňůr lehkých CYH do 1 kV 2x0,75 mm2 uložených pevně</t>
  </si>
  <si>
    <t>-804512386</t>
  </si>
  <si>
    <t>39</t>
  </si>
  <si>
    <t>341452520</t>
  </si>
  <si>
    <t>šňůra lehká s Cu jádrem CYH H03 VH-H 2Dx0,75 mm2</t>
  </si>
  <si>
    <t>386213699</t>
  </si>
  <si>
    <t>40</t>
  </si>
  <si>
    <t>210860222</t>
  </si>
  <si>
    <t>Montáž měděných kabelů speciálních JYTY s Al folií 4x1 mm uložených v liště a trubce</t>
  </si>
  <si>
    <t>257570552</t>
  </si>
  <si>
    <t>41</t>
  </si>
  <si>
    <t>341215540</t>
  </si>
  <si>
    <t>kabel sdělovací JYTY Al laminovanou fólií 4Dx1 mm</t>
  </si>
  <si>
    <t>-2089262831</t>
  </si>
  <si>
    <t>42</t>
  </si>
  <si>
    <t>HZS 01</t>
  </si>
  <si>
    <t>odkrytí a zakrytí plechových zákrytů v rozváděčích RE</t>
  </si>
  <si>
    <t>nh</t>
  </si>
  <si>
    <t>1325831064</t>
  </si>
  <si>
    <t>43</t>
  </si>
  <si>
    <t>HZS 02</t>
  </si>
  <si>
    <t>zjišťování umístění kabelu pod omítkou v prostoru nové trasy</t>
  </si>
  <si>
    <t>-2040863551</t>
  </si>
  <si>
    <t>44</t>
  </si>
  <si>
    <t>5854125</t>
  </si>
  <si>
    <t xml:space="preserve">sádra bílá </t>
  </si>
  <si>
    <t>1048446909</t>
  </si>
  <si>
    <t>45</t>
  </si>
  <si>
    <t>345722520</t>
  </si>
  <si>
    <t>lišta elektroinstalační nosná kovová holá DIN TS35 D děrovaná</t>
  </si>
  <si>
    <t>1612361612</t>
  </si>
  <si>
    <t>46</t>
  </si>
  <si>
    <t>210010351-D</t>
  </si>
  <si>
    <t>Demontáž rozvodek nástěnných plastových čtyřhranných ACIDUR vodič D do 4 mm2</t>
  </si>
  <si>
    <t>61152221</t>
  </si>
  <si>
    <t>47</t>
  </si>
  <si>
    <t>210010301-D</t>
  </si>
  <si>
    <t>Demontáž krabic přístrojových zapuštěných plastových kruhových KU 68/1, KU68/1301, KP67, KP68/2</t>
  </si>
  <si>
    <t>-867510023</t>
  </si>
  <si>
    <t>48</t>
  </si>
  <si>
    <t>220320301-D</t>
  </si>
  <si>
    <t>Demontáž hovorové soupravy</t>
  </si>
  <si>
    <t>819316598</t>
  </si>
  <si>
    <t>49</t>
  </si>
  <si>
    <t>220320306-D</t>
  </si>
  <si>
    <t>Demontáž elektronicky ovládaného zámku</t>
  </si>
  <si>
    <t>1352653387</t>
  </si>
  <si>
    <t>50</t>
  </si>
  <si>
    <t>220320233-D</t>
  </si>
  <si>
    <t>Demontáž tlačítka pro zvonky</t>
  </si>
  <si>
    <t>92870471</t>
  </si>
  <si>
    <t>51</t>
  </si>
  <si>
    <t>210140867-D</t>
  </si>
  <si>
    <t>Demontáž se zapojením vestavných zvonkových tabel s el vrátným do 32 tlačítek</t>
  </si>
  <si>
    <t>-1115752480</t>
  </si>
  <si>
    <t>52</t>
  </si>
  <si>
    <t>HZS d1</t>
  </si>
  <si>
    <t>Demontáže stávajícího stoupacího vedení přes rozváděče RE  a ostatní potřebné demontáže</t>
  </si>
  <si>
    <t>954928514</t>
  </si>
  <si>
    <t>53</t>
  </si>
  <si>
    <t>220320233</t>
  </si>
  <si>
    <t>Montáž tlačítka pro zvonky</t>
  </si>
  <si>
    <t>1631458244</t>
  </si>
  <si>
    <t>54</t>
  </si>
  <si>
    <t>220320306</t>
  </si>
  <si>
    <t>Montáž elektronicky ovládaného zámku</t>
  </si>
  <si>
    <t>1834854286</t>
  </si>
  <si>
    <t>55</t>
  </si>
  <si>
    <t>210140671</t>
  </si>
  <si>
    <t>Montáž a zapojení signálních přístrojů akustických domácího telefonu</t>
  </si>
  <si>
    <t>-1984391019</t>
  </si>
  <si>
    <t>56</t>
  </si>
  <si>
    <t>210140867</t>
  </si>
  <si>
    <t>Montáž se zapojením vestavných zvonkových tabel s el vrátným do 32 tlačítek</t>
  </si>
  <si>
    <t>-212387502</t>
  </si>
  <si>
    <t>57</t>
  </si>
  <si>
    <t>210140869</t>
  </si>
  <si>
    <t>Montáž se zapojením vestavných zvonkových tabel bez el vrátného do 54 tlačítek</t>
  </si>
  <si>
    <t>-493917577</t>
  </si>
  <si>
    <t>58</t>
  </si>
  <si>
    <t>2203203061</t>
  </si>
  <si>
    <t xml:space="preserve">pancéřová průchodka </t>
  </si>
  <si>
    <t>-1084279179</t>
  </si>
  <si>
    <t>59</t>
  </si>
  <si>
    <t>220320312</t>
  </si>
  <si>
    <t>montáž napájecího zdroje</t>
  </si>
  <si>
    <t>-1852961006</t>
  </si>
  <si>
    <t>60</t>
  </si>
  <si>
    <t>4002100055</t>
  </si>
  <si>
    <t>zápustná montážní krabice  např. GENOVA:MK5M zápustná</t>
  </si>
  <si>
    <t>1447654111</t>
  </si>
  <si>
    <t>61</t>
  </si>
  <si>
    <t>4005000003</t>
  </si>
  <si>
    <t>Elektrický zámek  např. BeFo PROFI 1211, 12V AC/DC, nastavitelná západka</t>
  </si>
  <si>
    <t>1065488997</t>
  </si>
  <si>
    <t>62</t>
  </si>
  <si>
    <t>4004004944</t>
  </si>
  <si>
    <t>Domovní telefon  např. Verona DUO+ - systém DUO+ /ABS plast/</t>
  </si>
  <si>
    <t>1440067529</t>
  </si>
  <si>
    <t>63</t>
  </si>
  <si>
    <t>4004004993</t>
  </si>
  <si>
    <t>Zvonkové tablo např.  DUO plus+: kodovaná klavesnice až 88jmen, / 5M / do rámku</t>
  </si>
  <si>
    <t>1134073191</t>
  </si>
  <si>
    <t>4005000377</t>
  </si>
  <si>
    <t>Spínaný síťový zdroj např.  NM 60-15/4A, DUO Standart /  MELODY, el. pojistka, 4mod.</t>
  </si>
  <si>
    <t>-1153969564</t>
  </si>
  <si>
    <t>65</t>
  </si>
  <si>
    <t>40050</t>
  </si>
  <si>
    <t xml:space="preserve">recyklační poplatky </t>
  </si>
  <si>
    <t>-1438299672</t>
  </si>
  <si>
    <t>66</t>
  </si>
  <si>
    <t>4005000038</t>
  </si>
  <si>
    <t xml:space="preserve">Pancéřová průcodka + 2 konc. set 850/3 </t>
  </si>
  <si>
    <t>-1505716317</t>
  </si>
  <si>
    <t>67</t>
  </si>
  <si>
    <t>345354350</t>
  </si>
  <si>
    <t>přístroj tlačítkového ovládače zapínacího 10A , zvonkového do krabice</t>
  </si>
  <si>
    <t>-1502384280</t>
  </si>
  <si>
    <t>68</t>
  </si>
  <si>
    <t>345367000</t>
  </si>
  <si>
    <t>rámeček pro spínače a zásuvky  jednonásobný, bílý</t>
  </si>
  <si>
    <t>-677853663</t>
  </si>
  <si>
    <t>69</t>
  </si>
  <si>
    <t>34536491</t>
  </si>
  <si>
    <t>kryt spínače s  popisovým polem, bílý, např.  3558A-A00620B</t>
  </si>
  <si>
    <t>-451703567</t>
  </si>
  <si>
    <t>70</t>
  </si>
  <si>
    <t>34536</t>
  </si>
  <si>
    <t>popisové pole  s označením zvonku , bílé</t>
  </si>
  <si>
    <t>1522499452</t>
  </si>
  <si>
    <t>71</t>
  </si>
  <si>
    <t>220HZS1</t>
  </si>
  <si>
    <t>Suštěním oživenní , nastavení a vyzkoušení systému</t>
  </si>
  <si>
    <t>1854006790</t>
  </si>
  <si>
    <t>72</t>
  </si>
  <si>
    <t>220HZS2</t>
  </si>
  <si>
    <t xml:space="preserve">Příprava dveří pro elektrický zámek včetně uložení kabeláže ve dveřích </t>
  </si>
  <si>
    <t>2023991562</t>
  </si>
  <si>
    <t>73</t>
  </si>
  <si>
    <t>220HZS3</t>
  </si>
  <si>
    <t>Oprava dokumentace dle skut. provedení</t>
  </si>
  <si>
    <t>816992167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</si>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</sst>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/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/>
      <right/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>
        <color indexed="8"/>
      </left>
      <right>
        <color indexed="63"/>
      </right>
      <top/>
      <bottom/>
    </border>
  </borders>
  <cellStyleXfs count="63"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49" fillId="15" borderId="0" applyNumberFormat="0" applyBorder="0" applyAlignment="0" applyProtection="0"/>
    <xf numFmtId="0" fontId="44" fillId="16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8" fillId="1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5" fillId="18" borderId="5" applyNumberFormat="0" applyAlignment="0" applyProtection="0"/>
    <xf numFmtId="0" fontId="42" fillId="3" borderId="1" applyNumberFormat="0" applyAlignment="0" applyProtection="0"/>
    <xf numFmtId="0" fontId="46" fillId="0" borderId="6" applyNumberFormat="0" applyFill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8" borderId="0" applyNumberFormat="0" applyBorder="0" applyAlignment="0" applyProtection="0"/>
    <xf numFmtId="0" fontId="34" fillId="4" borderId="7" applyNumberFormat="0" applyFont="0" applyAlignment="0" applyProtection="0"/>
    <xf numFmtId="0" fontId="43" fillId="16" borderId="8" applyNumberFormat="0" applyAlignment="0" applyProtection="0"/>
    <xf numFmtId="9" fontId="3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9"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8" borderId="0" xfId="0" applyFont="1" applyFill="1" applyAlignment="1">
      <alignment horizontal="left" vertical="center"/>
    </xf>
    <xf numFmtId="0" fontId="4" fillId="8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Border="1" applyAlignment="1">
      <alignment/>
    </xf>
    <xf numFmtId="0" fontId="4" fillId="0" borderId="11" xfId="0" applyBorder="1" applyAlignment="1">
      <alignment/>
    </xf>
    <xf numFmtId="0" fontId="4" fillId="0" borderId="12" xfId="0" applyBorder="1" applyAlignment="1">
      <alignment/>
    </xf>
    <xf numFmtId="0" fontId="4" fillId="0" borderId="13" xfId="0" applyBorder="1" applyAlignment="1">
      <alignment/>
    </xf>
    <xf numFmtId="0" fontId="4" fillId="0" borderId="0" xfId="0" applyBorder="1" applyAlignment="1">
      <alignment/>
    </xf>
    <xf numFmtId="0" fontId="4" fillId="0" borderId="14" xfId="0" applyBorder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49" fontId="6" fillId="4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0" fontId="7" fillId="19" borderId="17" xfId="0" applyFont="1" applyFill="1" applyBorder="1" applyAlignment="1">
      <alignment horizontal="left" vertical="center"/>
    </xf>
    <xf numFmtId="0" fontId="4" fillId="19" borderId="18" xfId="0" applyFont="1" applyFill="1" applyBorder="1" applyAlignment="1">
      <alignment vertical="center"/>
    </xf>
    <xf numFmtId="0" fontId="7" fillId="19" borderId="18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Border="1" applyAlignment="1">
      <alignment/>
    </xf>
    <xf numFmtId="0" fontId="4" fillId="0" borderId="23" xfId="0" applyBorder="1" applyAlignment="1">
      <alignment/>
    </xf>
    <xf numFmtId="0" fontId="22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22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3" fontId="6" fillId="0" borderId="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22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74" fontId="24" fillId="0" borderId="0" xfId="0" applyNumberFormat="1" applyFont="1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4" fontId="28" fillId="0" borderId="25" xfId="0" applyNumberFormat="1" applyFont="1" applyBorder="1" applyAlignment="1">
      <alignment vertical="center"/>
    </xf>
    <xf numFmtId="174" fontId="28" fillId="0" borderId="25" xfId="0" applyNumberFormat="1" applyFont="1" applyBorder="1" applyAlignment="1">
      <alignment vertical="center"/>
    </xf>
    <xf numFmtId="4" fontId="28" fillId="0" borderId="26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2" fontId="22" fillId="4" borderId="19" xfId="0" applyNumberFormat="1" applyFont="1" applyFill="1" applyBorder="1" applyAlignment="1" applyProtection="1">
      <alignment horizontal="center" vertical="center"/>
      <protection locked="0"/>
    </xf>
    <xf numFmtId="0" fontId="22" fillId="4" borderId="20" xfId="0" applyFont="1" applyFill="1" applyBorder="1" applyAlignment="1" applyProtection="1">
      <alignment horizontal="center" vertical="center"/>
      <protection locked="0"/>
    </xf>
    <xf numFmtId="4" fontId="22" fillId="0" borderId="2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72" fontId="22" fillId="4" borderId="22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23" xfId="0" applyNumberFormat="1" applyFont="1" applyBorder="1" applyAlignment="1">
      <alignment vertical="center"/>
    </xf>
    <xf numFmtId="172" fontId="22" fillId="4" borderId="24" xfId="0" applyNumberFormat="1" applyFont="1" applyFill="1" applyBorder="1" applyAlignment="1" applyProtection="1">
      <alignment horizontal="center" vertical="center"/>
      <protection locked="0"/>
    </xf>
    <xf numFmtId="0" fontId="22" fillId="4" borderId="25" xfId="0" applyFont="1" applyFill="1" applyBorder="1" applyAlignment="1" applyProtection="1">
      <alignment horizontal="center" vertical="center"/>
      <protection locked="0"/>
    </xf>
    <xf numFmtId="4" fontId="22" fillId="0" borderId="26" xfId="0" applyNumberFormat="1" applyFont="1" applyBorder="1" applyAlignment="1">
      <alignment vertical="center"/>
    </xf>
    <xf numFmtId="0" fontId="25" fillId="19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7" fillId="19" borderId="18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4" fillId="0" borderId="0" xfId="0" applyBorder="1" applyAlignment="1">
      <alignment/>
    </xf>
    <xf numFmtId="0" fontId="17" fillId="0" borderId="0" xfId="0" applyFont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6" fillId="19" borderId="30" xfId="0" applyFont="1" applyFill="1" applyBorder="1" applyAlignment="1">
      <alignment horizontal="center" vertical="center" wrapText="1"/>
    </xf>
    <xf numFmtId="0" fontId="6" fillId="19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31" fillId="0" borderId="20" xfId="0" applyNumberFormat="1" applyFont="1" applyBorder="1" applyAlignment="1">
      <alignment/>
    </xf>
    <xf numFmtId="174" fontId="31" fillId="0" borderId="2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22" xfId="0" applyFont="1" applyBorder="1" applyAlignment="1">
      <alignment/>
    </xf>
    <xf numFmtId="174" fontId="11" fillId="0" borderId="0" xfId="0" applyNumberFormat="1" applyFont="1" applyBorder="1" applyAlignment="1">
      <alignment/>
    </xf>
    <xf numFmtId="174" fontId="11" fillId="0" borderId="23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4" fillId="0" borderId="33" xfId="0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75" fontId="4" fillId="0" borderId="33" xfId="0" applyNumberFormat="1" applyFont="1" applyBorder="1" applyAlignment="1" applyProtection="1">
      <alignment vertical="center"/>
      <protection locked="0"/>
    </xf>
    <xf numFmtId="0" fontId="5" fillId="4" borderId="33" xfId="0" applyFont="1" applyFill="1" applyBorder="1" applyAlignment="1" applyProtection="1">
      <alignment horizontal="left" vertical="center"/>
      <protection locked="0"/>
    </xf>
    <xf numFmtId="174" fontId="5" fillId="0" borderId="0" xfId="0" applyNumberFormat="1" applyFont="1" applyBorder="1" applyAlignment="1">
      <alignment vertical="center"/>
    </xf>
    <xf numFmtId="174" fontId="5" fillId="0" borderId="23" xfId="0" applyNumberFormat="1" applyFont="1" applyBorder="1" applyAlignment="1">
      <alignment vertical="center"/>
    </xf>
    <xf numFmtId="0" fontId="33" fillId="0" borderId="33" xfId="0" applyFont="1" applyBorder="1" applyAlignment="1" applyProtection="1">
      <alignment horizontal="center" vertical="center"/>
      <protection locked="0"/>
    </xf>
    <xf numFmtId="49" fontId="33" fillId="0" borderId="33" xfId="0" applyNumberFormat="1" applyFont="1" applyBorder="1" applyAlignment="1" applyProtection="1">
      <alignment horizontal="left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175" fontId="33" fillId="0" borderId="33" xfId="0" applyNumberFormat="1" applyFont="1" applyBorder="1" applyAlignment="1" applyProtection="1">
      <alignment vertical="center"/>
      <protection locked="0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49" fontId="4" fillId="4" borderId="33" xfId="0" applyNumberFormat="1" applyFont="1" applyFill="1" applyBorder="1" applyAlignment="1" applyProtection="1">
      <alignment horizontal="left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175" fontId="4" fillId="4" borderId="33" xfId="0" applyNumberFormat="1" applyFont="1" applyFill="1" applyBorder="1" applyAlignment="1" applyProtection="1">
      <alignment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7" fillId="19" borderId="18" xfId="0" applyFont="1" applyFill="1" applyBorder="1" applyAlignment="1">
      <alignment horizontal="left" vertical="center"/>
    </xf>
    <xf numFmtId="4" fontId="7" fillId="19" borderId="18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6" fillId="19" borderId="17" xfId="0" applyFont="1" applyFill="1" applyBorder="1" applyAlignment="1">
      <alignment horizontal="center" vertical="center"/>
    </xf>
    <xf numFmtId="0" fontId="4" fillId="19" borderId="18" xfId="0" applyFont="1" applyFill="1" applyBorder="1" applyAlignment="1">
      <alignment vertical="center"/>
    </xf>
    <xf numFmtId="0" fontId="6" fillId="19" borderId="18" xfId="0" applyFont="1" applyFill="1" applyBorder="1" applyAlignment="1">
      <alignment horizontal="center" vertical="center"/>
    </xf>
    <xf numFmtId="0" fontId="4" fillId="19" borderId="34" xfId="0" applyFont="1" applyFill="1" applyBorder="1" applyAlignment="1">
      <alignment vertical="center"/>
    </xf>
    <xf numFmtId="0" fontId="53" fillId="0" borderId="0" xfId="49" applyFont="1" applyAlignment="1">
      <alignment horizontal="center" vertical="center"/>
    </xf>
    <xf numFmtId="0" fontId="12" fillId="8" borderId="0" xfId="0" applyFont="1" applyFill="1" applyAlignment="1" applyProtection="1">
      <alignment horizontal="left" vertical="center"/>
      <protection/>
    </xf>
    <xf numFmtId="0" fontId="19" fillId="8" borderId="0" xfId="0" applyFont="1" applyFill="1" applyAlignment="1" applyProtection="1">
      <alignment vertical="center"/>
      <protection/>
    </xf>
    <xf numFmtId="0" fontId="54" fillId="8" borderId="0" xfId="0" applyFont="1" applyFill="1" applyAlignment="1" applyProtection="1">
      <alignment horizontal="left" vertical="center"/>
      <protection/>
    </xf>
    <xf numFmtId="0" fontId="55" fillId="8" borderId="0" xfId="49" applyFont="1" applyFill="1" applyAlignment="1" applyProtection="1">
      <alignment vertical="center"/>
      <protection/>
    </xf>
    <xf numFmtId="0" fontId="4" fillId="8" borderId="0" xfId="0" applyFill="1" applyAlignment="1" applyProtection="1">
      <alignment/>
      <protection/>
    </xf>
    <xf numFmtId="4" fontId="25" fillId="19" borderId="0" xfId="0" applyNumberFormat="1" applyFont="1" applyFill="1" applyBorder="1" applyAlignment="1">
      <alignment vertical="center"/>
    </xf>
    <xf numFmtId="0" fontId="13" fillId="19" borderId="0" xfId="0" applyFont="1" applyFill="1" applyAlignment="1">
      <alignment horizontal="center" vertical="center"/>
    </xf>
    <xf numFmtId="0" fontId="4" fillId="0" borderId="0" xfId="0" applyAlignment="1">
      <alignment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4" borderId="0" xfId="0" applyFont="1" applyFill="1" applyBorder="1" applyAlignment="1" applyProtection="1">
      <alignment horizontal="left" vertical="center"/>
      <protection locked="0"/>
    </xf>
    <xf numFmtId="4" fontId="10" fillId="4" borderId="0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49" fontId="6" fillId="4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" fontId="10" fillId="0" borderId="31" xfId="0" applyNumberFormat="1" applyFont="1" applyBorder="1" applyAlignment="1">
      <alignment/>
    </xf>
    <xf numFmtId="4" fontId="10" fillId="0" borderId="31" xfId="0" applyNumberFormat="1" applyFont="1" applyBorder="1" applyAlignment="1">
      <alignment vertical="center"/>
    </xf>
    <xf numFmtId="4" fontId="9" fillId="0" borderId="31" xfId="0" applyNumberFormat="1" applyFont="1" applyBorder="1" applyAlignment="1">
      <alignment/>
    </xf>
    <xf numFmtId="4" fontId="9" fillId="0" borderId="31" xfId="0" applyNumberFormat="1" applyFont="1" applyBorder="1" applyAlignment="1">
      <alignment vertical="center"/>
    </xf>
    <xf numFmtId="0" fontId="55" fillId="8" borderId="0" xfId="49" applyFont="1" applyFill="1" applyBorder="1" applyAlignment="1" applyProtection="1">
      <alignment horizontal="center" vertical="center"/>
      <protection/>
    </xf>
    <xf numFmtId="0" fontId="55" fillId="8" borderId="0" xfId="49" applyFont="1" applyFill="1" applyBorder="1" applyAlignment="1" applyProtection="1">
      <alignment horizontal="center" vertical="center"/>
      <protection/>
    </xf>
    <xf numFmtId="0" fontId="55" fillId="8" borderId="0" xfId="49" applyFont="1" applyFill="1" applyBorder="1" applyAlignment="1" applyProtection="1">
      <alignment horizontal="center" vertical="center"/>
      <protection/>
    </xf>
    <xf numFmtId="4" fontId="9" fillId="0" borderId="20" xfId="0" applyNumberFormat="1" applyFont="1" applyBorder="1" applyAlignment="1">
      <alignment/>
    </xf>
    <xf numFmtId="4" fontId="9" fillId="0" borderId="20" xfId="0" applyNumberFormat="1" applyFont="1" applyBorder="1" applyAlignment="1">
      <alignment vertical="center"/>
    </xf>
    <xf numFmtId="4" fontId="10" fillId="0" borderId="25" xfId="0" applyNumberFormat="1" applyFont="1" applyBorder="1" applyAlignment="1">
      <alignment/>
    </xf>
    <xf numFmtId="4" fontId="10" fillId="0" borderId="25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vertical="center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vertical="center"/>
      <protection locked="0"/>
    </xf>
    <xf numFmtId="4" fontId="4" fillId="4" borderId="33" xfId="0" applyNumberFormat="1" applyFont="1" applyFill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 locked="0"/>
    </xf>
    <xf numFmtId="0" fontId="4" fillId="4" borderId="33" xfId="0" applyFont="1" applyFill="1" applyBorder="1" applyAlignment="1" applyProtection="1">
      <alignment horizontal="left" vertical="center" wrapText="1"/>
      <protection locked="0"/>
    </xf>
    <xf numFmtId="0" fontId="4" fillId="4" borderId="33" xfId="0" applyFont="1" applyFill="1" applyBorder="1" applyAlignment="1" applyProtection="1">
      <alignment vertical="center"/>
      <protection locked="0"/>
    </xf>
    <xf numFmtId="0" fontId="4" fillId="0" borderId="33" xfId="0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0" fontId="33" fillId="0" borderId="33" xfId="0" applyFont="1" applyBorder="1" applyAlignment="1" applyProtection="1">
      <alignment horizontal="left" vertical="center" wrapText="1"/>
      <protection locked="0"/>
    </xf>
    <xf numFmtId="0" fontId="33" fillId="0" borderId="33" xfId="0" applyFont="1" applyBorder="1" applyAlignment="1" applyProtection="1">
      <alignment vertical="center"/>
      <protection locked="0"/>
    </xf>
    <xf numFmtId="4" fontId="33" fillId="4" borderId="33" xfId="0" applyNumberFormat="1" applyFont="1" applyFill="1" applyBorder="1" applyAlignment="1" applyProtection="1">
      <alignment vertical="center"/>
      <protection locked="0"/>
    </xf>
    <xf numFmtId="4" fontId="33" fillId="0" borderId="33" xfId="0" applyNumberFormat="1" applyFont="1" applyBorder="1" applyAlignment="1" applyProtection="1">
      <alignment vertical="center"/>
      <protection locked="0"/>
    </xf>
    <xf numFmtId="0" fontId="6" fillId="19" borderId="31" xfId="0" applyFont="1" applyFill="1" applyBorder="1" applyAlignment="1">
      <alignment horizontal="center" vertical="center" wrapText="1"/>
    </xf>
    <xf numFmtId="0" fontId="4" fillId="19" borderId="31" xfId="0" applyFont="1" applyFill="1" applyBorder="1" applyAlignment="1">
      <alignment horizontal="center" vertical="center" wrapText="1"/>
    </xf>
    <xf numFmtId="0" fontId="30" fillId="19" borderId="31" xfId="0" applyFont="1" applyFill="1" applyBorder="1" applyAlignment="1">
      <alignment horizontal="center" vertical="center" wrapText="1"/>
    </xf>
    <xf numFmtId="0" fontId="4" fillId="19" borderId="32" xfId="0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19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19" borderId="0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73" fontId="6" fillId="4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/>
    </xf>
    <xf numFmtId="4" fontId="10" fillId="0" borderId="35" xfId="0" applyNumberFormat="1" applyFont="1" applyBorder="1" applyAlignment="1">
      <alignment/>
    </xf>
    <xf numFmtId="4" fontId="10" fillId="0" borderId="35" xfId="0" applyNumberFormat="1" applyFont="1" applyBorder="1" applyAlignment="1">
      <alignment vertical="center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175" fontId="4" fillId="0" borderId="0" xfId="0" applyNumberFormat="1" applyFont="1" applyBorder="1" applyAlignment="1" applyProtection="1">
      <alignment vertical="center"/>
      <protection locked="0"/>
    </xf>
    <xf numFmtId="4" fontId="4" fillId="4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7D1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6BF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zoomScalePageLayoutView="0" workbookViewId="0" topLeftCell="A1">
      <pane ySplit="1" topLeftCell="BM96" activePane="bottomLeft" state="frozen"/>
      <selection pane="topLeft" activeCell="A1" sqref="A1"/>
      <selection pane="bottomLeft" activeCell="AI125" sqref="AI125:AI126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  <col min="90" max="16384" width="9.28125" style="0" customWidth="1"/>
  </cols>
  <sheetData>
    <row r="1" spans="1:73" ht="21" customHeight="1">
      <c r="A1" s="185" t="s">
        <v>0</v>
      </c>
      <c r="B1" s="186"/>
      <c r="C1" s="186"/>
      <c r="D1" s="187" t="s">
        <v>1</v>
      </c>
      <c r="E1" s="186"/>
      <c r="F1" s="186"/>
      <c r="G1" s="186"/>
      <c r="H1" s="186"/>
      <c r="I1" s="186"/>
      <c r="J1" s="186"/>
      <c r="K1" s="188" t="s">
        <v>440</v>
      </c>
      <c r="L1" s="188"/>
      <c r="M1" s="188"/>
      <c r="N1" s="188"/>
      <c r="O1" s="188"/>
      <c r="P1" s="188"/>
      <c r="Q1" s="188"/>
      <c r="R1" s="188"/>
      <c r="S1" s="188"/>
      <c r="T1" s="186"/>
      <c r="U1" s="186"/>
      <c r="V1" s="186"/>
      <c r="W1" s="188" t="s">
        <v>441</v>
      </c>
      <c r="X1" s="188"/>
      <c r="Y1" s="188"/>
      <c r="Z1" s="188"/>
      <c r="AA1" s="188"/>
      <c r="AB1" s="188"/>
      <c r="AC1" s="188"/>
      <c r="AD1" s="188"/>
      <c r="AE1" s="188"/>
      <c r="AF1" s="188"/>
      <c r="AG1" s="186"/>
      <c r="AH1" s="186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176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R2" s="191" t="s">
        <v>6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164" t="s">
        <v>10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9"/>
      <c r="AS4" s="20" t="s">
        <v>11</v>
      </c>
      <c r="BE4" s="21" t="s">
        <v>12</v>
      </c>
      <c r="BS4" s="13" t="s">
        <v>13</v>
      </c>
    </row>
    <row r="5" spans="2:71" ht="14.25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201" t="s">
        <v>15</v>
      </c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8"/>
      <c r="AQ5" s="19"/>
      <c r="BE5" s="126" t="s">
        <v>16</v>
      </c>
      <c r="BS5" s="13" t="s">
        <v>7</v>
      </c>
    </row>
    <row r="6" spans="2:71" ht="36.75" customHeight="1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202" t="s">
        <v>18</v>
      </c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8"/>
      <c r="AQ6" s="19"/>
      <c r="BE6" s="192"/>
      <c r="BS6" s="13" t="s">
        <v>19</v>
      </c>
    </row>
    <row r="7" spans="2:71" ht="14.25" customHeight="1">
      <c r="B7" s="17"/>
      <c r="C7" s="18"/>
      <c r="D7" s="25" t="s">
        <v>20</v>
      </c>
      <c r="E7" s="18"/>
      <c r="F7" s="18"/>
      <c r="G7" s="18"/>
      <c r="H7" s="18"/>
      <c r="I7" s="18"/>
      <c r="J7" s="18"/>
      <c r="K7" s="23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21</v>
      </c>
      <c r="AL7" s="18"/>
      <c r="AM7" s="18"/>
      <c r="AN7" s="23" t="s">
        <v>3</v>
      </c>
      <c r="AO7" s="18"/>
      <c r="AP7" s="18"/>
      <c r="AQ7" s="19"/>
      <c r="BE7" s="192"/>
      <c r="BS7" s="13" t="s">
        <v>22</v>
      </c>
    </row>
    <row r="8" spans="2:71" ht="14.25" customHeight="1">
      <c r="B8" s="17"/>
      <c r="C8" s="18"/>
      <c r="D8" s="25" t="s">
        <v>23</v>
      </c>
      <c r="E8" s="18"/>
      <c r="F8" s="18"/>
      <c r="G8" s="18"/>
      <c r="H8" s="18"/>
      <c r="I8" s="18"/>
      <c r="J8" s="18"/>
      <c r="K8" s="23" t="s">
        <v>24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25</v>
      </c>
      <c r="AL8" s="18"/>
      <c r="AM8" s="18"/>
      <c r="AN8" s="26" t="s">
        <v>26</v>
      </c>
      <c r="AO8" s="18"/>
      <c r="AP8" s="18"/>
      <c r="AQ8" s="19"/>
      <c r="BE8" s="192"/>
      <c r="BS8" s="13" t="s">
        <v>27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92"/>
      <c r="BS9" s="13" t="s">
        <v>28</v>
      </c>
    </row>
    <row r="10" spans="2:71" ht="14.25" customHeight="1">
      <c r="B10" s="17"/>
      <c r="C10" s="18"/>
      <c r="D10" s="25" t="s">
        <v>29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30</v>
      </c>
      <c r="AL10" s="18"/>
      <c r="AM10" s="18"/>
      <c r="AN10" s="23" t="s">
        <v>31</v>
      </c>
      <c r="AO10" s="18"/>
      <c r="AP10" s="18"/>
      <c r="AQ10" s="19"/>
      <c r="BE10" s="192"/>
      <c r="BS10" s="13" t="s">
        <v>19</v>
      </c>
    </row>
    <row r="11" spans="2:71" ht="18" customHeight="1">
      <c r="B11" s="17"/>
      <c r="C11" s="18"/>
      <c r="D11" s="18"/>
      <c r="E11" s="23" t="s">
        <v>32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33</v>
      </c>
      <c r="AL11" s="18"/>
      <c r="AM11" s="18"/>
      <c r="AN11" s="23" t="s">
        <v>3</v>
      </c>
      <c r="AO11" s="18"/>
      <c r="AP11" s="18"/>
      <c r="AQ11" s="19"/>
      <c r="BE11" s="192"/>
      <c r="BS11" s="13" t="s">
        <v>19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92"/>
      <c r="BS12" s="13" t="s">
        <v>19</v>
      </c>
    </row>
    <row r="13" spans="2:71" ht="14.25" customHeight="1">
      <c r="B13" s="17"/>
      <c r="C13" s="18"/>
      <c r="D13" s="25" t="s">
        <v>34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30</v>
      </c>
      <c r="AL13" s="18"/>
      <c r="AM13" s="18"/>
      <c r="AN13" s="27" t="s">
        <v>35</v>
      </c>
      <c r="AO13" s="18"/>
      <c r="AP13" s="18"/>
      <c r="AQ13" s="19"/>
      <c r="BE13" s="192"/>
      <c r="BS13" s="13" t="s">
        <v>19</v>
      </c>
    </row>
    <row r="14" spans="2:71" ht="15">
      <c r="B14" s="17"/>
      <c r="C14" s="18"/>
      <c r="D14" s="18"/>
      <c r="E14" s="203" t="s">
        <v>35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25" t="s">
        <v>33</v>
      </c>
      <c r="AL14" s="18"/>
      <c r="AM14" s="18"/>
      <c r="AN14" s="27" t="s">
        <v>35</v>
      </c>
      <c r="AO14" s="18"/>
      <c r="AP14" s="18"/>
      <c r="AQ14" s="19"/>
      <c r="BE14" s="192"/>
      <c r="BS14" s="13" t="s">
        <v>19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92"/>
      <c r="BS15" s="13" t="s">
        <v>4</v>
      </c>
    </row>
    <row r="16" spans="2:71" ht="14.25" customHeight="1">
      <c r="B16" s="17"/>
      <c r="C16" s="18"/>
      <c r="D16" s="25" t="s">
        <v>36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30</v>
      </c>
      <c r="AL16" s="18"/>
      <c r="AM16" s="18"/>
      <c r="AN16" s="23" t="s">
        <v>3</v>
      </c>
      <c r="AO16" s="18"/>
      <c r="AP16" s="18"/>
      <c r="AQ16" s="19"/>
      <c r="BE16" s="192"/>
      <c r="BS16" s="13" t="s">
        <v>4</v>
      </c>
    </row>
    <row r="17" spans="2:71" ht="18" customHeight="1">
      <c r="B17" s="17"/>
      <c r="C17" s="18"/>
      <c r="D17" s="18"/>
      <c r="E17" s="23" t="s">
        <v>37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33</v>
      </c>
      <c r="AL17" s="18"/>
      <c r="AM17" s="18"/>
      <c r="AN17" s="23" t="s">
        <v>3</v>
      </c>
      <c r="AO17" s="18"/>
      <c r="AP17" s="18"/>
      <c r="AQ17" s="19"/>
      <c r="BE17" s="192"/>
      <c r="BS17" s="13" t="s">
        <v>38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92"/>
      <c r="BS18" s="13" t="s">
        <v>7</v>
      </c>
    </row>
    <row r="19" spans="2:71" ht="14.25" customHeight="1">
      <c r="B19" s="17"/>
      <c r="C19" s="18"/>
      <c r="D19" s="25" t="s">
        <v>39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30</v>
      </c>
      <c r="AL19" s="18"/>
      <c r="AM19" s="18"/>
      <c r="AN19" s="23" t="s">
        <v>40</v>
      </c>
      <c r="AO19" s="18"/>
      <c r="AP19" s="18"/>
      <c r="AQ19" s="19"/>
      <c r="BE19" s="192"/>
      <c r="BS19" s="13" t="s">
        <v>7</v>
      </c>
    </row>
    <row r="20" spans="2:57" ht="18" customHeight="1">
      <c r="B20" s="17"/>
      <c r="C20" s="18"/>
      <c r="D20" s="18"/>
      <c r="E20" s="23" t="s">
        <v>41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33</v>
      </c>
      <c r="AL20" s="18"/>
      <c r="AM20" s="18"/>
      <c r="AN20" s="23" t="s">
        <v>3</v>
      </c>
      <c r="AO20" s="18"/>
      <c r="AP20" s="18"/>
      <c r="AQ20" s="19"/>
      <c r="BE20" s="192"/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92"/>
    </row>
    <row r="22" spans="2:57" ht="15">
      <c r="B22" s="17"/>
      <c r="C22" s="18"/>
      <c r="D22" s="25" t="s">
        <v>42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92"/>
    </row>
    <row r="23" spans="2:57" ht="22.5" customHeight="1">
      <c r="B23" s="17"/>
      <c r="C23" s="18"/>
      <c r="D23" s="18"/>
      <c r="E23" s="204" t="s">
        <v>3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8"/>
      <c r="AP23" s="18"/>
      <c r="AQ23" s="19"/>
      <c r="BE23" s="192"/>
    </row>
    <row r="24" spans="2:57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92"/>
    </row>
    <row r="25" spans="2:57" ht="6.7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92"/>
    </row>
    <row r="26" spans="2:57" ht="14.25" customHeight="1">
      <c r="B26" s="17"/>
      <c r="C26" s="18"/>
      <c r="D26" s="29" t="s">
        <v>43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05">
        <f>ROUND(AG87,2)</f>
        <v>0</v>
      </c>
      <c r="AL26" s="125"/>
      <c r="AM26" s="125"/>
      <c r="AN26" s="125"/>
      <c r="AO26" s="125"/>
      <c r="AP26" s="18"/>
      <c r="AQ26" s="19"/>
      <c r="BE26" s="192"/>
    </row>
    <row r="27" spans="2:57" ht="14.25" customHeight="1">
      <c r="B27" s="17"/>
      <c r="C27" s="18"/>
      <c r="D27" s="29" t="s">
        <v>44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205">
        <f>ROUND(AG90,2)</f>
        <v>0</v>
      </c>
      <c r="AL27" s="125"/>
      <c r="AM27" s="125"/>
      <c r="AN27" s="125"/>
      <c r="AO27" s="125"/>
      <c r="AP27" s="18"/>
      <c r="AQ27" s="19"/>
      <c r="BE27" s="192"/>
    </row>
    <row r="28" spans="2:57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99"/>
    </row>
    <row r="29" spans="2:57" s="1" customFormat="1" ht="25.5" customHeight="1">
      <c r="B29" s="30"/>
      <c r="C29" s="31"/>
      <c r="D29" s="33" t="s">
        <v>45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06">
        <f>ROUND(AK26+AK27,2)</f>
        <v>0</v>
      </c>
      <c r="AL29" s="207"/>
      <c r="AM29" s="207"/>
      <c r="AN29" s="207"/>
      <c r="AO29" s="207"/>
      <c r="AP29" s="31"/>
      <c r="AQ29" s="32"/>
      <c r="BE29" s="199"/>
    </row>
    <row r="30" spans="2:57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99"/>
    </row>
    <row r="31" spans="2:57" s="2" customFormat="1" ht="14.25" customHeight="1">
      <c r="B31" s="35"/>
      <c r="C31" s="36"/>
      <c r="D31" s="37" t="s">
        <v>46</v>
      </c>
      <c r="E31" s="36"/>
      <c r="F31" s="37" t="s">
        <v>47</v>
      </c>
      <c r="G31" s="36"/>
      <c r="H31" s="36"/>
      <c r="I31" s="36"/>
      <c r="J31" s="36"/>
      <c r="K31" s="36"/>
      <c r="L31" s="171">
        <v>0.21</v>
      </c>
      <c r="M31" s="172"/>
      <c r="N31" s="172"/>
      <c r="O31" s="172"/>
      <c r="P31" s="36"/>
      <c r="Q31" s="36"/>
      <c r="R31" s="36"/>
      <c r="S31" s="36"/>
      <c r="T31" s="39" t="s">
        <v>48</v>
      </c>
      <c r="U31" s="36"/>
      <c r="V31" s="36"/>
      <c r="W31" s="173">
        <f>ROUND(AZ87+SUM(CD91:CD95),2)</f>
        <v>0</v>
      </c>
      <c r="X31" s="172"/>
      <c r="Y31" s="172"/>
      <c r="Z31" s="172"/>
      <c r="AA31" s="172"/>
      <c r="AB31" s="172"/>
      <c r="AC31" s="172"/>
      <c r="AD31" s="172"/>
      <c r="AE31" s="172"/>
      <c r="AF31" s="36"/>
      <c r="AG31" s="36"/>
      <c r="AH31" s="36"/>
      <c r="AI31" s="36"/>
      <c r="AJ31" s="36"/>
      <c r="AK31" s="173">
        <f>ROUND(AV87+SUM(BY91:BY95),2)</f>
        <v>0</v>
      </c>
      <c r="AL31" s="172"/>
      <c r="AM31" s="172"/>
      <c r="AN31" s="172"/>
      <c r="AO31" s="172"/>
      <c r="AP31" s="36"/>
      <c r="AQ31" s="40"/>
      <c r="BE31" s="200"/>
    </row>
    <row r="32" spans="2:57" s="2" customFormat="1" ht="14.25" customHeight="1">
      <c r="B32" s="35"/>
      <c r="C32" s="36"/>
      <c r="D32" s="36"/>
      <c r="E32" s="36"/>
      <c r="F32" s="37" t="s">
        <v>49</v>
      </c>
      <c r="G32" s="36"/>
      <c r="H32" s="36"/>
      <c r="I32" s="36"/>
      <c r="J32" s="36"/>
      <c r="K32" s="36"/>
      <c r="L32" s="171">
        <v>0.15</v>
      </c>
      <c r="M32" s="172"/>
      <c r="N32" s="172"/>
      <c r="O32" s="172"/>
      <c r="P32" s="36"/>
      <c r="Q32" s="36"/>
      <c r="R32" s="36"/>
      <c r="S32" s="36"/>
      <c r="T32" s="39" t="s">
        <v>48</v>
      </c>
      <c r="U32" s="36"/>
      <c r="V32" s="36"/>
      <c r="W32" s="173">
        <f>ROUND(BA87+SUM(CE91:CE95),2)</f>
        <v>0</v>
      </c>
      <c r="X32" s="172"/>
      <c r="Y32" s="172"/>
      <c r="Z32" s="172"/>
      <c r="AA32" s="172"/>
      <c r="AB32" s="172"/>
      <c r="AC32" s="172"/>
      <c r="AD32" s="172"/>
      <c r="AE32" s="172"/>
      <c r="AF32" s="36"/>
      <c r="AG32" s="36"/>
      <c r="AH32" s="36"/>
      <c r="AI32" s="36"/>
      <c r="AJ32" s="36"/>
      <c r="AK32" s="173">
        <f>ROUND(AW87+SUM(BZ91:BZ95),2)</f>
        <v>0</v>
      </c>
      <c r="AL32" s="172"/>
      <c r="AM32" s="172"/>
      <c r="AN32" s="172"/>
      <c r="AO32" s="172"/>
      <c r="AP32" s="36"/>
      <c r="AQ32" s="40"/>
      <c r="BE32" s="200"/>
    </row>
    <row r="33" spans="2:57" s="2" customFormat="1" ht="14.25" customHeight="1" hidden="1">
      <c r="B33" s="35"/>
      <c r="C33" s="36"/>
      <c r="D33" s="36"/>
      <c r="E33" s="36"/>
      <c r="F33" s="37" t="s">
        <v>50</v>
      </c>
      <c r="G33" s="36"/>
      <c r="H33" s="36"/>
      <c r="I33" s="36"/>
      <c r="J33" s="36"/>
      <c r="K33" s="36"/>
      <c r="L33" s="171">
        <v>0.21</v>
      </c>
      <c r="M33" s="172"/>
      <c r="N33" s="172"/>
      <c r="O33" s="172"/>
      <c r="P33" s="36"/>
      <c r="Q33" s="36"/>
      <c r="R33" s="36"/>
      <c r="S33" s="36"/>
      <c r="T33" s="39" t="s">
        <v>48</v>
      </c>
      <c r="U33" s="36"/>
      <c r="V33" s="36"/>
      <c r="W33" s="173">
        <f>ROUND(BB87+SUM(CF91:CF95),2)</f>
        <v>0</v>
      </c>
      <c r="X33" s="172"/>
      <c r="Y33" s="172"/>
      <c r="Z33" s="172"/>
      <c r="AA33" s="172"/>
      <c r="AB33" s="172"/>
      <c r="AC33" s="172"/>
      <c r="AD33" s="172"/>
      <c r="AE33" s="172"/>
      <c r="AF33" s="36"/>
      <c r="AG33" s="36"/>
      <c r="AH33" s="36"/>
      <c r="AI33" s="36"/>
      <c r="AJ33" s="36"/>
      <c r="AK33" s="173">
        <v>0</v>
      </c>
      <c r="AL33" s="172"/>
      <c r="AM33" s="172"/>
      <c r="AN33" s="172"/>
      <c r="AO33" s="172"/>
      <c r="AP33" s="36"/>
      <c r="AQ33" s="40"/>
      <c r="BE33" s="200"/>
    </row>
    <row r="34" spans="2:57" s="2" customFormat="1" ht="14.25" customHeight="1" hidden="1">
      <c r="B34" s="35"/>
      <c r="C34" s="36"/>
      <c r="D34" s="36"/>
      <c r="E34" s="36"/>
      <c r="F34" s="37" t="s">
        <v>51</v>
      </c>
      <c r="G34" s="36"/>
      <c r="H34" s="36"/>
      <c r="I34" s="36"/>
      <c r="J34" s="36"/>
      <c r="K34" s="36"/>
      <c r="L34" s="171">
        <v>0.15</v>
      </c>
      <c r="M34" s="172"/>
      <c r="N34" s="172"/>
      <c r="O34" s="172"/>
      <c r="P34" s="36"/>
      <c r="Q34" s="36"/>
      <c r="R34" s="36"/>
      <c r="S34" s="36"/>
      <c r="T34" s="39" t="s">
        <v>48</v>
      </c>
      <c r="U34" s="36"/>
      <c r="V34" s="36"/>
      <c r="W34" s="173">
        <f>ROUND(BC87+SUM(CG91:CG95),2)</f>
        <v>0</v>
      </c>
      <c r="X34" s="172"/>
      <c r="Y34" s="172"/>
      <c r="Z34" s="172"/>
      <c r="AA34" s="172"/>
      <c r="AB34" s="172"/>
      <c r="AC34" s="172"/>
      <c r="AD34" s="172"/>
      <c r="AE34" s="172"/>
      <c r="AF34" s="36"/>
      <c r="AG34" s="36"/>
      <c r="AH34" s="36"/>
      <c r="AI34" s="36"/>
      <c r="AJ34" s="36"/>
      <c r="AK34" s="173">
        <v>0</v>
      </c>
      <c r="AL34" s="172"/>
      <c r="AM34" s="172"/>
      <c r="AN34" s="172"/>
      <c r="AO34" s="172"/>
      <c r="AP34" s="36"/>
      <c r="AQ34" s="40"/>
      <c r="BE34" s="200"/>
    </row>
    <row r="35" spans="2:43" s="2" customFormat="1" ht="14.25" customHeight="1" hidden="1">
      <c r="B35" s="35"/>
      <c r="C35" s="36"/>
      <c r="D35" s="36"/>
      <c r="E35" s="36"/>
      <c r="F35" s="37" t="s">
        <v>52</v>
      </c>
      <c r="G35" s="36"/>
      <c r="H35" s="36"/>
      <c r="I35" s="36"/>
      <c r="J35" s="36"/>
      <c r="K35" s="36"/>
      <c r="L35" s="171">
        <v>0</v>
      </c>
      <c r="M35" s="172"/>
      <c r="N35" s="172"/>
      <c r="O35" s="172"/>
      <c r="P35" s="36"/>
      <c r="Q35" s="36"/>
      <c r="R35" s="36"/>
      <c r="S35" s="36"/>
      <c r="T35" s="39" t="s">
        <v>48</v>
      </c>
      <c r="U35" s="36"/>
      <c r="V35" s="36"/>
      <c r="W35" s="173">
        <f>ROUND(BD87+SUM(CH91:CH95),2)</f>
        <v>0</v>
      </c>
      <c r="X35" s="172"/>
      <c r="Y35" s="172"/>
      <c r="Z35" s="172"/>
      <c r="AA35" s="172"/>
      <c r="AB35" s="172"/>
      <c r="AC35" s="172"/>
      <c r="AD35" s="172"/>
      <c r="AE35" s="172"/>
      <c r="AF35" s="36"/>
      <c r="AG35" s="36"/>
      <c r="AH35" s="36"/>
      <c r="AI35" s="36"/>
      <c r="AJ35" s="36"/>
      <c r="AK35" s="173">
        <v>0</v>
      </c>
      <c r="AL35" s="172"/>
      <c r="AM35" s="172"/>
      <c r="AN35" s="172"/>
      <c r="AO35" s="172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53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54</v>
      </c>
      <c r="U37" s="43"/>
      <c r="V37" s="43"/>
      <c r="W37" s="43"/>
      <c r="X37" s="174" t="s">
        <v>55</v>
      </c>
      <c r="Y37" s="181"/>
      <c r="Z37" s="181"/>
      <c r="AA37" s="181"/>
      <c r="AB37" s="181"/>
      <c r="AC37" s="43"/>
      <c r="AD37" s="43"/>
      <c r="AE37" s="43"/>
      <c r="AF37" s="43"/>
      <c r="AG37" s="43"/>
      <c r="AH37" s="43"/>
      <c r="AI37" s="43"/>
      <c r="AJ37" s="43"/>
      <c r="AK37" s="175">
        <f>SUM(AK29:AK35)</f>
        <v>0</v>
      </c>
      <c r="AL37" s="181"/>
      <c r="AM37" s="181"/>
      <c r="AN37" s="181"/>
      <c r="AO37" s="183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30"/>
      <c r="C49" s="31"/>
      <c r="D49" s="45" t="s">
        <v>56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57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3.5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3.5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3.5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3.5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3.5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3.5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3.5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5">
      <c r="B58" s="30"/>
      <c r="C58" s="31"/>
      <c r="D58" s="50" t="s">
        <v>58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59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58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59</v>
      </c>
      <c r="AN58" s="51"/>
      <c r="AO58" s="53"/>
      <c r="AP58" s="31"/>
      <c r="AQ58" s="32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30"/>
      <c r="C60" s="31"/>
      <c r="D60" s="45" t="s">
        <v>60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61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3.5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3.5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3.5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3.5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3.5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3.5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3.5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5">
      <c r="B69" s="30"/>
      <c r="C69" s="31"/>
      <c r="D69" s="50" t="s">
        <v>58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59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58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59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164" t="s">
        <v>62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32"/>
    </row>
    <row r="77" spans="2:43" s="3" customFormat="1" ht="14.25" customHeight="1">
      <c r="B77" s="60"/>
      <c r="C77" s="25" t="s">
        <v>14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161-14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17</v>
      </c>
      <c r="D78" s="65"/>
      <c r="E78" s="65"/>
      <c r="F78" s="65"/>
      <c r="G78" s="65"/>
      <c r="H78" s="65"/>
      <c r="I78" s="65"/>
      <c r="J78" s="65"/>
      <c r="K78" s="65"/>
      <c r="L78" s="165" t="str">
        <f>K6</f>
        <v>Výměna domacích telefonů a zvonkového tabla pro 70 b.j. , J.Trnky 72, F-M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5" t="s">
        <v>23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k.ú. Místek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25</v>
      </c>
      <c r="AJ80" s="31"/>
      <c r="AK80" s="31"/>
      <c r="AL80" s="31"/>
      <c r="AM80" s="68" t="str">
        <f>IF(AN8="","",AN8)</f>
        <v>23.3.2016</v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5" t="s">
        <v>29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Statutární město Frýdek-Místek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36</v>
      </c>
      <c r="AJ82" s="31"/>
      <c r="AK82" s="31"/>
      <c r="AL82" s="31"/>
      <c r="AM82" s="167" t="str">
        <f>IF(E17="","",E17)</f>
        <v> </v>
      </c>
      <c r="AN82" s="195"/>
      <c r="AO82" s="195"/>
      <c r="AP82" s="195"/>
      <c r="AQ82" s="32"/>
      <c r="AS82" s="168" t="s">
        <v>63</v>
      </c>
      <c r="AT82" s="169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5">
      <c r="B83" s="30"/>
      <c r="C83" s="25" t="s">
        <v>34</v>
      </c>
      <c r="D83" s="31"/>
      <c r="E83" s="31"/>
      <c r="F83" s="31"/>
      <c r="G83" s="31"/>
      <c r="H83" s="31"/>
      <c r="I83" s="31"/>
      <c r="J83" s="31"/>
      <c r="K83" s="31"/>
      <c r="L83" s="61">
        <f>IF(E14="Vyplň údaj","",E14)</f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39</v>
      </c>
      <c r="AJ83" s="31"/>
      <c r="AK83" s="31"/>
      <c r="AL83" s="31"/>
      <c r="AM83" s="167" t="str">
        <f>IF(E20="","",E20)</f>
        <v>Libuše Svolinská</v>
      </c>
      <c r="AN83" s="195"/>
      <c r="AO83" s="195"/>
      <c r="AP83" s="195"/>
      <c r="AQ83" s="32"/>
      <c r="AS83" s="170"/>
      <c r="AT83" s="195"/>
      <c r="AU83" s="31"/>
      <c r="AV83" s="31"/>
      <c r="AW83" s="31"/>
      <c r="AX83" s="31"/>
      <c r="AY83" s="31"/>
      <c r="AZ83" s="31"/>
      <c r="BA83" s="31"/>
      <c r="BB83" s="31"/>
      <c r="BC83" s="31"/>
      <c r="BD83" s="70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70"/>
      <c r="AT84" s="195"/>
      <c r="AU84" s="31"/>
      <c r="AV84" s="31"/>
      <c r="AW84" s="31"/>
      <c r="AX84" s="31"/>
      <c r="AY84" s="31"/>
      <c r="AZ84" s="31"/>
      <c r="BA84" s="31"/>
      <c r="BB84" s="31"/>
      <c r="BC84" s="31"/>
      <c r="BD84" s="70"/>
    </row>
    <row r="85" spans="2:56" s="1" customFormat="1" ht="29.25" customHeight="1">
      <c r="B85" s="30"/>
      <c r="C85" s="180" t="s">
        <v>64</v>
      </c>
      <c r="D85" s="181"/>
      <c r="E85" s="181"/>
      <c r="F85" s="181"/>
      <c r="G85" s="181"/>
      <c r="H85" s="43"/>
      <c r="I85" s="182" t="s">
        <v>65</v>
      </c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2" t="s">
        <v>66</v>
      </c>
      <c r="AH85" s="181"/>
      <c r="AI85" s="181"/>
      <c r="AJ85" s="181"/>
      <c r="AK85" s="181"/>
      <c r="AL85" s="181"/>
      <c r="AM85" s="181"/>
      <c r="AN85" s="182" t="s">
        <v>67</v>
      </c>
      <c r="AO85" s="181"/>
      <c r="AP85" s="183"/>
      <c r="AQ85" s="32"/>
      <c r="AS85" s="71" t="s">
        <v>68</v>
      </c>
      <c r="AT85" s="72" t="s">
        <v>69</v>
      </c>
      <c r="AU85" s="72" t="s">
        <v>70</v>
      </c>
      <c r="AV85" s="72" t="s">
        <v>71</v>
      </c>
      <c r="AW85" s="72" t="s">
        <v>72</v>
      </c>
      <c r="AX85" s="72" t="s">
        <v>73</v>
      </c>
      <c r="AY85" s="72" t="s">
        <v>74</v>
      </c>
      <c r="AZ85" s="72" t="s">
        <v>75</v>
      </c>
      <c r="BA85" s="72" t="s">
        <v>76</v>
      </c>
      <c r="BB85" s="72" t="s">
        <v>77</v>
      </c>
      <c r="BC85" s="72" t="s">
        <v>78</v>
      </c>
      <c r="BD85" s="73" t="s">
        <v>79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5" t="s">
        <v>80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93">
        <f>ROUND(AG88,2)</f>
        <v>0</v>
      </c>
      <c r="AH87" s="193"/>
      <c r="AI87" s="193"/>
      <c r="AJ87" s="193"/>
      <c r="AK87" s="193"/>
      <c r="AL87" s="193"/>
      <c r="AM87" s="193"/>
      <c r="AN87" s="194">
        <f>SUM(AG87,AT87)</f>
        <v>0</v>
      </c>
      <c r="AO87" s="194"/>
      <c r="AP87" s="194"/>
      <c r="AQ87" s="66"/>
      <c r="AS87" s="77">
        <f>ROUND(AS88,2)</f>
        <v>0</v>
      </c>
      <c r="AT87" s="78">
        <f>ROUND(SUM(AV87:AW87),2)</f>
        <v>0</v>
      </c>
      <c r="AU87" s="79">
        <f>ROUND(AU88,5)</f>
        <v>0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81</v>
      </c>
      <c r="BT87" s="81" t="s">
        <v>82</v>
      </c>
      <c r="BV87" s="81" t="s">
        <v>83</v>
      </c>
      <c r="BW87" s="81" t="s">
        <v>84</v>
      </c>
      <c r="BX87" s="81" t="s">
        <v>85</v>
      </c>
    </row>
    <row r="88" spans="1:76" s="5" customFormat="1" ht="27" customHeight="1">
      <c r="A88" s="184" t="s">
        <v>442</v>
      </c>
      <c r="B88" s="82"/>
      <c r="C88" s="83"/>
      <c r="D88" s="179" t="s">
        <v>15</v>
      </c>
      <c r="E88" s="178"/>
      <c r="F88" s="178"/>
      <c r="G88" s="178"/>
      <c r="H88" s="178"/>
      <c r="I88" s="84"/>
      <c r="J88" s="179" t="s">
        <v>18</v>
      </c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7">
        <f>'161-14 - Výměna domacích ...'!M29</f>
        <v>0</v>
      </c>
      <c r="AH88" s="178"/>
      <c r="AI88" s="178"/>
      <c r="AJ88" s="178"/>
      <c r="AK88" s="178"/>
      <c r="AL88" s="178"/>
      <c r="AM88" s="178"/>
      <c r="AN88" s="177">
        <f>SUM(AG88,AT88)</f>
        <v>0</v>
      </c>
      <c r="AO88" s="178"/>
      <c r="AP88" s="178"/>
      <c r="AQ88" s="85"/>
      <c r="AS88" s="86">
        <f>'161-14 - Výměna domacích ...'!M27</f>
        <v>0</v>
      </c>
      <c r="AT88" s="87">
        <f>ROUND(SUM(AV88:AW88),2)</f>
        <v>0</v>
      </c>
      <c r="AU88" s="88">
        <f>'161-14 - Výměna domacích ...'!W126</f>
        <v>0</v>
      </c>
      <c r="AV88" s="87">
        <f>'161-14 - Výměna domacích ...'!M31</f>
        <v>0</v>
      </c>
      <c r="AW88" s="87">
        <f>'161-14 - Výměna domacích ...'!M32</f>
        <v>0</v>
      </c>
      <c r="AX88" s="87">
        <f>'161-14 - Výměna domacích ...'!M33</f>
        <v>0</v>
      </c>
      <c r="AY88" s="87">
        <f>'161-14 - Výměna domacích ...'!M34</f>
        <v>0</v>
      </c>
      <c r="AZ88" s="87">
        <f>'161-14 - Výměna domacích ...'!H31</f>
        <v>0</v>
      </c>
      <c r="BA88" s="87">
        <f>'161-14 - Výměna domacích ...'!H32</f>
        <v>0</v>
      </c>
      <c r="BB88" s="87">
        <f>'161-14 - Výměna domacích ...'!H33</f>
        <v>0</v>
      </c>
      <c r="BC88" s="87">
        <f>'161-14 - Výměna domacích ...'!H34</f>
        <v>0</v>
      </c>
      <c r="BD88" s="89">
        <f>'161-14 - Výměna domacích ...'!H35</f>
        <v>0</v>
      </c>
      <c r="BT88" s="90" t="s">
        <v>22</v>
      </c>
      <c r="BU88" s="90" t="s">
        <v>86</v>
      </c>
      <c r="BV88" s="90" t="s">
        <v>83</v>
      </c>
      <c r="BW88" s="90" t="s">
        <v>84</v>
      </c>
      <c r="BX88" s="90" t="s">
        <v>85</v>
      </c>
    </row>
    <row r="89" spans="2:43" ht="13.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2:48" s="1" customFormat="1" ht="30" customHeight="1">
      <c r="B90" s="30"/>
      <c r="C90" s="75" t="s">
        <v>87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194">
        <f>ROUND(SUM(AG91:AG94),2)</f>
        <v>0</v>
      </c>
      <c r="AH90" s="195"/>
      <c r="AI90" s="195"/>
      <c r="AJ90" s="195"/>
      <c r="AK90" s="195"/>
      <c r="AL90" s="195"/>
      <c r="AM90" s="195"/>
      <c r="AN90" s="194">
        <f>ROUND(SUM(AN91:AN94),2)</f>
        <v>0</v>
      </c>
      <c r="AO90" s="195"/>
      <c r="AP90" s="195"/>
      <c r="AQ90" s="32"/>
      <c r="AS90" s="71" t="s">
        <v>88</v>
      </c>
      <c r="AT90" s="72" t="s">
        <v>89</v>
      </c>
      <c r="AU90" s="72" t="s">
        <v>46</v>
      </c>
      <c r="AV90" s="73" t="s">
        <v>69</v>
      </c>
    </row>
    <row r="91" spans="2:89" s="1" customFormat="1" ht="19.5" customHeight="1">
      <c r="B91" s="30"/>
      <c r="C91" s="31"/>
      <c r="D91" s="91" t="s">
        <v>90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197">
        <f>ROUND(AG87*AS91,2)</f>
        <v>0</v>
      </c>
      <c r="AH91" s="195"/>
      <c r="AI91" s="195"/>
      <c r="AJ91" s="195"/>
      <c r="AK91" s="195"/>
      <c r="AL91" s="195"/>
      <c r="AM91" s="195"/>
      <c r="AN91" s="198">
        <f>ROUND(AG91+AV91,2)</f>
        <v>0</v>
      </c>
      <c r="AO91" s="195"/>
      <c r="AP91" s="195"/>
      <c r="AQ91" s="32"/>
      <c r="AS91" s="92">
        <v>0</v>
      </c>
      <c r="AT91" s="93" t="s">
        <v>91</v>
      </c>
      <c r="AU91" s="93" t="s">
        <v>47</v>
      </c>
      <c r="AV91" s="94">
        <f>ROUND(IF(AU91="základní",AG91*L31,IF(AU91="snížená",AG91*L32,0)),2)</f>
        <v>0</v>
      </c>
      <c r="BV91" s="13" t="s">
        <v>92</v>
      </c>
      <c r="BY91" s="95">
        <f>IF(AU91="základní",AV91,0)</f>
        <v>0</v>
      </c>
      <c r="BZ91" s="95">
        <f>IF(AU91="snížená",AV91,0)</f>
        <v>0</v>
      </c>
      <c r="CA91" s="95">
        <v>0</v>
      </c>
      <c r="CB91" s="95">
        <v>0</v>
      </c>
      <c r="CC91" s="95">
        <v>0</v>
      </c>
      <c r="CD91" s="95">
        <f>IF(AU91="základní",AG91,0)</f>
        <v>0</v>
      </c>
      <c r="CE91" s="95">
        <f>IF(AU91="snížená",AG91,0)</f>
        <v>0</v>
      </c>
      <c r="CF91" s="95">
        <f>IF(AU91="zákl. přenesená",AG91,0)</f>
        <v>0</v>
      </c>
      <c r="CG91" s="95">
        <f>IF(AU91="sníž. přenesená",AG91,0)</f>
        <v>0</v>
      </c>
      <c r="CH91" s="95">
        <f>IF(AU91="nulová",AG91,0)</f>
        <v>0</v>
      </c>
      <c r="CI91" s="13">
        <f>IF(AU91="základní",1,IF(AU91="snížená",2,IF(AU91="zákl. přenesená",4,IF(AU91="sníž. přenesená",5,3))))</f>
        <v>1</v>
      </c>
      <c r="CJ91" s="13">
        <f>IF(AT91="stavební čast",1,IF(8891="investiční čast",2,3))</f>
        <v>1</v>
      </c>
      <c r="CK91" s="13" t="str">
        <f>IF(D91="Vyplň vlastní","","x")</f>
        <v>x</v>
      </c>
    </row>
    <row r="92" spans="2:89" s="1" customFormat="1" ht="19.5" customHeight="1">
      <c r="B92" s="30"/>
      <c r="C92" s="31"/>
      <c r="D92" s="196" t="s">
        <v>93</v>
      </c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31"/>
      <c r="AD92" s="31"/>
      <c r="AE92" s="31"/>
      <c r="AF92" s="31"/>
      <c r="AG92" s="197">
        <f>AG87*AS92</f>
        <v>0</v>
      </c>
      <c r="AH92" s="195"/>
      <c r="AI92" s="195"/>
      <c r="AJ92" s="195"/>
      <c r="AK92" s="195"/>
      <c r="AL92" s="195"/>
      <c r="AM92" s="195"/>
      <c r="AN92" s="198">
        <f>AG92+AV92</f>
        <v>0</v>
      </c>
      <c r="AO92" s="195"/>
      <c r="AP92" s="195"/>
      <c r="AQ92" s="32"/>
      <c r="AS92" s="96">
        <v>0</v>
      </c>
      <c r="AT92" s="97" t="s">
        <v>91</v>
      </c>
      <c r="AU92" s="97" t="s">
        <v>47</v>
      </c>
      <c r="AV92" s="98">
        <f>ROUND(IF(AU92="nulová",0,IF(OR(AU92="základní",AU92="zákl. přenesená"),AG92*L31,AG92*L32)),2)</f>
        <v>0</v>
      </c>
      <c r="BV92" s="13" t="s">
        <v>94</v>
      </c>
      <c r="BY92" s="95">
        <f>IF(AU92="základní",AV92,0)</f>
        <v>0</v>
      </c>
      <c r="BZ92" s="95">
        <f>IF(AU92="snížená",AV92,0)</f>
        <v>0</v>
      </c>
      <c r="CA92" s="95">
        <f>IF(AU92="zákl. přenesená",AV92,0)</f>
        <v>0</v>
      </c>
      <c r="CB92" s="95">
        <f>IF(AU92="sníž. přenesená",AV92,0)</f>
        <v>0</v>
      </c>
      <c r="CC92" s="95">
        <f>IF(AU92="nulová",AV92,0)</f>
        <v>0</v>
      </c>
      <c r="CD92" s="95">
        <f>IF(AU92="základní",AG92,0)</f>
        <v>0</v>
      </c>
      <c r="CE92" s="95">
        <f>IF(AU92="snížená",AG92,0)</f>
        <v>0</v>
      </c>
      <c r="CF92" s="95">
        <f>IF(AU92="zákl. přenesená",AG92,0)</f>
        <v>0</v>
      </c>
      <c r="CG92" s="95">
        <f>IF(AU92="sníž. přenesená",AG92,0)</f>
        <v>0</v>
      </c>
      <c r="CH92" s="95">
        <f>IF(AU92="nulová",AG92,0)</f>
        <v>0</v>
      </c>
      <c r="CI92" s="13">
        <f>IF(AU92="základní",1,IF(AU92="snížená",2,IF(AU92="zákl. přenesená",4,IF(AU92="sníž. přenesená",5,3))))</f>
        <v>1</v>
      </c>
      <c r="CJ92" s="13">
        <f>IF(AT92="stavební čast",1,IF(8892="investiční čast",2,3))</f>
        <v>1</v>
      </c>
      <c r="CK92" s="13">
        <f>IF(D92="Vyplň vlastní","","x")</f>
      </c>
    </row>
    <row r="93" spans="2:89" s="1" customFormat="1" ht="19.5" customHeight="1">
      <c r="B93" s="30"/>
      <c r="C93" s="31"/>
      <c r="D93" s="196" t="s">
        <v>93</v>
      </c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31"/>
      <c r="AD93" s="31"/>
      <c r="AE93" s="31"/>
      <c r="AF93" s="31"/>
      <c r="AG93" s="197">
        <f>AG87*AS93</f>
        <v>0</v>
      </c>
      <c r="AH93" s="195"/>
      <c r="AI93" s="195"/>
      <c r="AJ93" s="195"/>
      <c r="AK93" s="195"/>
      <c r="AL93" s="195"/>
      <c r="AM93" s="195"/>
      <c r="AN93" s="198">
        <f>AG93+AV93</f>
        <v>0</v>
      </c>
      <c r="AO93" s="195"/>
      <c r="AP93" s="195"/>
      <c r="AQ93" s="32"/>
      <c r="AS93" s="96">
        <v>0</v>
      </c>
      <c r="AT93" s="97" t="s">
        <v>91</v>
      </c>
      <c r="AU93" s="97" t="s">
        <v>47</v>
      </c>
      <c r="AV93" s="98">
        <f>ROUND(IF(AU93="nulová",0,IF(OR(AU93="základní",AU93="zákl. přenesená"),AG93*L31,AG93*L32)),2)</f>
        <v>0</v>
      </c>
      <c r="BV93" s="13" t="s">
        <v>94</v>
      </c>
      <c r="BY93" s="95">
        <f>IF(AU93="základní",AV93,0)</f>
        <v>0</v>
      </c>
      <c r="BZ93" s="95">
        <f>IF(AU93="snížená",AV93,0)</f>
        <v>0</v>
      </c>
      <c r="CA93" s="95">
        <f>IF(AU93="zákl. přenesená",AV93,0)</f>
        <v>0</v>
      </c>
      <c r="CB93" s="95">
        <f>IF(AU93="sníž. přenesená",AV93,0)</f>
        <v>0</v>
      </c>
      <c r="CC93" s="95">
        <f>IF(AU93="nulová",AV93,0)</f>
        <v>0</v>
      </c>
      <c r="CD93" s="95">
        <f>IF(AU93="základní",AG93,0)</f>
        <v>0</v>
      </c>
      <c r="CE93" s="95">
        <f>IF(AU93="snížená",AG93,0)</f>
        <v>0</v>
      </c>
      <c r="CF93" s="95">
        <f>IF(AU93="zákl. přenesená",AG93,0)</f>
        <v>0</v>
      </c>
      <c r="CG93" s="95">
        <f>IF(AU93="sníž. přenesená",AG93,0)</f>
        <v>0</v>
      </c>
      <c r="CH93" s="95">
        <f>IF(AU93="nulová",AG93,0)</f>
        <v>0</v>
      </c>
      <c r="CI93" s="13">
        <f>IF(AU93="základní",1,IF(AU93="snížená",2,IF(AU93="zákl. přenesená",4,IF(AU93="sníž. přenesená",5,3))))</f>
        <v>1</v>
      </c>
      <c r="CJ93" s="13">
        <f>IF(AT93="stavební čast",1,IF(8893="investiční čast",2,3))</f>
        <v>1</v>
      </c>
      <c r="CK93" s="13">
        <f>IF(D93="Vyplň vlastní","","x")</f>
      </c>
    </row>
    <row r="94" spans="2:89" s="1" customFormat="1" ht="19.5" customHeight="1">
      <c r="B94" s="30"/>
      <c r="C94" s="31"/>
      <c r="D94" s="196" t="s">
        <v>93</v>
      </c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31"/>
      <c r="AD94" s="31"/>
      <c r="AE94" s="31"/>
      <c r="AF94" s="31"/>
      <c r="AG94" s="197">
        <f>AG87*AS94</f>
        <v>0</v>
      </c>
      <c r="AH94" s="195"/>
      <c r="AI94" s="195"/>
      <c r="AJ94" s="195"/>
      <c r="AK94" s="195"/>
      <c r="AL94" s="195"/>
      <c r="AM94" s="195"/>
      <c r="AN94" s="198">
        <f>AG94+AV94</f>
        <v>0</v>
      </c>
      <c r="AO94" s="195"/>
      <c r="AP94" s="195"/>
      <c r="AQ94" s="32"/>
      <c r="AS94" s="99">
        <v>0</v>
      </c>
      <c r="AT94" s="100" t="s">
        <v>91</v>
      </c>
      <c r="AU94" s="100" t="s">
        <v>47</v>
      </c>
      <c r="AV94" s="101">
        <f>ROUND(IF(AU94="nulová",0,IF(OR(AU94="základní",AU94="zákl. přenesená"),AG94*L31,AG94*L32)),2)</f>
        <v>0</v>
      </c>
      <c r="BV94" s="13" t="s">
        <v>94</v>
      </c>
      <c r="BY94" s="95">
        <f>IF(AU94="základní",AV94,0)</f>
        <v>0</v>
      </c>
      <c r="BZ94" s="95">
        <f>IF(AU94="snížená",AV94,0)</f>
        <v>0</v>
      </c>
      <c r="CA94" s="95">
        <f>IF(AU94="zákl. přenesená",AV94,0)</f>
        <v>0</v>
      </c>
      <c r="CB94" s="95">
        <f>IF(AU94="sníž. přenesená",AV94,0)</f>
        <v>0</v>
      </c>
      <c r="CC94" s="95">
        <f>IF(AU94="nulová",AV94,0)</f>
        <v>0</v>
      </c>
      <c r="CD94" s="95">
        <f>IF(AU94="základní",AG94,0)</f>
        <v>0</v>
      </c>
      <c r="CE94" s="95">
        <f>IF(AU94="snížená",AG94,0)</f>
        <v>0</v>
      </c>
      <c r="CF94" s="95">
        <f>IF(AU94="zákl. přenesená",AG94,0)</f>
        <v>0</v>
      </c>
      <c r="CG94" s="95">
        <f>IF(AU94="sníž. přenesená",AG94,0)</f>
        <v>0</v>
      </c>
      <c r="CH94" s="95">
        <f>IF(AU94="nulová",AG94,0)</f>
        <v>0</v>
      </c>
      <c r="CI94" s="13">
        <f>IF(AU94="základní",1,IF(AU94="snížená",2,IF(AU94="zákl. přenesená",4,IF(AU94="sníž. přenesená",5,3))))</f>
        <v>1</v>
      </c>
      <c r="CJ94" s="13">
        <f>IF(AT94="stavební čast",1,IF(8894="investiční čast",2,3))</f>
        <v>1</v>
      </c>
      <c r="CK94" s="13">
        <f>IF(D94="Vyplň vlastní","","x")</f>
      </c>
    </row>
    <row r="95" spans="2:43" s="1" customFormat="1" ht="10.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2"/>
    </row>
    <row r="96" spans="2:43" s="1" customFormat="1" ht="30" customHeight="1">
      <c r="B96" s="30"/>
      <c r="C96" s="102" t="s">
        <v>95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190">
        <f>ROUND(AG87+AG90,2)</f>
        <v>0</v>
      </c>
      <c r="AH96" s="190"/>
      <c r="AI96" s="190"/>
      <c r="AJ96" s="190"/>
      <c r="AK96" s="190"/>
      <c r="AL96" s="190"/>
      <c r="AM96" s="190"/>
      <c r="AN96" s="190">
        <f>AN87+AN90</f>
        <v>0</v>
      </c>
      <c r="AO96" s="190"/>
      <c r="AP96" s="190"/>
      <c r="AQ96" s="32"/>
    </row>
    <row r="97" spans="2:43" s="1" customFormat="1" ht="6.75" customHeight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6"/>
    </row>
  </sheetData>
  <sheetProtection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D92:AB92"/>
    <mergeCell ref="AG92:AM92"/>
    <mergeCell ref="AN92:AP92"/>
    <mergeCell ref="AN88:AP88"/>
    <mergeCell ref="AG88:AM88"/>
    <mergeCell ref="D88:H88"/>
    <mergeCell ref="J88:AF88"/>
    <mergeCell ref="D93:AB93"/>
    <mergeCell ref="AG93:AM93"/>
    <mergeCell ref="AN93:AP93"/>
    <mergeCell ref="D94:AB94"/>
    <mergeCell ref="AG94:AM94"/>
    <mergeCell ref="AN94:AP94"/>
    <mergeCell ref="AG96:AM96"/>
    <mergeCell ref="AN96:AP96"/>
    <mergeCell ref="AR2:BE2"/>
    <mergeCell ref="AG87:AM87"/>
    <mergeCell ref="AN87:AP87"/>
    <mergeCell ref="AG90:AM90"/>
    <mergeCell ref="AN90:AP90"/>
    <mergeCell ref="AG91:AM91"/>
    <mergeCell ref="AN91:AP91"/>
    <mergeCell ref="C76:AP76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61-14 - Výměna domacích ...'!C2" tooltip="161-14 - Výměna domacích 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4"/>
  <sheetViews>
    <sheetView showGridLines="0" tabSelected="1" zoomScalePageLayoutView="0" workbookViewId="0" topLeftCell="A1">
      <pane ySplit="1" topLeftCell="BM201" activePane="bottomLeft" state="frozen"/>
      <selection pane="topLeft" activeCell="A1" sqref="A1"/>
      <selection pane="bottomLeft" activeCell="AD153" sqref="AD153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  <col min="65" max="16384" width="9.28125" style="0" customWidth="1"/>
  </cols>
  <sheetData>
    <row r="1" spans="1:66" ht="21.75" customHeight="1">
      <c r="A1" s="189"/>
      <c r="B1" s="186"/>
      <c r="C1" s="186"/>
      <c r="D1" s="187" t="s">
        <v>1</v>
      </c>
      <c r="E1" s="186"/>
      <c r="F1" s="188" t="s">
        <v>443</v>
      </c>
      <c r="G1" s="188"/>
      <c r="H1" s="212" t="s">
        <v>444</v>
      </c>
      <c r="I1" s="213"/>
      <c r="J1" s="213"/>
      <c r="K1" s="214"/>
      <c r="L1" s="188" t="s">
        <v>445</v>
      </c>
      <c r="M1" s="186"/>
      <c r="N1" s="186"/>
      <c r="O1" s="187" t="s">
        <v>96</v>
      </c>
      <c r="P1" s="186"/>
      <c r="Q1" s="186"/>
      <c r="R1" s="186"/>
      <c r="S1" s="188" t="s">
        <v>446</v>
      </c>
      <c r="T1" s="188"/>
      <c r="U1" s="189"/>
      <c r="V1" s="189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76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91" t="s">
        <v>6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3" t="s">
        <v>84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97</v>
      </c>
    </row>
    <row r="4" spans="2:46" ht="36.75" customHeight="1">
      <c r="B4" s="17"/>
      <c r="C4" s="164" t="s">
        <v>98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s="1" customFormat="1" ht="32.25" customHeight="1">
      <c r="B6" s="30"/>
      <c r="C6" s="31"/>
      <c r="D6" s="24" t="s">
        <v>17</v>
      </c>
      <c r="E6" s="31"/>
      <c r="F6" s="202" t="s">
        <v>18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31"/>
      <c r="R6" s="32"/>
    </row>
    <row r="7" spans="2:18" s="1" customFormat="1" ht="14.25" customHeight="1">
      <c r="B7" s="30"/>
      <c r="C7" s="31"/>
      <c r="D7" s="25" t="s">
        <v>20</v>
      </c>
      <c r="E7" s="31"/>
      <c r="F7" s="23" t="s">
        <v>3</v>
      </c>
      <c r="G7" s="31"/>
      <c r="H7" s="31"/>
      <c r="I7" s="31"/>
      <c r="J7" s="31"/>
      <c r="K7" s="31"/>
      <c r="L7" s="31"/>
      <c r="M7" s="25" t="s">
        <v>21</v>
      </c>
      <c r="N7" s="31"/>
      <c r="O7" s="23" t="s">
        <v>3</v>
      </c>
      <c r="P7" s="31"/>
      <c r="Q7" s="31"/>
      <c r="R7" s="32"/>
    </row>
    <row r="8" spans="2:18" s="1" customFormat="1" ht="14.25" customHeight="1">
      <c r="B8" s="30"/>
      <c r="C8" s="31"/>
      <c r="D8" s="25" t="s">
        <v>23</v>
      </c>
      <c r="E8" s="31"/>
      <c r="F8" s="23" t="s">
        <v>24</v>
      </c>
      <c r="G8" s="31"/>
      <c r="H8" s="31"/>
      <c r="I8" s="31"/>
      <c r="J8" s="31"/>
      <c r="K8" s="31"/>
      <c r="L8" s="31"/>
      <c r="M8" s="25" t="s">
        <v>25</v>
      </c>
      <c r="N8" s="31"/>
      <c r="O8" s="249" t="str">
        <f>'Rekapitulace stavby'!AN8</f>
        <v>23.3.2016</v>
      </c>
      <c r="P8" s="195"/>
      <c r="Q8" s="31"/>
      <c r="R8" s="32"/>
    </row>
    <row r="9" spans="2:18" s="1" customFormat="1" ht="10.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2:18" s="1" customFormat="1" ht="14.25" customHeight="1">
      <c r="B10" s="30"/>
      <c r="C10" s="31"/>
      <c r="D10" s="25" t="s">
        <v>29</v>
      </c>
      <c r="E10" s="31"/>
      <c r="F10" s="31"/>
      <c r="G10" s="31"/>
      <c r="H10" s="31"/>
      <c r="I10" s="31"/>
      <c r="J10" s="31"/>
      <c r="K10" s="31"/>
      <c r="L10" s="31"/>
      <c r="M10" s="25" t="s">
        <v>30</v>
      </c>
      <c r="N10" s="31"/>
      <c r="O10" s="201" t="s">
        <v>31</v>
      </c>
      <c r="P10" s="195"/>
      <c r="Q10" s="31"/>
      <c r="R10" s="32"/>
    </row>
    <row r="11" spans="2:18" s="1" customFormat="1" ht="18" customHeight="1">
      <c r="B11" s="30"/>
      <c r="C11" s="31"/>
      <c r="D11" s="31"/>
      <c r="E11" s="23" t="s">
        <v>32</v>
      </c>
      <c r="F11" s="31"/>
      <c r="G11" s="31"/>
      <c r="H11" s="31"/>
      <c r="I11" s="31"/>
      <c r="J11" s="31"/>
      <c r="K11" s="31"/>
      <c r="L11" s="31"/>
      <c r="M11" s="25" t="s">
        <v>33</v>
      </c>
      <c r="N11" s="31"/>
      <c r="O11" s="201" t="s">
        <v>3</v>
      </c>
      <c r="P11" s="195"/>
      <c r="Q11" s="31"/>
      <c r="R11" s="32"/>
    </row>
    <row r="12" spans="2:18" s="1" customFormat="1" ht="6.75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2:18" s="1" customFormat="1" ht="14.25" customHeight="1">
      <c r="B13" s="30"/>
      <c r="C13" s="31"/>
      <c r="D13" s="25" t="s">
        <v>34</v>
      </c>
      <c r="E13" s="31"/>
      <c r="F13" s="31"/>
      <c r="G13" s="31"/>
      <c r="H13" s="31"/>
      <c r="I13" s="31"/>
      <c r="J13" s="31"/>
      <c r="K13" s="31"/>
      <c r="L13" s="31"/>
      <c r="M13" s="25" t="s">
        <v>30</v>
      </c>
      <c r="N13" s="31"/>
      <c r="O13" s="248" t="str">
        <f>IF('Rekapitulace stavby'!AN13="","",'Rekapitulace stavby'!AN13)</f>
        <v>Vyplň údaj</v>
      </c>
      <c r="P13" s="195"/>
      <c r="Q13" s="31"/>
      <c r="R13" s="32"/>
    </row>
    <row r="14" spans="2:18" s="1" customFormat="1" ht="18" customHeight="1">
      <c r="B14" s="30"/>
      <c r="C14" s="31"/>
      <c r="D14" s="31"/>
      <c r="E14" s="248" t="str">
        <f>IF('Rekapitulace stavby'!E14="","",'Rekapitulace stavby'!E14)</f>
        <v>Vyplň údaj</v>
      </c>
      <c r="F14" s="195"/>
      <c r="G14" s="195"/>
      <c r="H14" s="195"/>
      <c r="I14" s="195"/>
      <c r="J14" s="195"/>
      <c r="K14" s="195"/>
      <c r="L14" s="195"/>
      <c r="M14" s="25" t="s">
        <v>33</v>
      </c>
      <c r="N14" s="31"/>
      <c r="O14" s="248" t="str">
        <f>IF('Rekapitulace stavby'!AN14="","",'Rekapitulace stavby'!AN14)</f>
        <v>Vyplň údaj</v>
      </c>
      <c r="P14" s="195"/>
      <c r="Q14" s="31"/>
      <c r="R14" s="32"/>
    </row>
    <row r="15" spans="2:18" s="1" customFormat="1" ht="6.75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2:18" s="1" customFormat="1" ht="14.25" customHeight="1">
      <c r="B16" s="30"/>
      <c r="C16" s="31"/>
      <c r="D16" s="25" t="s">
        <v>36</v>
      </c>
      <c r="E16" s="31"/>
      <c r="F16" s="31"/>
      <c r="G16" s="31"/>
      <c r="H16" s="31"/>
      <c r="I16" s="31"/>
      <c r="J16" s="31"/>
      <c r="K16" s="31"/>
      <c r="L16" s="31"/>
      <c r="M16" s="25" t="s">
        <v>30</v>
      </c>
      <c r="N16" s="31"/>
      <c r="O16" s="201">
        <f>IF('Rekapitulace stavby'!AN16="","",'Rekapitulace stavby'!AN16)</f>
      </c>
      <c r="P16" s="195"/>
      <c r="Q16" s="31"/>
      <c r="R16" s="32"/>
    </row>
    <row r="17" spans="2:18" s="1" customFormat="1" ht="18" customHeight="1">
      <c r="B17" s="30"/>
      <c r="C17" s="31"/>
      <c r="D17" s="31"/>
      <c r="E17" s="23" t="str">
        <f>IF('Rekapitulace stavby'!E17="","",'Rekapitulace stavby'!E17)</f>
        <v> </v>
      </c>
      <c r="F17" s="31"/>
      <c r="G17" s="31"/>
      <c r="H17" s="31"/>
      <c r="I17" s="31"/>
      <c r="J17" s="31"/>
      <c r="K17" s="31"/>
      <c r="L17" s="31"/>
      <c r="M17" s="25" t="s">
        <v>33</v>
      </c>
      <c r="N17" s="31"/>
      <c r="O17" s="201">
        <f>IF('Rekapitulace stavby'!AN17="","",'Rekapitulace stavby'!AN17)</f>
      </c>
      <c r="P17" s="195"/>
      <c r="Q17" s="31"/>
      <c r="R17" s="32"/>
    </row>
    <row r="18" spans="2:18" s="1" customFormat="1" ht="6.7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</row>
    <row r="19" spans="2:18" s="1" customFormat="1" ht="14.25" customHeight="1">
      <c r="B19" s="30"/>
      <c r="C19" s="31"/>
      <c r="D19" s="25" t="s">
        <v>39</v>
      </c>
      <c r="E19" s="31"/>
      <c r="F19" s="31"/>
      <c r="G19" s="31"/>
      <c r="H19" s="31"/>
      <c r="I19" s="31"/>
      <c r="J19" s="31"/>
      <c r="K19" s="31"/>
      <c r="L19" s="31"/>
      <c r="M19" s="25" t="s">
        <v>30</v>
      </c>
      <c r="N19" s="31"/>
      <c r="O19" s="201" t="s">
        <v>40</v>
      </c>
      <c r="P19" s="195"/>
      <c r="Q19" s="31"/>
      <c r="R19" s="32"/>
    </row>
    <row r="20" spans="2:18" s="1" customFormat="1" ht="18" customHeight="1">
      <c r="B20" s="30"/>
      <c r="C20" s="31"/>
      <c r="D20" s="31"/>
      <c r="E20" s="23" t="s">
        <v>41</v>
      </c>
      <c r="F20" s="31"/>
      <c r="G20" s="31"/>
      <c r="H20" s="31"/>
      <c r="I20" s="31"/>
      <c r="J20" s="31"/>
      <c r="K20" s="31"/>
      <c r="L20" s="31"/>
      <c r="M20" s="25" t="s">
        <v>33</v>
      </c>
      <c r="N20" s="31"/>
      <c r="O20" s="201" t="s">
        <v>3</v>
      </c>
      <c r="P20" s="195"/>
      <c r="Q20" s="31"/>
      <c r="R20" s="32"/>
    </row>
    <row r="21" spans="2:18" s="1" customFormat="1" ht="6.75" customHeigh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</row>
    <row r="22" spans="2:18" s="1" customFormat="1" ht="14.25" customHeight="1">
      <c r="B22" s="30"/>
      <c r="C22" s="31"/>
      <c r="D22" s="25" t="s">
        <v>42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22.5" customHeight="1">
      <c r="B23" s="30"/>
      <c r="C23" s="31"/>
      <c r="D23" s="31"/>
      <c r="E23" s="204" t="s">
        <v>3</v>
      </c>
      <c r="F23" s="195"/>
      <c r="G23" s="195"/>
      <c r="H23" s="195"/>
      <c r="I23" s="195"/>
      <c r="J23" s="195"/>
      <c r="K23" s="195"/>
      <c r="L23" s="195"/>
      <c r="M23" s="31"/>
      <c r="N23" s="31"/>
      <c r="O23" s="31"/>
      <c r="P23" s="31"/>
      <c r="Q23" s="31"/>
      <c r="R23" s="32"/>
    </row>
    <row r="24" spans="2:18" s="1" customFormat="1" ht="6.7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31"/>
      <c r="R25" s="32"/>
    </row>
    <row r="26" spans="2:18" s="1" customFormat="1" ht="14.25" customHeight="1">
      <c r="B26" s="30"/>
      <c r="C26" s="31"/>
      <c r="D26" s="103" t="s">
        <v>99</v>
      </c>
      <c r="E26" s="31"/>
      <c r="F26" s="31"/>
      <c r="G26" s="31"/>
      <c r="H26" s="31"/>
      <c r="I26" s="31"/>
      <c r="J26" s="31"/>
      <c r="K26" s="31"/>
      <c r="L26" s="31"/>
      <c r="M26" s="205">
        <f>N87</f>
        <v>0</v>
      </c>
      <c r="N26" s="195"/>
      <c r="O26" s="195"/>
      <c r="P26" s="195"/>
      <c r="Q26" s="31"/>
      <c r="R26" s="32"/>
    </row>
    <row r="27" spans="2:18" s="1" customFormat="1" ht="14.25" customHeight="1">
      <c r="B27" s="30"/>
      <c r="C27" s="31"/>
      <c r="D27" s="29" t="s">
        <v>90</v>
      </c>
      <c r="E27" s="31"/>
      <c r="F27" s="31"/>
      <c r="G27" s="31"/>
      <c r="H27" s="31"/>
      <c r="I27" s="31"/>
      <c r="J27" s="31"/>
      <c r="K27" s="31"/>
      <c r="L27" s="31"/>
      <c r="M27" s="205">
        <f>N102</f>
        <v>0</v>
      </c>
      <c r="N27" s="195"/>
      <c r="O27" s="195"/>
      <c r="P27" s="195"/>
      <c r="Q27" s="31"/>
      <c r="R27" s="32"/>
    </row>
    <row r="28" spans="2:18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spans="2:18" s="1" customFormat="1" ht="24.75" customHeight="1">
      <c r="B29" s="30"/>
      <c r="C29" s="31"/>
      <c r="D29" s="104" t="s">
        <v>45</v>
      </c>
      <c r="E29" s="31"/>
      <c r="F29" s="31"/>
      <c r="G29" s="31"/>
      <c r="H29" s="31"/>
      <c r="I29" s="31"/>
      <c r="J29" s="31"/>
      <c r="K29" s="31"/>
      <c r="L29" s="31"/>
      <c r="M29" s="247">
        <f>ROUND(M26+M27,2)</f>
        <v>0</v>
      </c>
      <c r="N29" s="195"/>
      <c r="O29" s="195"/>
      <c r="P29" s="195"/>
      <c r="Q29" s="31"/>
      <c r="R29" s="32"/>
    </row>
    <row r="30" spans="2:18" s="1" customFormat="1" ht="6.75" customHeight="1">
      <c r="B30" s="30"/>
      <c r="C30" s="31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1"/>
      <c r="R30" s="32"/>
    </row>
    <row r="31" spans="2:18" s="1" customFormat="1" ht="14.25" customHeight="1">
      <c r="B31" s="30"/>
      <c r="C31" s="31"/>
      <c r="D31" s="37" t="s">
        <v>46</v>
      </c>
      <c r="E31" s="37" t="s">
        <v>47</v>
      </c>
      <c r="F31" s="38">
        <v>0.21</v>
      </c>
      <c r="G31" s="105" t="s">
        <v>48</v>
      </c>
      <c r="H31" s="246">
        <f>ROUND((((SUM(BE102:BE109)+SUM(BE126:BE211))+SUM(BE213:BE213))),2)</f>
        <v>0</v>
      </c>
      <c r="I31" s="195"/>
      <c r="J31" s="195"/>
      <c r="K31" s="31"/>
      <c r="L31" s="31"/>
      <c r="M31" s="246">
        <f>ROUND(((ROUND((SUM(BE102:BE109)+SUM(BE126:BE211)),2)*F31)+SUM(BE213:BE213)*F31),2)</f>
        <v>0</v>
      </c>
      <c r="N31" s="195"/>
      <c r="O31" s="195"/>
      <c r="P31" s="195"/>
      <c r="Q31" s="31"/>
      <c r="R31" s="32"/>
    </row>
    <row r="32" spans="2:18" s="1" customFormat="1" ht="14.25" customHeight="1">
      <c r="B32" s="30"/>
      <c r="C32" s="31"/>
      <c r="D32" s="31"/>
      <c r="E32" s="37" t="s">
        <v>49</v>
      </c>
      <c r="F32" s="38">
        <v>0.15</v>
      </c>
      <c r="G32" s="105" t="s">
        <v>48</v>
      </c>
      <c r="H32" s="246">
        <f>ROUND((((SUM(BF102:BF109)+SUM(BF126:BF211))+SUM(BF213:BF213))),2)</f>
        <v>0</v>
      </c>
      <c r="I32" s="195"/>
      <c r="J32" s="195"/>
      <c r="K32" s="31"/>
      <c r="L32" s="31"/>
      <c r="M32" s="246">
        <f>ROUND(((ROUND((SUM(BF102:BF109)+SUM(BF126:BF211)),2)*F32)+SUM(BF213:BF213)*F32),2)</f>
        <v>0</v>
      </c>
      <c r="N32" s="195"/>
      <c r="O32" s="195"/>
      <c r="P32" s="195"/>
      <c r="Q32" s="31"/>
      <c r="R32" s="32"/>
    </row>
    <row r="33" spans="2:18" s="1" customFormat="1" ht="14.25" customHeight="1" hidden="1">
      <c r="B33" s="30"/>
      <c r="C33" s="31"/>
      <c r="D33" s="31"/>
      <c r="E33" s="37" t="s">
        <v>50</v>
      </c>
      <c r="F33" s="38">
        <v>0.21</v>
      </c>
      <c r="G33" s="105" t="s">
        <v>48</v>
      </c>
      <c r="H33" s="246">
        <f>ROUND((((SUM(BG102:BG109)+SUM(BG126:BG211))+SUM(BG213:BG213))),2)</f>
        <v>0</v>
      </c>
      <c r="I33" s="195"/>
      <c r="J33" s="195"/>
      <c r="K33" s="31"/>
      <c r="L33" s="31"/>
      <c r="M33" s="246">
        <v>0</v>
      </c>
      <c r="N33" s="195"/>
      <c r="O33" s="195"/>
      <c r="P33" s="195"/>
      <c r="Q33" s="31"/>
      <c r="R33" s="32"/>
    </row>
    <row r="34" spans="2:18" s="1" customFormat="1" ht="14.25" customHeight="1" hidden="1">
      <c r="B34" s="30"/>
      <c r="C34" s="31"/>
      <c r="D34" s="31"/>
      <c r="E34" s="37" t="s">
        <v>51</v>
      </c>
      <c r="F34" s="38">
        <v>0.15</v>
      </c>
      <c r="G34" s="105" t="s">
        <v>48</v>
      </c>
      <c r="H34" s="246">
        <f>ROUND((((SUM(BH102:BH109)+SUM(BH126:BH211))+SUM(BH213:BH213))),2)</f>
        <v>0</v>
      </c>
      <c r="I34" s="195"/>
      <c r="J34" s="195"/>
      <c r="K34" s="31"/>
      <c r="L34" s="31"/>
      <c r="M34" s="246">
        <v>0</v>
      </c>
      <c r="N34" s="195"/>
      <c r="O34" s="195"/>
      <c r="P34" s="195"/>
      <c r="Q34" s="31"/>
      <c r="R34" s="32"/>
    </row>
    <row r="35" spans="2:18" s="1" customFormat="1" ht="14.25" customHeight="1" hidden="1">
      <c r="B35" s="30"/>
      <c r="C35" s="31"/>
      <c r="D35" s="31"/>
      <c r="E35" s="37" t="s">
        <v>52</v>
      </c>
      <c r="F35" s="38">
        <v>0</v>
      </c>
      <c r="G35" s="105" t="s">
        <v>48</v>
      </c>
      <c r="H35" s="246">
        <f>ROUND((((SUM(BI102:BI109)+SUM(BI126:BI211))+SUM(BI213:BI213))),2)</f>
        <v>0</v>
      </c>
      <c r="I35" s="195"/>
      <c r="J35" s="195"/>
      <c r="K35" s="31"/>
      <c r="L35" s="31"/>
      <c r="M35" s="246">
        <v>0</v>
      </c>
      <c r="N35" s="195"/>
      <c r="O35" s="195"/>
      <c r="P35" s="195"/>
      <c r="Q35" s="31"/>
      <c r="R35" s="32"/>
    </row>
    <row r="36" spans="2:18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</row>
    <row r="37" spans="2:18" s="1" customFormat="1" ht="24.75" customHeight="1">
      <c r="B37" s="30"/>
      <c r="C37" s="41"/>
      <c r="D37" s="42" t="s">
        <v>53</v>
      </c>
      <c r="E37" s="43"/>
      <c r="F37" s="43"/>
      <c r="G37" s="106" t="s">
        <v>54</v>
      </c>
      <c r="H37" s="44" t="s">
        <v>55</v>
      </c>
      <c r="I37" s="43"/>
      <c r="J37" s="43"/>
      <c r="K37" s="43"/>
      <c r="L37" s="175">
        <f>SUM(M29:M35)</f>
        <v>0</v>
      </c>
      <c r="M37" s="181"/>
      <c r="N37" s="181"/>
      <c r="O37" s="181"/>
      <c r="P37" s="183"/>
      <c r="Q37" s="41"/>
      <c r="R37" s="32"/>
    </row>
    <row r="38" spans="2:18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56</v>
      </c>
      <c r="E50" s="46"/>
      <c r="F50" s="46"/>
      <c r="G50" s="46"/>
      <c r="H50" s="47"/>
      <c r="I50" s="31"/>
      <c r="J50" s="45" t="s">
        <v>57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58</v>
      </c>
      <c r="E59" s="51"/>
      <c r="F59" s="51"/>
      <c r="G59" s="52" t="s">
        <v>59</v>
      </c>
      <c r="H59" s="53"/>
      <c r="I59" s="31"/>
      <c r="J59" s="50" t="s">
        <v>58</v>
      </c>
      <c r="K59" s="51"/>
      <c r="L59" s="51"/>
      <c r="M59" s="51"/>
      <c r="N59" s="52" t="s">
        <v>59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60</v>
      </c>
      <c r="E61" s="46"/>
      <c r="F61" s="46"/>
      <c r="G61" s="46"/>
      <c r="H61" s="47"/>
      <c r="I61" s="31"/>
      <c r="J61" s="45" t="s">
        <v>61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58</v>
      </c>
      <c r="E70" s="51"/>
      <c r="F70" s="51"/>
      <c r="G70" s="52" t="s">
        <v>59</v>
      </c>
      <c r="H70" s="53"/>
      <c r="I70" s="31"/>
      <c r="J70" s="50" t="s">
        <v>58</v>
      </c>
      <c r="K70" s="51"/>
      <c r="L70" s="51"/>
      <c r="M70" s="51"/>
      <c r="N70" s="52" t="s">
        <v>59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64" t="s">
        <v>100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6.75" customHeight="1">
      <c r="B78" s="30"/>
      <c r="C78" s="64" t="s">
        <v>17</v>
      </c>
      <c r="D78" s="31"/>
      <c r="E78" s="31"/>
      <c r="F78" s="165" t="str">
        <f>F6</f>
        <v>Výměna domacích telefonů a zvonkového tabla pro 70 b.j. , J.Trnky 72, F-M</v>
      </c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31"/>
      <c r="R78" s="32"/>
    </row>
    <row r="79" spans="2:18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2"/>
    </row>
    <row r="80" spans="2:18" s="1" customFormat="1" ht="18" customHeight="1">
      <c r="B80" s="30"/>
      <c r="C80" s="25" t="s">
        <v>23</v>
      </c>
      <c r="D80" s="31"/>
      <c r="E80" s="31"/>
      <c r="F80" s="23" t="str">
        <f>F8</f>
        <v>k.ú. Místek</v>
      </c>
      <c r="G80" s="31"/>
      <c r="H80" s="31"/>
      <c r="I80" s="31"/>
      <c r="J80" s="31"/>
      <c r="K80" s="25" t="s">
        <v>25</v>
      </c>
      <c r="L80" s="31"/>
      <c r="M80" s="239" t="str">
        <f>IF(O8="","",O8)</f>
        <v>23.3.2016</v>
      </c>
      <c r="N80" s="195"/>
      <c r="O80" s="195"/>
      <c r="P80" s="195"/>
      <c r="Q80" s="31"/>
      <c r="R80" s="32"/>
    </row>
    <row r="81" spans="2:18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2"/>
    </row>
    <row r="82" spans="2:18" s="1" customFormat="1" ht="15">
      <c r="B82" s="30"/>
      <c r="C82" s="25" t="s">
        <v>29</v>
      </c>
      <c r="D82" s="31"/>
      <c r="E82" s="31"/>
      <c r="F82" s="23" t="str">
        <f>E11</f>
        <v>Statutární město Frýdek-Místek</v>
      </c>
      <c r="G82" s="31"/>
      <c r="H82" s="31"/>
      <c r="I82" s="31"/>
      <c r="J82" s="31"/>
      <c r="K82" s="25" t="s">
        <v>36</v>
      </c>
      <c r="L82" s="31"/>
      <c r="M82" s="201" t="str">
        <f>E17</f>
        <v> </v>
      </c>
      <c r="N82" s="195"/>
      <c r="O82" s="195"/>
      <c r="P82" s="195"/>
      <c r="Q82" s="195"/>
      <c r="R82" s="32"/>
    </row>
    <row r="83" spans="2:18" s="1" customFormat="1" ht="14.25" customHeight="1">
      <c r="B83" s="30"/>
      <c r="C83" s="25" t="s">
        <v>34</v>
      </c>
      <c r="D83" s="31"/>
      <c r="E83" s="31"/>
      <c r="F83" s="23" t="str">
        <f>IF(E14="","",E14)</f>
        <v>Vyplň údaj</v>
      </c>
      <c r="G83" s="31"/>
      <c r="H83" s="31"/>
      <c r="I83" s="31"/>
      <c r="J83" s="31"/>
      <c r="K83" s="25" t="s">
        <v>39</v>
      </c>
      <c r="L83" s="31"/>
      <c r="M83" s="201" t="str">
        <f>E20</f>
        <v>Libuše Svolinská</v>
      </c>
      <c r="N83" s="195"/>
      <c r="O83" s="195"/>
      <c r="P83" s="195"/>
      <c r="Q83" s="195"/>
      <c r="R83" s="32"/>
    </row>
    <row r="84" spans="2:18" s="1" customFormat="1" ht="9.7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2"/>
    </row>
    <row r="85" spans="2:18" s="1" customFormat="1" ht="29.25" customHeight="1">
      <c r="B85" s="30"/>
      <c r="C85" s="245" t="s">
        <v>101</v>
      </c>
      <c r="D85" s="241"/>
      <c r="E85" s="241"/>
      <c r="F85" s="241"/>
      <c r="G85" s="241"/>
      <c r="H85" s="41"/>
      <c r="I85" s="41"/>
      <c r="J85" s="41"/>
      <c r="K85" s="41"/>
      <c r="L85" s="41"/>
      <c r="M85" s="41"/>
      <c r="N85" s="245" t="s">
        <v>102</v>
      </c>
      <c r="O85" s="195"/>
      <c r="P85" s="195"/>
      <c r="Q85" s="195"/>
      <c r="R85" s="32"/>
    </row>
    <row r="86" spans="2:18" s="1" customFormat="1" ht="9.7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2"/>
    </row>
    <row r="87" spans="2:47" s="1" customFormat="1" ht="29.25" customHeight="1">
      <c r="B87" s="30"/>
      <c r="C87" s="107" t="s">
        <v>103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194">
        <f>N126</f>
        <v>0</v>
      </c>
      <c r="O87" s="195"/>
      <c r="P87" s="195"/>
      <c r="Q87" s="195"/>
      <c r="R87" s="32"/>
      <c r="AU87" s="13" t="s">
        <v>104</v>
      </c>
    </row>
    <row r="88" spans="2:18" s="6" customFormat="1" ht="24.75" customHeight="1">
      <c r="B88" s="108"/>
      <c r="C88" s="109"/>
      <c r="D88" s="110" t="s">
        <v>105</v>
      </c>
      <c r="E88" s="109"/>
      <c r="F88" s="109"/>
      <c r="G88" s="109"/>
      <c r="H88" s="109"/>
      <c r="I88" s="109"/>
      <c r="J88" s="109"/>
      <c r="K88" s="109"/>
      <c r="L88" s="109"/>
      <c r="M88" s="109"/>
      <c r="N88" s="222">
        <f>N127</f>
        <v>0</v>
      </c>
      <c r="O88" s="244"/>
      <c r="P88" s="244"/>
      <c r="Q88" s="244"/>
      <c r="R88" s="111"/>
    </row>
    <row r="89" spans="2:18" s="7" customFormat="1" ht="19.5" customHeight="1">
      <c r="B89" s="112"/>
      <c r="C89" s="113"/>
      <c r="D89" s="91" t="s">
        <v>106</v>
      </c>
      <c r="E89" s="113"/>
      <c r="F89" s="113"/>
      <c r="G89" s="113"/>
      <c r="H89" s="113"/>
      <c r="I89" s="113"/>
      <c r="J89" s="113"/>
      <c r="K89" s="113"/>
      <c r="L89" s="113"/>
      <c r="M89" s="113"/>
      <c r="N89" s="198">
        <f>N128</f>
        <v>0</v>
      </c>
      <c r="O89" s="243"/>
      <c r="P89" s="243"/>
      <c r="Q89" s="243"/>
      <c r="R89" s="114"/>
    </row>
    <row r="90" spans="2:18" s="7" customFormat="1" ht="19.5" customHeight="1">
      <c r="B90" s="112"/>
      <c r="C90" s="113"/>
      <c r="D90" s="91" t="s">
        <v>107</v>
      </c>
      <c r="E90" s="113"/>
      <c r="F90" s="113"/>
      <c r="G90" s="113"/>
      <c r="H90" s="113"/>
      <c r="I90" s="113"/>
      <c r="J90" s="113"/>
      <c r="K90" s="113"/>
      <c r="L90" s="113"/>
      <c r="M90" s="113"/>
      <c r="N90" s="198">
        <f>N131</f>
        <v>0</v>
      </c>
      <c r="O90" s="243"/>
      <c r="P90" s="243"/>
      <c r="Q90" s="243"/>
      <c r="R90" s="114"/>
    </row>
    <row r="91" spans="2:18" s="7" customFormat="1" ht="19.5" customHeight="1">
      <c r="B91" s="112"/>
      <c r="C91" s="113"/>
      <c r="D91" s="91" t="s">
        <v>108</v>
      </c>
      <c r="E91" s="113"/>
      <c r="F91" s="113"/>
      <c r="G91" s="113"/>
      <c r="H91" s="113"/>
      <c r="I91" s="113"/>
      <c r="J91" s="113"/>
      <c r="K91" s="113"/>
      <c r="L91" s="113"/>
      <c r="M91" s="113"/>
      <c r="N91" s="198">
        <f>N138</f>
        <v>0</v>
      </c>
      <c r="O91" s="243"/>
      <c r="P91" s="243"/>
      <c r="Q91" s="243"/>
      <c r="R91" s="114"/>
    </row>
    <row r="92" spans="2:18" s="7" customFormat="1" ht="19.5" customHeight="1">
      <c r="B92" s="112"/>
      <c r="C92" s="113"/>
      <c r="D92" s="91" t="s">
        <v>109</v>
      </c>
      <c r="E92" s="113"/>
      <c r="F92" s="113"/>
      <c r="G92" s="113"/>
      <c r="H92" s="113"/>
      <c r="I92" s="113"/>
      <c r="J92" s="113"/>
      <c r="K92" s="113"/>
      <c r="L92" s="113"/>
      <c r="M92" s="113"/>
      <c r="N92" s="198">
        <f>N140</f>
        <v>0</v>
      </c>
      <c r="O92" s="243"/>
      <c r="P92" s="243"/>
      <c r="Q92" s="243"/>
      <c r="R92" s="114"/>
    </row>
    <row r="93" spans="2:18" s="6" customFormat="1" ht="24.75" customHeight="1">
      <c r="B93" s="108"/>
      <c r="C93" s="109"/>
      <c r="D93" s="110" t="s">
        <v>110</v>
      </c>
      <c r="E93" s="109"/>
      <c r="F93" s="109"/>
      <c r="G93" s="109"/>
      <c r="H93" s="109"/>
      <c r="I93" s="109"/>
      <c r="J93" s="109"/>
      <c r="K93" s="109"/>
      <c r="L93" s="109"/>
      <c r="M93" s="109"/>
      <c r="N93" s="222">
        <f>N146</f>
        <v>0</v>
      </c>
      <c r="O93" s="244"/>
      <c r="P93" s="244"/>
      <c r="Q93" s="244"/>
      <c r="R93" s="111"/>
    </row>
    <row r="94" spans="2:18" s="7" customFormat="1" ht="19.5" customHeight="1">
      <c r="B94" s="112"/>
      <c r="C94" s="113"/>
      <c r="D94" s="91" t="s">
        <v>111</v>
      </c>
      <c r="E94" s="113"/>
      <c r="F94" s="113"/>
      <c r="G94" s="113"/>
      <c r="H94" s="113"/>
      <c r="I94" s="113"/>
      <c r="J94" s="113"/>
      <c r="K94" s="113"/>
      <c r="L94" s="113"/>
      <c r="M94" s="113"/>
      <c r="N94" s="198">
        <f>N147</f>
        <v>0</v>
      </c>
      <c r="O94" s="243"/>
      <c r="P94" s="243"/>
      <c r="Q94" s="243"/>
      <c r="R94" s="114"/>
    </row>
    <row r="95" spans="2:18" s="6" customFormat="1" ht="24.75" customHeight="1">
      <c r="B95" s="108"/>
      <c r="C95" s="109"/>
      <c r="D95" s="110" t="s">
        <v>112</v>
      </c>
      <c r="E95" s="109"/>
      <c r="F95" s="109"/>
      <c r="G95" s="109"/>
      <c r="H95" s="109"/>
      <c r="I95" s="109"/>
      <c r="J95" s="109"/>
      <c r="K95" s="109"/>
      <c r="L95" s="109"/>
      <c r="M95" s="109"/>
      <c r="N95" s="222">
        <f>N151</f>
        <v>0</v>
      </c>
      <c r="O95" s="244"/>
      <c r="P95" s="244"/>
      <c r="Q95" s="244"/>
      <c r="R95" s="111"/>
    </row>
    <row r="96" spans="2:18" s="7" customFormat="1" ht="19.5" customHeight="1">
      <c r="B96" s="112"/>
      <c r="C96" s="113"/>
      <c r="D96" s="91" t="s">
        <v>113</v>
      </c>
      <c r="E96" s="113"/>
      <c r="F96" s="113"/>
      <c r="G96" s="113"/>
      <c r="H96" s="113"/>
      <c r="I96" s="113"/>
      <c r="J96" s="113"/>
      <c r="K96" s="113"/>
      <c r="L96" s="113"/>
      <c r="M96" s="113"/>
      <c r="N96" s="198">
        <f>N152</f>
        <v>0</v>
      </c>
      <c r="O96" s="243"/>
      <c r="P96" s="243"/>
      <c r="Q96" s="243"/>
      <c r="R96" s="114"/>
    </row>
    <row r="97" spans="2:18" s="7" customFormat="1" ht="19.5" customHeight="1">
      <c r="B97" s="112"/>
      <c r="C97" s="113"/>
      <c r="D97" s="91" t="s">
        <v>114</v>
      </c>
      <c r="E97" s="113"/>
      <c r="F97" s="113"/>
      <c r="G97" s="113"/>
      <c r="H97" s="113"/>
      <c r="I97" s="113"/>
      <c r="J97" s="113"/>
      <c r="K97" s="113"/>
      <c r="L97" s="113"/>
      <c r="M97" s="113"/>
      <c r="N97" s="198">
        <f>N155</f>
        <v>0</v>
      </c>
      <c r="O97" s="243"/>
      <c r="P97" s="243"/>
      <c r="Q97" s="243"/>
      <c r="R97" s="114"/>
    </row>
    <row r="98" spans="2:18" s="7" customFormat="1" ht="19.5" customHeight="1">
      <c r="B98" s="112"/>
      <c r="C98" s="113"/>
      <c r="D98" s="91" t="s">
        <v>115</v>
      </c>
      <c r="E98" s="113"/>
      <c r="F98" s="113"/>
      <c r="G98" s="113"/>
      <c r="H98" s="113"/>
      <c r="I98" s="113"/>
      <c r="J98" s="113"/>
      <c r="K98" s="113"/>
      <c r="L98" s="113"/>
      <c r="M98" s="113"/>
      <c r="N98" s="198">
        <f>N182</f>
        <v>0</v>
      </c>
      <c r="O98" s="243"/>
      <c r="P98" s="243"/>
      <c r="Q98" s="243"/>
      <c r="R98" s="114"/>
    </row>
    <row r="99" spans="2:18" s="7" customFormat="1" ht="19.5" customHeight="1">
      <c r="B99" s="112"/>
      <c r="C99" s="113"/>
      <c r="D99" s="91" t="s">
        <v>116</v>
      </c>
      <c r="E99" s="113"/>
      <c r="F99" s="113"/>
      <c r="G99" s="113"/>
      <c r="H99" s="113"/>
      <c r="I99" s="113"/>
      <c r="J99" s="113"/>
      <c r="K99" s="113"/>
      <c r="L99" s="113"/>
      <c r="M99" s="113"/>
      <c r="N99" s="198">
        <f>N190</f>
        <v>0</v>
      </c>
      <c r="O99" s="243"/>
      <c r="P99" s="243"/>
      <c r="Q99" s="243"/>
      <c r="R99" s="114"/>
    </row>
    <row r="100" spans="2:18" s="6" customFormat="1" ht="21.75" customHeight="1">
      <c r="B100" s="108"/>
      <c r="C100" s="109"/>
      <c r="D100" s="110" t="s">
        <v>117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221">
        <f>N212</f>
        <v>0</v>
      </c>
      <c r="O100" s="244"/>
      <c r="P100" s="244"/>
      <c r="Q100" s="244"/>
      <c r="R100" s="111"/>
    </row>
    <row r="101" spans="2:18" s="1" customFormat="1" ht="21.7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21" s="1" customFormat="1" ht="29.25" customHeight="1">
      <c r="B102" s="30"/>
      <c r="C102" s="107" t="s">
        <v>118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242">
        <f>ROUND(N103+N104+N105+N106+N107+N108,2)</f>
        <v>0</v>
      </c>
      <c r="O102" s="195"/>
      <c r="P102" s="195"/>
      <c r="Q102" s="195"/>
      <c r="R102" s="32"/>
      <c r="T102" s="115"/>
      <c r="U102" s="116" t="s">
        <v>46</v>
      </c>
    </row>
    <row r="103" spans="2:65" s="1" customFormat="1" ht="18" customHeight="1">
      <c r="B103" s="117"/>
      <c r="C103" s="118"/>
      <c r="D103" s="196" t="s">
        <v>119</v>
      </c>
      <c r="E103" s="240"/>
      <c r="F103" s="240"/>
      <c r="G103" s="240"/>
      <c r="H103" s="240"/>
      <c r="I103" s="118"/>
      <c r="J103" s="118"/>
      <c r="K103" s="118"/>
      <c r="L103" s="118"/>
      <c r="M103" s="118"/>
      <c r="N103" s="197">
        <f>ROUND(N87*T103,2)</f>
        <v>0</v>
      </c>
      <c r="O103" s="240"/>
      <c r="P103" s="240"/>
      <c r="Q103" s="240"/>
      <c r="R103" s="119"/>
      <c r="S103" s="118"/>
      <c r="T103" s="120"/>
      <c r="U103" s="121" t="s">
        <v>47</v>
      </c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3" t="s">
        <v>120</v>
      </c>
      <c r="AZ103" s="122"/>
      <c r="BA103" s="122"/>
      <c r="BB103" s="122"/>
      <c r="BC103" s="122"/>
      <c r="BD103" s="122"/>
      <c r="BE103" s="124">
        <f aca="true" t="shared" si="0" ref="BE103:BE108">IF(U103="základní",N103,0)</f>
        <v>0</v>
      </c>
      <c r="BF103" s="124">
        <f aca="true" t="shared" si="1" ref="BF103:BF108">IF(U103="snížená",N103,0)</f>
        <v>0</v>
      </c>
      <c r="BG103" s="124">
        <f aca="true" t="shared" si="2" ref="BG103:BG108">IF(U103="zákl. přenesená",N103,0)</f>
        <v>0</v>
      </c>
      <c r="BH103" s="124">
        <f aca="true" t="shared" si="3" ref="BH103:BH108">IF(U103="sníž. přenesená",N103,0)</f>
        <v>0</v>
      </c>
      <c r="BI103" s="124">
        <f aca="true" t="shared" si="4" ref="BI103:BI108">IF(U103="nulová",N103,0)</f>
        <v>0</v>
      </c>
      <c r="BJ103" s="123" t="s">
        <v>22</v>
      </c>
      <c r="BK103" s="122"/>
      <c r="BL103" s="122"/>
      <c r="BM103" s="122"/>
    </row>
    <row r="104" spans="2:65" s="1" customFormat="1" ht="18" customHeight="1">
      <c r="B104" s="117"/>
      <c r="C104" s="118"/>
      <c r="D104" s="196" t="s">
        <v>121</v>
      </c>
      <c r="E104" s="240"/>
      <c r="F104" s="240"/>
      <c r="G104" s="240"/>
      <c r="H104" s="240"/>
      <c r="I104" s="118"/>
      <c r="J104" s="118"/>
      <c r="K104" s="118"/>
      <c r="L104" s="118"/>
      <c r="M104" s="118"/>
      <c r="N104" s="197">
        <f>ROUND(N87*T104,2)</f>
        <v>0</v>
      </c>
      <c r="O104" s="240"/>
      <c r="P104" s="240"/>
      <c r="Q104" s="240"/>
      <c r="R104" s="119"/>
      <c r="S104" s="118"/>
      <c r="T104" s="120"/>
      <c r="U104" s="121" t="s">
        <v>47</v>
      </c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3" t="s">
        <v>120</v>
      </c>
      <c r="AZ104" s="122"/>
      <c r="BA104" s="122"/>
      <c r="BB104" s="122"/>
      <c r="BC104" s="122"/>
      <c r="BD104" s="122"/>
      <c r="BE104" s="124">
        <f t="shared" si="0"/>
        <v>0</v>
      </c>
      <c r="BF104" s="124">
        <f t="shared" si="1"/>
        <v>0</v>
      </c>
      <c r="BG104" s="124">
        <f t="shared" si="2"/>
        <v>0</v>
      </c>
      <c r="BH104" s="124">
        <f t="shared" si="3"/>
        <v>0</v>
      </c>
      <c r="BI104" s="124">
        <f t="shared" si="4"/>
        <v>0</v>
      </c>
      <c r="BJ104" s="123" t="s">
        <v>22</v>
      </c>
      <c r="BK104" s="122"/>
      <c r="BL104" s="122"/>
      <c r="BM104" s="122"/>
    </row>
    <row r="105" spans="2:65" s="1" customFormat="1" ht="18" customHeight="1">
      <c r="B105" s="117"/>
      <c r="C105" s="118"/>
      <c r="D105" s="196" t="s">
        <v>122</v>
      </c>
      <c r="E105" s="240"/>
      <c r="F105" s="240"/>
      <c r="G105" s="240"/>
      <c r="H105" s="240"/>
      <c r="I105" s="118"/>
      <c r="J105" s="118"/>
      <c r="K105" s="118"/>
      <c r="L105" s="118"/>
      <c r="M105" s="118"/>
      <c r="N105" s="197">
        <f>ROUND(N87*T105,2)</f>
        <v>0</v>
      </c>
      <c r="O105" s="240"/>
      <c r="P105" s="240"/>
      <c r="Q105" s="240"/>
      <c r="R105" s="119"/>
      <c r="S105" s="118"/>
      <c r="T105" s="120"/>
      <c r="U105" s="121" t="s">
        <v>47</v>
      </c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3" t="s">
        <v>120</v>
      </c>
      <c r="AZ105" s="122"/>
      <c r="BA105" s="122"/>
      <c r="BB105" s="122"/>
      <c r="BC105" s="122"/>
      <c r="BD105" s="122"/>
      <c r="BE105" s="124">
        <f t="shared" si="0"/>
        <v>0</v>
      </c>
      <c r="BF105" s="124">
        <f t="shared" si="1"/>
        <v>0</v>
      </c>
      <c r="BG105" s="124">
        <f t="shared" si="2"/>
        <v>0</v>
      </c>
      <c r="BH105" s="124">
        <f t="shared" si="3"/>
        <v>0</v>
      </c>
      <c r="BI105" s="124">
        <f t="shared" si="4"/>
        <v>0</v>
      </c>
      <c r="BJ105" s="123" t="s">
        <v>22</v>
      </c>
      <c r="BK105" s="122"/>
      <c r="BL105" s="122"/>
      <c r="BM105" s="122"/>
    </row>
    <row r="106" spans="2:65" s="1" customFormat="1" ht="18" customHeight="1">
      <c r="B106" s="117"/>
      <c r="C106" s="118"/>
      <c r="D106" s="196" t="s">
        <v>123</v>
      </c>
      <c r="E106" s="240"/>
      <c r="F106" s="240"/>
      <c r="G106" s="240"/>
      <c r="H106" s="240"/>
      <c r="I106" s="118"/>
      <c r="J106" s="118"/>
      <c r="K106" s="118"/>
      <c r="L106" s="118"/>
      <c r="M106" s="118"/>
      <c r="N106" s="197">
        <f>ROUND(N87*T106,2)</f>
        <v>0</v>
      </c>
      <c r="O106" s="240"/>
      <c r="P106" s="240"/>
      <c r="Q106" s="240"/>
      <c r="R106" s="119"/>
      <c r="S106" s="118"/>
      <c r="T106" s="120"/>
      <c r="U106" s="121" t="s">
        <v>47</v>
      </c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3" t="s">
        <v>120</v>
      </c>
      <c r="AZ106" s="122"/>
      <c r="BA106" s="122"/>
      <c r="BB106" s="122"/>
      <c r="BC106" s="122"/>
      <c r="BD106" s="122"/>
      <c r="BE106" s="124">
        <f t="shared" si="0"/>
        <v>0</v>
      </c>
      <c r="BF106" s="124">
        <f t="shared" si="1"/>
        <v>0</v>
      </c>
      <c r="BG106" s="124">
        <f t="shared" si="2"/>
        <v>0</v>
      </c>
      <c r="BH106" s="124">
        <f t="shared" si="3"/>
        <v>0</v>
      </c>
      <c r="BI106" s="124">
        <f t="shared" si="4"/>
        <v>0</v>
      </c>
      <c r="BJ106" s="123" t="s">
        <v>22</v>
      </c>
      <c r="BK106" s="122"/>
      <c r="BL106" s="122"/>
      <c r="BM106" s="122"/>
    </row>
    <row r="107" spans="2:65" s="1" customFormat="1" ht="18" customHeight="1">
      <c r="B107" s="117"/>
      <c r="C107" s="118"/>
      <c r="D107" s="196" t="s">
        <v>124</v>
      </c>
      <c r="E107" s="240"/>
      <c r="F107" s="240"/>
      <c r="G107" s="240"/>
      <c r="H107" s="240"/>
      <c r="I107" s="118"/>
      <c r="J107" s="118"/>
      <c r="K107" s="118"/>
      <c r="L107" s="118"/>
      <c r="M107" s="118"/>
      <c r="N107" s="197">
        <f>ROUND(N87*T107,2)</f>
        <v>0</v>
      </c>
      <c r="O107" s="240"/>
      <c r="P107" s="240"/>
      <c r="Q107" s="240"/>
      <c r="R107" s="119"/>
      <c r="S107" s="118"/>
      <c r="T107" s="120"/>
      <c r="U107" s="121" t="s">
        <v>47</v>
      </c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3" t="s">
        <v>120</v>
      </c>
      <c r="AZ107" s="122"/>
      <c r="BA107" s="122"/>
      <c r="BB107" s="122"/>
      <c r="BC107" s="122"/>
      <c r="BD107" s="122"/>
      <c r="BE107" s="124">
        <f t="shared" si="0"/>
        <v>0</v>
      </c>
      <c r="BF107" s="124">
        <f t="shared" si="1"/>
        <v>0</v>
      </c>
      <c r="BG107" s="124">
        <f t="shared" si="2"/>
        <v>0</v>
      </c>
      <c r="BH107" s="124">
        <f t="shared" si="3"/>
        <v>0</v>
      </c>
      <c r="BI107" s="124">
        <f t="shared" si="4"/>
        <v>0</v>
      </c>
      <c r="BJ107" s="123" t="s">
        <v>22</v>
      </c>
      <c r="BK107" s="122"/>
      <c r="BL107" s="122"/>
      <c r="BM107" s="122"/>
    </row>
    <row r="108" spans="2:65" s="1" customFormat="1" ht="18" customHeight="1">
      <c r="B108" s="117"/>
      <c r="C108" s="118"/>
      <c r="D108" s="127" t="s">
        <v>125</v>
      </c>
      <c r="E108" s="118"/>
      <c r="F108" s="118"/>
      <c r="G108" s="118"/>
      <c r="H108" s="118"/>
      <c r="I108" s="118"/>
      <c r="J108" s="118"/>
      <c r="K108" s="118"/>
      <c r="L108" s="118"/>
      <c r="M108" s="118"/>
      <c r="N108" s="197">
        <f>ROUND(N87*T108,2)</f>
        <v>0</v>
      </c>
      <c r="O108" s="240"/>
      <c r="P108" s="240"/>
      <c r="Q108" s="240"/>
      <c r="R108" s="119"/>
      <c r="S108" s="118"/>
      <c r="T108" s="128"/>
      <c r="U108" s="129" t="s">
        <v>47</v>
      </c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3" t="s">
        <v>126</v>
      </c>
      <c r="AZ108" s="122"/>
      <c r="BA108" s="122"/>
      <c r="BB108" s="122"/>
      <c r="BC108" s="122"/>
      <c r="BD108" s="122"/>
      <c r="BE108" s="124">
        <f t="shared" si="0"/>
        <v>0</v>
      </c>
      <c r="BF108" s="124">
        <f t="shared" si="1"/>
        <v>0</v>
      </c>
      <c r="BG108" s="124">
        <f t="shared" si="2"/>
        <v>0</v>
      </c>
      <c r="BH108" s="124">
        <f t="shared" si="3"/>
        <v>0</v>
      </c>
      <c r="BI108" s="124">
        <f t="shared" si="4"/>
        <v>0</v>
      </c>
      <c r="BJ108" s="123" t="s">
        <v>22</v>
      </c>
      <c r="BK108" s="122"/>
      <c r="BL108" s="122"/>
      <c r="BM108" s="122"/>
    </row>
    <row r="109" spans="2:18" s="1" customFormat="1" ht="13.5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18" s="1" customFormat="1" ht="29.25" customHeight="1">
      <c r="B110" s="30"/>
      <c r="C110" s="102" t="s">
        <v>95</v>
      </c>
      <c r="D110" s="41"/>
      <c r="E110" s="41"/>
      <c r="F110" s="41"/>
      <c r="G110" s="41"/>
      <c r="H110" s="41"/>
      <c r="I110" s="41"/>
      <c r="J110" s="41"/>
      <c r="K110" s="41"/>
      <c r="L110" s="190">
        <f>ROUND(SUM(N87+N102),2)</f>
        <v>0</v>
      </c>
      <c r="M110" s="241"/>
      <c r="N110" s="241"/>
      <c r="O110" s="241"/>
      <c r="P110" s="241"/>
      <c r="Q110" s="241"/>
      <c r="R110" s="32"/>
    </row>
    <row r="111" spans="2:18" s="1" customFormat="1" ht="6.75" customHeight="1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6"/>
    </row>
    <row r="115" spans="2:18" s="1" customFormat="1" ht="6.75" customHeight="1"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9"/>
    </row>
    <row r="116" spans="2:18" s="1" customFormat="1" ht="36.75" customHeight="1">
      <c r="B116" s="30"/>
      <c r="C116" s="164" t="s">
        <v>127</v>
      </c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32"/>
    </row>
    <row r="117" spans="2:18" s="1" customFormat="1" ht="6.75" customHeight="1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18" s="1" customFormat="1" ht="36.75" customHeight="1">
      <c r="B118" s="30"/>
      <c r="C118" s="64" t="s">
        <v>17</v>
      </c>
      <c r="D118" s="31"/>
      <c r="E118" s="31"/>
      <c r="F118" s="165" t="str">
        <f>F6</f>
        <v>Výměna domacích telefonů a zvonkového tabla pro 70 b.j. , J.Trnky 72, F-M</v>
      </c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31"/>
      <c r="R118" s="32"/>
    </row>
    <row r="119" spans="2:18" s="1" customFormat="1" ht="6.7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18" s="1" customFormat="1" ht="18" customHeight="1">
      <c r="B120" s="30"/>
      <c r="C120" s="25" t="s">
        <v>23</v>
      </c>
      <c r="D120" s="31"/>
      <c r="E120" s="31"/>
      <c r="F120" s="23" t="str">
        <f>F8</f>
        <v>k.ú. Místek</v>
      </c>
      <c r="G120" s="31"/>
      <c r="H120" s="31"/>
      <c r="I120" s="31"/>
      <c r="J120" s="31"/>
      <c r="K120" s="25" t="s">
        <v>25</v>
      </c>
      <c r="L120" s="31"/>
      <c r="M120" s="239" t="str">
        <f>IF(O8="","",O8)</f>
        <v>23.3.2016</v>
      </c>
      <c r="N120" s="195"/>
      <c r="O120" s="195"/>
      <c r="P120" s="195"/>
      <c r="Q120" s="31"/>
      <c r="R120" s="32"/>
    </row>
    <row r="121" spans="2:18" s="1" customFormat="1" ht="6.75" customHeight="1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pans="2:18" s="1" customFormat="1" ht="15">
      <c r="B122" s="30"/>
      <c r="C122" s="25" t="s">
        <v>29</v>
      </c>
      <c r="D122" s="31"/>
      <c r="E122" s="31"/>
      <c r="F122" s="23" t="str">
        <f>E11</f>
        <v>Statutární město Frýdek-Místek</v>
      </c>
      <c r="G122" s="31"/>
      <c r="H122" s="31"/>
      <c r="I122" s="31"/>
      <c r="J122" s="31"/>
      <c r="K122" s="25" t="s">
        <v>36</v>
      </c>
      <c r="L122" s="31"/>
      <c r="M122" s="201" t="str">
        <f>E17</f>
        <v> </v>
      </c>
      <c r="N122" s="195"/>
      <c r="O122" s="195"/>
      <c r="P122" s="195"/>
      <c r="Q122" s="195"/>
      <c r="R122" s="32"/>
    </row>
    <row r="123" spans="2:18" s="1" customFormat="1" ht="14.25" customHeight="1">
      <c r="B123" s="30"/>
      <c r="C123" s="25" t="s">
        <v>34</v>
      </c>
      <c r="D123" s="31"/>
      <c r="E123" s="31"/>
      <c r="F123" s="23" t="str">
        <f>IF(E14="","",E14)</f>
        <v>Vyplň údaj</v>
      </c>
      <c r="G123" s="31"/>
      <c r="H123" s="31"/>
      <c r="I123" s="31"/>
      <c r="J123" s="31"/>
      <c r="K123" s="25" t="s">
        <v>39</v>
      </c>
      <c r="L123" s="31"/>
      <c r="M123" s="201" t="str">
        <f>E20</f>
        <v>Libuše Svolinská</v>
      </c>
      <c r="N123" s="195"/>
      <c r="O123" s="195"/>
      <c r="P123" s="195"/>
      <c r="Q123" s="195"/>
      <c r="R123" s="32"/>
    </row>
    <row r="124" spans="2:18" s="1" customFormat="1" ht="9.75" customHeight="1"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2"/>
    </row>
    <row r="125" spans="2:27" s="8" customFormat="1" ht="29.25" customHeight="1">
      <c r="B125" s="130"/>
      <c r="C125" s="131" t="s">
        <v>128</v>
      </c>
      <c r="D125" s="132" t="s">
        <v>129</v>
      </c>
      <c r="E125" s="132" t="s">
        <v>64</v>
      </c>
      <c r="F125" s="235" t="s">
        <v>130</v>
      </c>
      <c r="G125" s="236"/>
      <c r="H125" s="236"/>
      <c r="I125" s="236"/>
      <c r="J125" s="132" t="s">
        <v>131</v>
      </c>
      <c r="K125" s="132" t="s">
        <v>132</v>
      </c>
      <c r="L125" s="237" t="s">
        <v>133</v>
      </c>
      <c r="M125" s="236"/>
      <c r="N125" s="235" t="s">
        <v>102</v>
      </c>
      <c r="O125" s="236"/>
      <c r="P125" s="236"/>
      <c r="Q125" s="238"/>
      <c r="R125" s="133"/>
      <c r="T125" s="71" t="s">
        <v>134</v>
      </c>
      <c r="U125" s="72" t="s">
        <v>46</v>
      </c>
      <c r="V125" s="72" t="s">
        <v>135</v>
      </c>
      <c r="W125" s="72" t="s">
        <v>136</v>
      </c>
      <c r="X125" s="72" t="s">
        <v>137</v>
      </c>
      <c r="Y125" s="72" t="s">
        <v>138</v>
      </c>
      <c r="Z125" s="72" t="s">
        <v>139</v>
      </c>
      <c r="AA125" s="73" t="s">
        <v>140</v>
      </c>
    </row>
    <row r="126" spans="2:63" s="1" customFormat="1" ht="29.25" customHeight="1">
      <c r="B126" s="30"/>
      <c r="C126" s="75" t="s">
        <v>99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219">
        <f>BK126</f>
        <v>0</v>
      </c>
      <c r="O126" s="220"/>
      <c r="P126" s="220"/>
      <c r="Q126" s="220"/>
      <c r="R126" s="32"/>
      <c r="T126" s="74"/>
      <c r="U126" s="46"/>
      <c r="V126" s="46"/>
      <c r="W126" s="134">
        <f>W127+W146+W151+W212</f>
        <v>0</v>
      </c>
      <c r="X126" s="46"/>
      <c r="Y126" s="134">
        <f>Y127+Y146+Y151+Y212</f>
        <v>5.712369</v>
      </c>
      <c r="Z126" s="46"/>
      <c r="AA126" s="135">
        <f>AA127+AA146+AA151+AA212</f>
        <v>1.112</v>
      </c>
      <c r="AT126" s="13" t="s">
        <v>81</v>
      </c>
      <c r="AU126" s="13" t="s">
        <v>104</v>
      </c>
      <c r="BK126" s="136">
        <f>BK127+BK146+BK151+BK212</f>
        <v>0</v>
      </c>
    </row>
    <row r="127" spans="2:63" s="9" customFormat="1" ht="36.75" customHeight="1">
      <c r="B127" s="137"/>
      <c r="C127" s="138"/>
      <c r="D127" s="139" t="s">
        <v>105</v>
      </c>
      <c r="E127" s="139"/>
      <c r="F127" s="139"/>
      <c r="G127" s="139"/>
      <c r="H127" s="139"/>
      <c r="I127" s="139"/>
      <c r="J127" s="139"/>
      <c r="K127" s="139"/>
      <c r="L127" s="139"/>
      <c r="M127" s="139"/>
      <c r="N127" s="221">
        <f>BK127</f>
        <v>0</v>
      </c>
      <c r="O127" s="222"/>
      <c r="P127" s="222"/>
      <c r="Q127" s="222"/>
      <c r="R127" s="140"/>
      <c r="T127" s="141"/>
      <c r="U127" s="138"/>
      <c r="V127" s="138"/>
      <c r="W127" s="142">
        <f>W128+W131+W138+W140</f>
        <v>0</v>
      </c>
      <c r="X127" s="138"/>
      <c r="Y127" s="142">
        <f>Y128+Y131+Y138+Y140</f>
        <v>0.4626</v>
      </c>
      <c r="Z127" s="138"/>
      <c r="AA127" s="143">
        <f>AA128+AA131+AA138+AA140</f>
        <v>0.6020000000000001</v>
      </c>
      <c r="AR127" s="144" t="s">
        <v>22</v>
      </c>
      <c r="AT127" s="145" t="s">
        <v>81</v>
      </c>
      <c r="AU127" s="145" t="s">
        <v>82</v>
      </c>
      <c r="AY127" s="144" t="s">
        <v>141</v>
      </c>
      <c r="BK127" s="146">
        <f>BK128+BK131+BK138+BK140</f>
        <v>0</v>
      </c>
    </row>
    <row r="128" spans="2:63" s="9" customFormat="1" ht="19.5" customHeight="1">
      <c r="B128" s="137"/>
      <c r="C128" s="138"/>
      <c r="D128" s="147" t="s">
        <v>106</v>
      </c>
      <c r="E128" s="147"/>
      <c r="F128" s="147"/>
      <c r="G128" s="147"/>
      <c r="H128" s="147"/>
      <c r="I128" s="147"/>
      <c r="J128" s="147"/>
      <c r="K128" s="147"/>
      <c r="L128" s="147"/>
      <c r="M128" s="147"/>
      <c r="N128" s="217">
        <f>BK128</f>
        <v>0</v>
      </c>
      <c r="O128" s="218"/>
      <c r="P128" s="218"/>
      <c r="Q128" s="218"/>
      <c r="R128" s="140"/>
      <c r="T128" s="141"/>
      <c r="U128" s="138"/>
      <c r="V128" s="138"/>
      <c r="W128" s="142">
        <f>SUM(W129:W130)</f>
        <v>0</v>
      </c>
      <c r="X128" s="138"/>
      <c r="Y128" s="142">
        <f>SUM(Y129:Y130)</f>
        <v>0.4626</v>
      </c>
      <c r="Z128" s="138"/>
      <c r="AA128" s="143">
        <f>SUM(AA129:AA130)</f>
        <v>0</v>
      </c>
      <c r="AR128" s="144" t="s">
        <v>22</v>
      </c>
      <c r="AT128" s="145" t="s">
        <v>81</v>
      </c>
      <c r="AU128" s="145" t="s">
        <v>22</v>
      </c>
      <c r="AY128" s="144" t="s">
        <v>141</v>
      </c>
      <c r="BK128" s="146">
        <f>SUM(BK129:BK130)</f>
        <v>0</v>
      </c>
    </row>
    <row r="129" spans="2:65" s="1" customFormat="1" ht="31.5" customHeight="1">
      <c r="B129" s="117"/>
      <c r="C129" s="148" t="s">
        <v>22</v>
      </c>
      <c r="D129" s="148" t="s">
        <v>142</v>
      </c>
      <c r="E129" s="149" t="s">
        <v>143</v>
      </c>
      <c r="F129" s="223" t="s">
        <v>144</v>
      </c>
      <c r="G129" s="224"/>
      <c r="H129" s="224"/>
      <c r="I129" s="224"/>
      <c r="J129" s="150" t="s">
        <v>145</v>
      </c>
      <c r="K129" s="151">
        <v>6</v>
      </c>
      <c r="L129" s="225">
        <v>0</v>
      </c>
      <c r="M129" s="224"/>
      <c r="N129" s="226">
        <f>ROUND(L129*K129,2)</f>
        <v>0</v>
      </c>
      <c r="O129" s="224"/>
      <c r="P129" s="224"/>
      <c r="Q129" s="224"/>
      <c r="R129" s="119"/>
      <c r="T129" s="152" t="s">
        <v>3</v>
      </c>
      <c r="U129" s="39" t="s">
        <v>47</v>
      </c>
      <c r="V129" s="31"/>
      <c r="W129" s="153">
        <f>V129*K129</f>
        <v>0</v>
      </c>
      <c r="X129" s="153">
        <v>0.0389</v>
      </c>
      <c r="Y129" s="153">
        <f>X129*K129</f>
        <v>0.2334</v>
      </c>
      <c r="Z129" s="153">
        <v>0</v>
      </c>
      <c r="AA129" s="154">
        <f>Z129*K129</f>
        <v>0</v>
      </c>
      <c r="AR129" s="13" t="s">
        <v>146</v>
      </c>
      <c r="AT129" s="13" t="s">
        <v>142</v>
      </c>
      <c r="AU129" s="13" t="s">
        <v>97</v>
      </c>
      <c r="AY129" s="13" t="s">
        <v>141</v>
      </c>
      <c r="BE129" s="95">
        <f>IF(U129="základní",N129,0)</f>
        <v>0</v>
      </c>
      <c r="BF129" s="95">
        <f>IF(U129="snížená",N129,0)</f>
        <v>0</v>
      </c>
      <c r="BG129" s="95">
        <f>IF(U129="zákl. přenesená",N129,0)</f>
        <v>0</v>
      </c>
      <c r="BH129" s="95">
        <f>IF(U129="sníž. přenesená",N129,0)</f>
        <v>0</v>
      </c>
      <c r="BI129" s="95">
        <f>IF(U129="nulová",N129,0)</f>
        <v>0</v>
      </c>
      <c r="BJ129" s="13" t="s">
        <v>22</v>
      </c>
      <c r="BK129" s="95">
        <f>ROUND(L129*K129,2)</f>
        <v>0</v>
      </c>
      <c r="BL129" s="13" t="s">
        <v>146</v>
      </c>
      <c r="BM129" s="13" t="s">
        <v>147</v>
      </c>
    </row>
    <row r="130" spans="2:65" s="1" customFormat="1" ht="31.5" customHeight="1">
      <c r="B130" s="117"/>
      <c r="C130" s="148" t="s">
        <v>97</v>
      </c>
      <c r="D130" s="148" t="s">
        <v>142</v>
      </c>
      <c r="E130" s="149" t="s">
        <v>148</v>
      </c>
      <c r="F130" s="223" t="s">
        <v>149</v>
      </c>
      <c r="G130" s="224"/>
      <c r="H130" s="224"/>
      <c r="I130" s="224"/>
      <c r="J130" s="150" t="s">
        <v>145</v>
      </c>
      <c r="K130" s="151">
        <v>6</v>
      </c>
      <c r="L130" s="225">
        <v>0</v>
      </c>
      <c r="M130" s="224"/>
      <c r="N130" s="226">
        <f>ROUND(L130*K130,2)</f>
        <v>0</v>
      </c>
      <c r="O130" s="224"/>
      <c r="P130" s="224"/>
      <c r="Q130" s="224"/>
      <c r="R130" s="119"/>
      <c r="T130" s="152" t="s">
        <v>3</v>
      </c>
      <c r="U130" s="39" t="s">
        <v>47</v>
      </c>
      <c r="V130" s="31"/>
      <c r="W130" s="153">
        <f>V130*K130</f>
        <v>0</v>
      </c>
      <c r="X130" s="153">
        <v>0.0382</v>
      </c>
      <c r="Y130" s="153">
        <f>X130*K130</f>
        <v>0.2292</v>
      </c>
      <c r="Z130" s="153">
        <v>0</v>
      </c>
      <c r="AA130" s="154">
        <f>Z130*K130</f>
        <v>0</v>
      </c>
      <c r="AR130" s="13" t="s">
        <v>146</v>
      </c>
      <c r="AT130" s="13" t="s">
        <v>142</v>
      </c>
      <c r="AU130" s="13" t="s">
        <v>97</v>
      </c>
      <c r="AY130" s="13" t="s">
        <v>141</v>
      </c>
      <c r="BE130" s="95">
        <f>IF(U130="základní",N130,0)</f>
        <v>0</v>
      </c>
      <c r="BF130" s="95">
        <f>IF(U130="snížená",N130,0)</f>
        <v>0</v>
      </c>
      <c r="BG130" s="95">
        <f>IF(U130="zákl. přenesená",N130,0)</f>
        <v>0</v>
      </c>
      <c r="BH130" s="95">
        <f>IF(U130="sníž. přenesená",N130,0)</f>
        <v>0</v>
      </c>
      <c r="BI130" s="95">
        <f>IF(U130="nulová",N130,0)</f>
        <v>0</v>
      </c>
      <c r="BJ130" s="13" t="s">
        <v>22</v>
      </c>
      <c r="BK130" s="95">
        <f>ROUND(L130*K130,2)</f>
        <v>0</v>
      </c>
      <c r="BL130" s="13" t="s">
        <v>146</v>
      </c>
      <c r="BM130" s="13" t="s">
        <v>150</v>
      </c>
    </row>
    <row r="131" spans="2:63" s="9" customFormat="1" ht="29.25" customHeight="1">
      <c r="B131" s="137"/>
      <c r="C131" s="138"/>
      <c r="D131" s="147" t="s">
        <v>107</v>
      </c>
      <c r="E131" s="147"/>
      <c r="F131" s="147"/>
      <c r="G131" s="147"/>
      <c r="H131" s="147"/>
      <c r="I131" s="147"/>
      <c r="J131" s="147"/>
      <c r="K131" s="147"/>
      <c r="L131" s="147"/>
      <c r="M131" s="147"/>
      <c r="N131" s="208">
        <f>BK131</f>
        <v>0</v>
      </c>
      <c r="O131" s="209"/>
      <c r="P131" s="209"/>
      <c r="Q131" s="209"/>
      <c r="R131" s="140"/>
      <c r="T131" s="141"/>
      <c r="U131" s="138"/>
      <c r="V131" s="138"/>
      <c r="W131" s="142">
        <f>SUM(W132:W137)</f>
        <v>0</v>
      </c>
      <c r="X131" s="138"/>
      <c r="Y131" s="142">
        <f>SUM(Y132:Y137)</f>
        <v>0</v>
      </c>
      <c r="Z131" s="138"/>
      <c r="AA131" s="143">
        <f>SUM(AA132:AA137)</f>
        <v>0.6020000000000001</v>
      </c>
      <c r="AR131" s="144" t="s">
        <v>22</v>
      </c>
      <c r="AT131" s="145" t="s">
        <v>81</v>
      </c>
      <c r="AU131" s="145" t="s">
        <v>22</v>
      </c>
      <c r="AY131" s="144" t="s">
        <v>141</v>
      </c>
      <c r="BK131" s="146">
        <f>SUM(BK132:BK137)</f>
        <v>0</v>
      </c>
    </row>
    <row r="132" spans="2:65" s="1" customFormat="1" ht="31.5" customHeight="1">
      <c r="B132" s="117"/>
      <c r="C132" s="148" t="s">
        <v>151</v>
      </c>
      <c r="D132" s="148" t="s">
        <v>142</v>
      </c>
      <c r="E132" s="149" t="s">
        <v>152</v>
      </c>
      <c r="F132" s="223" t="s">
        <v>153</v>
      </c>
      <c r="G132" s="224"/>
      <c r="H132" s="224"/>
      <c r="I132" s="224"/>
      <c r="J132" s="150" t="s">
        <v>154</v>
      </c>
      <c r="K132" s="151">
        <v>24</v>
      </c>
      <c r="L132" s="225">
        <v>0</v>
      </c>
      <c r="M132" s="224"/>
      <c r="N132" s="226">
        <f aca="true" t="shared" si="5" ref="N132:N137">ROUND(L132*K132,2)</f>
        <v>0</v>
      </c>
      <c r="O132" s="224"/>
      <c r="P132" s="224"/>
      <c r="Q132" s="224"/>
      <c r="R132" s="119"/>
      <c r="T132" s="152" t="s">
        <v>3</v>
      </c>
      <c r="U132" s="39" t="s">
        <v>47</v>
      </c>
      <c r="V132" s="31"/>
      <c r="W132" s="153">
        <f aca="true" t="shared" si="6" ref="W132:W137">V132*K132</f>
        <v>0</v>
      </c>
      <c r="X132" s="153">
        <v>0</v>
      </c>
      <c r="Y132" s="153">
        <f aca="true" t="shared" si="7" ref="Y132:Y137">X132*K132</f>
        <v>0</v>
      </c>
      <c r="Z132" s="153">
        <v>0.001</v>
      </c>
      <c r="AA132" s="154">
        <f aca="true" t="shared" si="8" ref="AA132:AA137">Z132*K132</f>
        <v>0.024</v>
      </c>
      <c r="AR132" s="13" t="s">
        <v>146</v>
      </c>
      <c r="AT132" s="13" t="s">
        <v>142</v>
      </c>
      <c r="AU132" s="13" t="s">
        <v>97</v>
      </c>
      <c r="AY132" s="13" t="s">
        <v>141</v>
      </c>
      <c r="BE132" s="95">
        <f aca="true" t="shared" si="9" ref="BE132:BE137">IF(U132="základní",N132,0)</f>
        <v>0</v>
      </c>
      <c r="BF132" s="95">
        <f aca="true" t="shared" si="10" ref="BF132:BF137">IF(U132="snížená",N132,0)</f>
        <v>0</v>
      </c>
      <c r="BG132" s="95">
        <f aca="true" t="shared" si="11" ref="BG132:BG137">IF(U132="zákl. přenesená",N132,0)</f>
        <v>0</v>
      </c>
      <c r="BH132" s="95">
        <f aca="true" t="shared" si="12" ref="BH132:BH137">IF(U132="sníž. přenesená",N132,0)</f>
        <v>0</v>
      </c>
      <c r="BI132" s="95">
        <f aca="true" t="shared" si="13" ref="BI132:BI137">IF(U132="nulová",N132,0)</f>
        <v>0</v>
      </c>
      <c r="BJ132" s="13" t="s">
        <v>22</v>
      </c>
      <c r="BK132" s="95">
        <f aca="true" t="shared" si="14" ref="BK132:BK137">ROUND(L132*K132,2)</f>
        <v>0</v>
      </c>
      <c r="BL132" s="13" t="s">
        <v>146</v>
      </c>
      <c r="BM132" s="13" t="s">
        <v>155</v>
      </c>
    </row>
    <row r="133" spans="2:65" s="1" customFormat="1" ht="31.5" customHeight="1">
      <c r="B133" s="117"/>
      <c r="C133" s="148" t="s">
        <v>146</v>
      </c>
      <c r="D133" s="148" t="s">
        <v>142</v>
      </c>
      <c r="E133" s="149" t="s">
        <v>156</v>
      </c>
      <c r="F133" s="223" t="s">
        <v>157</v>
      </c>
      <c r="G133" s="224"/>
      <c r="H133" s="224"/>
      <c r="I133" s="224"/>
      <c r="J133" s="150" t="s">
        <v>154</v>
      </c>
      <c r="K133" s="151">
        <v>75</v>
      </c>
      <c r="L133" s="225">
        <v>0</v>
      </c>
      <c r="M133" s="224"/>
      <c r="N133" s="226">
        <f t="shared" si="5"/>
        <v>0</v>
      </c>
      <c r="O133" s="224"/>
      <c r="P133" s="224"/>
      <c r="Q133" s="224"/>
      <c r="R133" s="119"/>
      <c r="T133" s="152" t="s">
        <v>3</v>
      </c>
      <c r="U133" s="39" t="s">
        <v>47</v>
      </c>
      <c r="V133" s="31"/>
      <c r="W133" s="153">
        <f t="shared" si="6"/>
        <v>0</v>
      </c>
      <c r="X133" s="153">
        <v>0</v>
      </c>
      <c r="Y133" s="153">
        <f t="shared" si="7"/>
        <v>0</v>
      </c>
      <c r="Z133" s="153">
        <v>0.001</v>
      </c>
      <c r="AA133" s="154">
        <f t="shared" si="8"/>
        <v>0.075</v>
      </c>
      <c r="AR133" s="13" t="s">
        <v>146</v>
      </c>
      <c r="AT133" s="13" t="s">
        <v>142</v>
      </c>
      <c r="AU133" s="13" t="s">
        <v>97</v>
      </c>
      <c r="AY133" s="13" t="s">
        <v>141</v>
      </c>
      <c r="BE133" s="95">
        <f t="shared" si="9"/>
        <v>0</v>
      </c>
      <c r="BF133" s="95">
        <f t="shared" si="10"/>
        <v>0</v>
      </c>
      <c r="BG133" s="95">
        <f t="shared" si="11"/>
        <v>0</v>
      </c>
      <c r="BH133" s="95">
        <f t="shared" si="12"/>
        <v>0</v>
      </c>
      <c r="BI133" s="95">
        <f t="shared" si="13"/>
        <v>0</v>
      </c>
      <c r="BJ133" s="13" t="s">
        <v>22</v>
      </c>
      <c r="BK133" s="95">
        <f t="shared" si="14"/>
        <v>0</v>
      </c>
      <c r="BL133" s="13" t="s">
        <v>146</v>
      </c>
      <c r="BM133" s="13" t="s">
        <v>158</v>
      </c>
    </row>
    <row r="134" spans="2:65" s="1" customFormat="1" ht="31.5" customHeight="1">
      <c r="B134" s="117"/>
      <c r="C134" s="148" t="s">
        <v>159</v>
      </c>
      <c r="D134" s="148" t="s">
        <v>142</v>
      </c>
      <c r="E134" s="149" t="s">
        <v>160</v>
      </c>
      <c r="F134" s="223" t="s">
        <v>161</v>
      </c>
      <c r="G134" s="224"/>
      <c r="H134" s="224"/>
      <c r="I134" s="224"/>
      <c r="J134" s="150" t="s">
        <v>154</v>
      </c>
      <c r="K134" s="151">
        <v>11</v>
      </c>
      <c r="L134" s="225">
        <v>0</v>
      </c>
      <c r="M134" s="224"/>
      <c r="N134" s="226">
        <f t="shared" si="5"/>
        <v>0</v>
      </c>
      <c r="O134" s="224"/>
      <c r="P134" s="224"/>
      <c r="Q134" s="224"/>
      <c r="R134" s="119"/>
      <c r="T134" s="152" t="s">
        <v>3</v>
      </c>
      <c r="U134" s="39" t="s">
        <v>47</v>
      </c>
      <c r="V134" s="31"/>
      <c r="W134" s="153">
        <f t="shared" si="6"/>
        <v>0</v>
      </c>
      <c r="X134" s="153">
        <v>0</v>
      </c>
      <c r="Y134" s="153">
        <f t="shared" si="7"/>
        <v>0</v>
      </c>
      <c r="Z134" s="153">
        <v>0.008</v>
      </c>
      <c r="AA134" s="154">
        <f t="shared" si="8"/>
        <v>0.088</v>
      </c>
      <c r="AR134" s="13" t="s">
        <v>146</v>
      </c>
      <c r="AT134" s="13" t="s">
        <v>142</v>
      </c>
      <c r="AU134" s="13" t="s">
        <v>97</v>
      </c>
      <c r="AY134" s="13" t="s">
        <v>141</v>
      </c>
      <c r="BE134" s="95">
        <f t="shared" si="9"/>
        <v>0</v>
      </c>
      <c r="BF134" s="95">
        <f t="shared" si="10"/>
        <v>0</v>
      </c>
      <c r="BG134" s="95">
        <f t="shared" si="11"/>
        <v>0</v>
      </c>
      <c r="BH134" s="95">
        <f t="shared" si="12"/>
        <v>0</v>
      </c>
      <c r="BI134" s="95">
        <f t="shared" si="13"/>
        <v>0</v>
      </c>
      <c r="BJ134" s="13" t="s">
        <v>22</v>
      </c>
      <c r="BK134" s="95">
        <f t="shared" si="14"/>
        <v>0</v>
      </c>
      <c r="BL134" s="13" t="s">
        <v>146</v>
      </c>
      <c r="BM134" s="13" t="s">
        <v>162</v>
      </c>
    </row>
    <row r="135" spans="2:65" s="1" customFormat="1" ht="31.5" customHeight="1">
      <c r="B135" s="117"/>
      <c r="C135" s="148" t="s">
        <v>163</v>
      </c>
      <c r="D135" s="148" t="s">
        <v>142</v>
      </c>
      <c r="E135" s="149" t="s">
        <v>164</v>
      </c>
      <c r="F135" s="223" t="s">
        <v>165</v>
      </c>
      <c r="G135" s="224"/>
      <c r="H135" s="224"/>
      <c r="I135" s="224"/>
      <c r="J135" s="150" t="s">
        <v>154</v>
      </c>
      <c r="K135" s="151">
        <v>73</v>
      </c>
      <c r="L135" s="225">
        <v>0</v>
      </c>
      <c r="M135" s="224"/>
      <c r="N135" s="226">
        <f t="shared" si="5"/>
        <v>0</v>
      </c>
      <c r="O135" s="224"/>
      <c r="P135" s="224"/>
      <c r="Q135" s="224"/>
      <c r="R135" s="119"/>
      <c r="T135" s="152" t="s">
        <v>3</v>
      </c>
      <c r="U135" s="39" t="s">
        <v>47</v>
      </c>
      <c r="V135" s="31"/>
      <c r="W135" s="153">
        <f t="shared" si="6"/>
        <v>0</v>
      </c>
      <c r="X135" s="153">
        <v>0</v>
      </c>
      <c r="Y135" s="153">
        <f t="shared" si="7"/>
        <v>0</v>
      </c>
      <c r="Z135" s="153">
        <v>0.001</v>
      </c>
      <c r="AA135" s="154">
        <f t="shared" si="8"/>
        <v>0.073</v>
      </c>
      <c r="AR135" s="13" t="s">
        <v>146</v>
      </c>
      <c r="AT135" s="13" t="s">
        <v>142</v>
      </c>
      <c r="AU135" s="13" t="s">
        <v>97</v>
      </c>
      <c r="AY135" s="13" t="s">
        <v>141</v>
      </c>
      <c r="BE135" s="95">
        <f t="shared" si="9"/>
        <v>0</v>
      </c>
      <c r="BF135" s="95">
        <f t="shared" si="10"/>
        <v>0</v>
      </c>
      <c r="BG135" s="95">
        <f t="shared" si="11"/>
        <v>0</v>
      </c>
      <c r="BH135" s="95">
        <f t="shared" si="12"/>
        <v>0</v>
      </c>
      <c r="BI135" s="95">
        <f t="shared" si="13"/>
        <v>0</v>
      </c>
      <c r="BJ135" s="13" t="s">
        <v>22</v>
      </c>
      <c r="BK135" s="95">
        <f t="shared" si="14"/>
        <v>0</v>
      </c>
      <c r="BL135" s="13" t="s">
        <v>146</v>
      </c>
      <c r="BM135" s="13" t="s">
        <v>166</v>
      </c>
    </row>
    <row r="136" spans="2:65" s="1" customFormat="1" ht="31.5" customHeight="1">
      <c r="B136" s="117"/>
      <c r="C136" s="148" t="s">
        <v>167</v>
      </c>
      <c r="D136" s="148" t="s">
        <v>142</v>
      </c>
      <c r="E136" s="149" t="s">
        <v>168</v>
      </c>
      <c r="F136" s="223" t="s">
        <v>169</v>
      </c>
      <c r="G136" s="224"/>
      <c r="H136" s="224"/>
      <c r="I136" s="224"/>
      <c r="J136" s="150" t="s">
        <v>170</v>
      </c>
      <c r="K136" s="151">
        <v>146</v>
      </c>
      <c r="L136" s="225">
        <v>0</v>
      </c>
      <c r="M136" s="224"/>
      <c r="N136" s="226">
        <f t="shared" si="5"/>
        <v>0</v>
      </c>
      <c r="O136" s="224"/>
      <c r="P136" s="224"/>
      <c r="Q136" s="224"/>
      <c r="R136" s="119"/>
      <c r="T136" s="152" t="s">
        <v>3</v>
      </c>
      <c r="U136" s="39" t="s">
        <v>47</v>
      </c>
      <c r="V136" s="31"/>
      <c r="W136" s="153">
        <f t="shared" si="6"/>
        <v>0</v>
      </c>
      <c r="X136" s="153">
        <v>0</v>
      </c>
      <c r="Y136" s="153">
        <f t="shared" si="7"/>
        <v>0</v>
      </c>
      <c r="Z136" s="153">
        <v>0.002</v>
      </c>
      <c r="AA136" s="154">
        <f t="shared" si="8"/>
        <v>0.292</v>
      </c>
      <c r="AR136" s="13" t="s">
        <v>146</v>
      </c>
      <c r="AT136" s="13" t="s">
        <v>142</v>
      </c>
      <c r="AU136" s="13" t="s">
        <v>97</v>
      </c>
      <c r="AY136" s="13" t="s">
        <v>141</v>
      </c>
      <c r="BE136" s="95">
        <f t="shared" si="9"/>
        <v>0</v>
      </c>
      <c r="BF136" s="95">
        <f t="shared" si="10"/>
        <v>0</v>
      </c>
      <c r="BG136" s="95">
        <f t="shared" si="11"/>
        <v>0</v>
      </c>
      <c r="BH136" s="95">
        <f t="shared" si="12"/>
        <v>0</v>
      </c>
      <c r="BI136" s="95">
        <f t="shared" si="13"/>
        <v>0</v>
      </c>
      <c r="BJ136" s="13" t="s">
        <v>22</v>
      </c>
      <c r="BK136" s="95">
        <f t="shared" si="14"/>
        <v>0</v>
      </c>
      <c r="BL136" s="13" t="s">
        <v>146</v>
      </c>
      <c r="BM136" s="13" t="s">
        <v>171</v>
      </c>
    </row>
    <row r="137" spans="2:65" s="1" customFormat="1" ht="31.5" customHeight="1">
      <c r="B137" s="117"/>
      <c r="C137" s="148" t="s">
        <v>172</v>
      </c>
      <c r="D137" s="148" t="s">
        <v>142</v>
      </c>
      <c r="E137" s="149" t="s">
        <v>173</v>
      </c>
      <c r="F137" s="223" t="s">
        <v>174</v>
      </c>
      <c r="G137" s="224"/>
      <c r="H137" s="224"/>
      <c r="I137" s="224"/>
      <c r="J137" s="150" t="s">
        <v>170</v>
      </c>
      <c r="K137" s="151">
        <v>10</v>
      </c>
      <c r="L137" s="225">
        <v>0</v>
      </c>
      <c r="M137" s="224"/>
      <c r="N137" s="226">
        <f t="shared" si="5"/>
        <v>0</v>
      </c>
      <c r="O137" s="224"/>
      <c r="P137" s="224"/>
      <c r="Q137" s="224"/>
      <c r="R137" s="119"/>
      <c r="T137" s="152" t="s">
        <v>3</v>
      </c>
      <c r="U137" s="39" t="s">
        <v>47</v>
      </c>
      <c r="V137" s="31"/>
      <c r="W137" s="153">
        <f t="shared" si="6"/>
        <v>0</v>
      </c>
      <c r="X137" s="153">
        <v>0</v>
      </c>
      <c r="Y137" s="153">
        <f t="shared" si="7"/>
        <v>0</v>
      </c>
      <c r="Z137" s="153">
        <v>0.005</v>
      </c>
      <c r="AA137" s="154">
        <f t="shared" si="8"/>
        <v>0.05</v>
      </c>
      <c r="AR137" s="13" t="s">
        <v>146</v>
      </c>
      <c r="AT137" s="13" t="s">
        <v>142</v>
      </c>
      <c r="AU137" s="13" t="s">
        <v>97</v>
      </c>
      <c r="AY137" s="13" t="s">
        <v>141</v>
      </c>
      <c r="BE137" s="95">
        <f t="shared" si="9"/>
        <v>0</v>
      </c>
      <c r="BF137" s="95">
        <f t="shared" si="10"/>
        <v>0</v>
      </c>
      <c r="BG137" s="95">
        <f t="shared" si="11"/>
        <v>0</v>
      </c>
      <c r="BH137" s="95">
        <f t="shared" si="12"/>
        <v>0</v>
      </c>
      <c r="BI137" s="95">
        <f t="shared" si="13"/>
        <v>0</v>
      </c>
      <c r="BJ137" s="13" t="s">
        <v>22</v>
      </c>
      <c r="BK137" s="95">
        <f t="shared" si="14"/>
        <v>0</v>
      </c>
      <c r="BL137" s="13" t="s">
        <v>146</v>
      </c>
      <c r="BM137" s="13" t="s">
        <v>175</v>
      </c>
    </row>
    <row r="138" spans="2:63" s="9" customFormat="1" ht="29.25" customHeight="1">
      <c r="B138" s="137"/>
      <c r="C138" s="138"/>
      <c r="D138" s="147" t="s">
        <v>108</v>
      </c>
      <c r="E138" s="147"/>
      <c r="F138" s="147"/>
      <c r="G138" s="147"/>
      <c r="H138" s="147"/>
      <c r="I138" s="147"/>
      <c r="J138" s="147"/>
      <c r="K138" s="147"/>
      <c r="L138" s="147"/>
      <c r="M138" s="147"/>
      <c r="N138" s="208">
        <f>BK138</f>
        <v>0</v>
      </c>
      <c r="O138" s="209"/>
      <c r="P138" s="209"/>
      <c r="Q138" s="209"/>
      <c r="R138" s="140"/>
      <c r="T138" s="141"/>
      <c r="U138" s="138"/>
      <c r="V138" s="138"/>
      <c r="W138" s="142">
        <f>W139</f>
        <v>0</v>
      </c>
      <c r="X138" s="138"/>
      <c r="Y138" s="142">
        <f>Y139</f>
        <v>0</v>
      </c>
      <c r="Z138" s="138"/>
      <c r="AA138" s="143">
        <f>AA139</f>
        <v>0</v>
      </c>
      <c r="AR138" s="144" t="s">
        <v>22</v>
      </c>
      <c r="AT138" s="145" t="s">
        <v>81</v>
      </c>
      <c r="AU138" s="145" t="s">
        <v>22</v>
      </c>
      <c r="AY138" s="144" t="s">
        <v>141</v>
      </c>
      <c r="BK138" s="146">
        <f>BK139</f>
        <v>0</v>
      </c>
    </row>
    <row r="139" spans="2:65" s="1" customFormat="1" ht="31.5" customHeight="1">
      <c r="B139" s="117"/>
      <c r="C139" s="148" t="s">
        <v>176</v>
      </c>
      <c r="D139" s="148" t="s">
        <v>142</v>
      </c>
      <c r="E139" s="149" t="s">
        <v>177</v>
      </c>
      <c r="F139" s="223" t="s">
        <v>178</v>
      </c>
      <c r="G139" s="224"/>
      <c r="H139" s="224"/>
      <c r="I139" s="224"/>
      <c r="J139" s="150" t="s">
        <v>145</v>
      </c>
      <c r="K139" s="151">
        <v>800</v>
      </c>
      <c r="L139" s="225">
        <v>0</v>
      </c>
      <c r="M139" s="224"/>
      <c r="N139" s="226">
        <f>ROUND(L139*K139,2)</f>
        <v>0</v>
      </c>
      <c r="O139" s="224"/>
      <c r="P139" s="224"/>
      <c r="Q139" s="224"/>
      <c r="R139" s="119"/>
      <c r="T139" s="152" t="s">
        <v>3</v>
      </c>
      <c r="U139" s="39" t="s">
        <v>47</v>
      </c>
      <c r="V139" s="31"/>
      <c r="W139" s="153">
        <f>V139*K139</f>
        <v>0</v>
      </c>
      <c r="X139" s="153">
        <v>0</v>
      </c>
      <c r="Y139" s="153">
        <f>X139*K139</f>
        <v>0</v>
      </c>
      <c r="Z139" s="153">
        <v>0</v>
      </c>
      <c r="AA139" s="154">
        <f>Z139*K139</f>
        <v>0</v>
      </c>
      <c r="AR139" s="13" t="s">
        <v>146</v>
      </c>
      <c r="AT139" s="13" t="s">
        <v>142</v>
      </c>
      <c r="AU139" s="13" t="s">
        <v>97</v>
      </c>
      <c r="AY139" s="13" t="s">
        <v>141</v>
      </c>
      <c r="BE139" s="95">
        <f>IF(U139="základní",N139,0)</f>
        <v>0</v>
      </c>
      <c r="BF139" s="95">
        <f>IF(U139="snížená",N139,0)</f>
        <v>0</v>
      </c>
      <c r="BG139" s="95">
        <f>IF(U139="zákl. přenesená",N139,0)</f>
        <v>0</v>
      </c>
      <c r="BH139" s="95">
        <f>IF(U139="sníž. přenesená",N139,0)</f>
        <v>0</v>
      </c>
      <c r="BI139" s="95">
        <f>IF(U139="nulová",N139,0)</f>
        <v>0</v>
      </c>
      <c r="BJ139" s="13" t="s">
        <v>22</v>
      </c>
      <c r="BK139" s="95">
        <f>ROUND(L139*K139,2)</f>
        <v>0</v>
      </c>
      <c r="BL139" s="13" t="s">
        <v>146</v>
      </c>
      <c r="BM139" s="13" t="s">
        <v>179</v>
      </c>
    </row>
    <row r="140" spans="2:63" s="9" customFormat="1" ht="29.25" customHeight="1">
      <c r="B140" s="137"/>
      <c r="C140" s="138"/>
      <c r="D140" s="147" t="s">
        <v>109</v>
      </c>
      <c r="E140" s="147"/>
      <c r="F140" s="147"/>
      <c r="G140" s="147"/>
      <c r="H140" s="147"/>
      <c r="I140" s="147"/>
      <c r="J140" s="147"/>
      <c r="K140" s="147"/>
      <c r="L140" s="147"/>
      <c r="M140" s="147"/>
      <c r="N140" s="208">
        <f>BK140</f>
        <v>0</v>
      </c>
      <c r="O140" s="209"/>
      <c r="P140" s="209"/>
      <c r="Q140" s="209"/>
      <c r="R140" s="140"/>
      <c r="T140" s="141"/>
      <c r="U140" s="138"/>
      <c r="V140" s="138"/>
      <c r="W140" s="142">
        <f>SUM(W141:W145)</f>
        <v>0</v>
      </c>
      <c r="X140" s="138"/>
      <c r="Y140" s="142">
        <f>SUM(Y141:Y145)</f>
        <v>0</v>
      </c>
      <c r="Z140" s="138"/>
      <c r="AA140" s="143">
        <f>SUM(AA141:AA145)</f>
        <v>0</v>
      </c>
      <c r="AR140" s="144" t="s">
        <v>22</v>
      </c>
      <c r="AT140" s="145" t="s">
        <v>81</v>
      </c>
      <c r="AU140" s="145" t="s">
        <v>22</v>
      </c>
      <c r="AY140" s="144" t="s">
        <v>141</v>
      </c>
      <c r="BK140" s="146">
        <f>SUM(BK141:BK145)</f>
        <v>0</v>
      </c>
    </row>
    <row r="141" spans="2:65" s="1" customFormat="1" ht="31.5" customHeight="1">
      <c r="B141" s="117"/>
      <c r="C141" s="148" t="s">
        <v>27</v>
      </c>
      <c r="D141" s="148" t="s">
        <v>142</v>
      </c>
      <c r="E141" s="149" t="s">
        <v>180</v>
      </c>
      <c r="F141" s="223" t="s">
        <v>181</v>
      </c>
      <c r="G141" s="224"/>
      <c r="H141" s="224"/>
      <c r="I141" s="224"/>
      <c r="J141" s="150" t="s">
        <v>182</v>
      </c>
      <c r="K141" s="151">
        <v>1.112</v>
      </c>
      <c r="L141" s="225">
        <v>0</v>
      </c>
      <c r="M141" s="224"/>
      <c r="N141" s="226">
        <f>ROUND(L141*K141,2)</f>
        <v>0</v>
      </c>
      <c r="O141" s="224"/>
      <c r="P141" s="224"/>
      <c r="Q141" s="224"/>
      <c r="R141" s="119"/>
      <c r="T141" s="152" t="s">
        <v>3</v>
      </c>
      <c r="U141" s="39" t="s">
        <v>47</v>
      </c>
      <c r="V141" s="31"/>
      <c r="W141" s="153">
        <f>V141*K141</f>
        <v>0</v>
      </c>
      <c r="X141" s="153">
        <v>0</v>
      </c>
      <c r="Y141" s="153">
        <f>X141*K141</f>
        <v>0</v>
      </c>
      <c r="Z141" s="153">
        <v>0</v>
      </c>
      <c r="AA141" s="154">
        <f>Z141*K141</f>
        <v>0</v>
      </c>
      <c r="AR141" s="13" t="s">
        <v>183</v>
      </c>
      <c r="AT141" s="13" t="s">
        <v>142</v>
      </c>
      <c r="AU141" s="13" t="s">
        <v>97</v>
      </c>
      <c r="AY141" s="13" t="s">
        <v>141</v>
      </c>
      <c r="BE141" s="95">
        <f>IF(U141="základní",N141,0)</f>
        <v>0</v>
      </c>
      <c r="BF141" s="95">
        <f>IF(U141="snížená",N141,0)</f>
        <v>0</v>
      </c>
      <c r="BG141" s="95">
        <f>IF(U141="zákl. přenesená",N141,0)</f>
        <v>0</v>
      </c>
      <c r="BH141" s="95">
        <f>IF(U141="sníž. přenesená",N141,0)</f>
        <v>0</v>
      </c>
      <c r="BI141" s="95">
        <f>IF(U141="nulová",N141,0)</f>
        <v>0</v>
      </c>
      <c r="BJ141" s="13" t="s">
        <v>22</v>
      </c>
      <c r="BK141" s="95">
        <f>ROUND(L141*K141,2)</f>
        <v>0</v>
      </c>
      <c r="BL141" s="13" t="s">
        <v>183</v>
      </c>
      <c r="BM141" s="13" t="s">
        <v>184</v>
      </c>
    </row>
    <row r="142" spans="2:65" s="1" customFormat="1" ht="31.5" customHeight="1">
      <c r="B142" s="117"/>
      <c r="C142" s="148" t="s">
        <v>185</v>
      </c>
      <c r="D142" s="148" t="s">
        <v>142</v>
      </c>
      <c r="E142" s="149" t="s">
        <v>186</v>
      </c>
      <c r="F142" s="223" t="s">
        <v>187</v>
      </c>
      <c r="G142" s="224"/>
      <c r="H142" s="224"/>
      <c r="I142" s="224"/>
      <c r="J142" s="150" t="s">
        <v>182</v>
      </c>
      <c r="K142" s="151">
        <v>1.112</v>
      </c>
      <c r="L142" s="225">
        <v>0</v>
      </c>
      <c r="M142" s="224"/>
      <c r="N142" s="226">
        <f>ROUND(L142*K142,2)</f>
        <v>0</v>
      </c>
      <c r="O142" s="224"/>
      <c r="P142" s="224"/>
      <c r="Q142" s="224"/>
      <c r="R142" s="119"/>
      <c r="T142" s="152" t="s">
        <v>3</v>
      </c>
      <c r="U142" s="39" t="s">
        <v>47</v>
      </c>
      <c r="V142" s="31"/>
      <c r="W142" s="153">
        <f>V142*K142</f>
        <v>0</v>
      </c>
      <c r="X142" s="153">
        <v>0</v>
      </c>
      <c r="Y142" s="153">
        <f>X142*K142</f>
        <v>0</v>
      </c>
      <c r="Z142" s="153">
        <v>0</v>
      </c>
      <c r="AA142" s="154">
        <f>Z142*K142</f>
        <v>0</v>
      </c>
      <c r="AR142" s="13" t="s">
        <v>183</v>
      </c>
      <c r="AT142" s="13" t="s">
        <v>142</v>
      </c>
      <c r="AU142" s="13" t="s">
        <v>97</v>
      </c>
      <c r="AY142" s="13" t="s">
        <v>141</v>
      </c>
      <c r="BE142" s="95">
        <f>IF(U142="základní",N142,0)</f>
        <v>0</v>
      </c>
      <c r="BF142" s="95">
        <f>IF(U142="snížená",N142,0)</f>
        <v>0</v>
      </c>
      <c r="BG142" s="95">
        <f>IF(U142="zákl. přenesená",N142,0)</f>
        <v>0</v>
      </c>
      <c r="BH142" s="95">
        <f>IF(U142="sníž. přenesená",N142,0)</f>
        <v>0</v>
      </c>
      <c r="BI142" s="95">
        <f>IF(U142="nulová",N142,0)</f>
        <v>0</v>
      </c>
      <c r="BJ142" s="13" t="s">
        <v>22</v>
      </c>
      <c r="BK142" s="95">
        <f>ROUND(L142*K142,2)</f>
        <v>0</v>
      </c>
      <c r="BL142" s="13" t="s">
        <v>183</v>
      </c>
      <c r="BM142" s="13" t="s">
        <v>188</v>
      </c>
    </row>
    <row r="143" spans="2:65" s="1" customFormat="1" ht="31.5" customHeight="1">
      <c r="B143" s="117"/>
      <c r="C143" s="148" t="s">
        <v>189</v>
      </c>
      <c r="D143" s="148" t="s">
        <v>142</v>
      </c>
      <c r="E143" s="149" t="s">
        <v>190</v>
      </c>
      <c r="F143" s="223" t="s">
        <v>191</v>
      </c>
      <c r="G143" s="224"/>
      <c r="H143" s="224"/>
      <c r="I143" s="224"/>
      <c r="J143" s="150" t="s">
        <v>182</v>
      </c>
      <c r="K143" s="151">
        <v>1.112</v>
      </c>
      <c r="L143" s="225">
        <v>0</v>
      </c>
      <c r="M143" s="224"/>
      <c r="N143" s="226">
        <f>ROUND(L143*K143,2)</f>
        <v>0</v>
      </c>
      <c r="O143" s="224"/>
      <c r="P143" s="224"/>
      <c r="Q143" s="224"/>
      <c r="R143" s="119"/>
      <c r="T143" s="152" t="s">
        <v>3</v>
      </c>
      <c r="U143" s="39" t="s">
        <v>47</v>
      </c>
      <c r="V143" s="31"/>
      <c r="W143" s="153">
        <f>V143*K143</f>
        <v>0</v>
      </c>
      <c r="X143" s="153">
        <v>0</v>
      </c>
      <c r="Y143" s="153">
        <f>X143*K143</f>
        <v>0</v>
      </c>
      <c r="Z143" s="153">
        <v>0</v>
      </c>
      <c r="AA143" s="154">
        <f>Z143*K143</f>
        <v>0</v>
      </c>
      <c r="AR143" s="13" t="s">
        <v>183</v>
      </c>
      <c r="AT143" s="13" t="s">
        <v>142</v>
      </c>
      <c r="AU143" s="13" t="s">
        <v>97</v>
      </c>
      <c r="AY143" s="13" t="s">
        <v>141</v>
      </c>
      <c r="BE143" s="95">
        <f>IF(U143="základní",N143,0)</f>
        <v>0</v>
      </c>
      <c r="BF143" s="95">
        <f>IF(U143="snížená",N143,0)</f>
        <v>0</v>
      </c>
      <c r="BG143" s="95">
        <f>IF(U143="zákl. přenesená",N143,0)</f>
        <v>0</v>
      </c>
      <c r="BH143" s="95">
        <f>IF(U143="sníž. přenesená",N143,0)</f>
        <v>0</v>
      </c>
      <c r="BI143" s="95">
        <f>IF(U143="nulová",N143,0)</f>
        <v>0</v>
      </c>
      <c r="BJ143" s="13" t="s">
        <v>22</v>
      </c>
      <c r="BK143" s="95">
        <f>ROUND(L143*K143,2)</f>
        <v>0</v>
      </c>
      <c r="BL143" s="13" t="s">
        <v>183</v>
      </c>
      <c r="BM143" s="13" t="s">
        <v>192</v>
      </c>
    </row>
    <row r="144" spans="2:65" s="1" customFormat="1" ht="31.5" customHeight="1">
      <c r="B144" s="117"/>
      <c r="C144" s="148" t="s">
        <v>193</v>
      </c>
      <c r="D144" s="148" t="s">
        <v>142</v>
      </c>
      <c r="E144" s="149" t="s">
        <v>194</v>
      </c>
      <c r="F144" s="223" t="s">
        <v>195</v>
      </c>
      <c r="G144" s="224"/>
      <c r="H144" s="224"/>
      <c r="I144" s="224"/>
      <c r="J144" s="150" t="s">
        <v>182</v>
      </c>
      <c r="K144" s="151">
        <v>1.112</v>
      </c>
      <c r="L144" s="225">
        <v>0</v>
      </c>
      <c r="M144" s="224"/>
      <c r="N144" s="226">
        <f>ROUND(L144*K144,2)</f>
        <v>0</v>
      </c>
      <c r="O144" s="224"/>
      <c r="P144" s="224"/>
      <c r="Q144" s="224"/>
      <c r="R144" s="119"/>
      <c r="T144" s="152" t="s">
        <v>3</v>
      </c>
      <c r="U144" s="39" t="s">
        <v>47</v>
      </c>
      <c r="V144" s="31"/>
      <c r="W144" s="153">
        <f>V144*K144</f>
        <v>0</v>
      </c>
      <c r="X144" s="153">
        <v>0</v>
      </c>
      <c r="Y144" s="153">
        <f>X144*K144</f>
        <v>0</v>
      </c>
      <c r="Z144" s="153">
        <v>0</v>
      </c>
      <c r="AA144" s="154">
        <f>Z144*K144</f>
        <v>0</v>
      </c>
      <c r="AR144" s="13" t="s">
        <v>183</v>
      </c>
      <c r="AT144" s="13" t="s">
        <v>142</v>
      </c>
      <c r="AU144" s="13" t="s">
        <v>97</v>
      </c>
      <c r="AY144" s="13" t="s">
        <v>141</v>
      </c>
      <c r="BE144" s="95">
        <f>IF(U144="základní",N144,0)</f>
        <v>0</v>
      </c>
      <c r="BF144" s="95">
        <f>IF(U144="snížená",N144,0)</f>
        <v>0</v>
      </c>
      <c r="BG144" s="95">
        <f>IF(U144="zákl. přenesená",N144,0)</f>
        <v>0</v>
      </c>
      <c r="BH144" s="95">
        <f>IF(U144="sníž. přenesená",N144,0)</f>
        <v>0</v>
      </c>
      <c r="BI144" s="95">
        <f>IF(U144="nulová",N144,0)</f>
        <v>0</v>
      </c>
      <c r="BJ144" s="13" t="s">
        <v>22</v>
      </c>
      <c r="BK144" s="95">
        <f>ROUND(L144*K144,2)</f>
        <v>0</v>
      </c>
      <c r="BL144" s="13" t="s">
        <v>183</v>
      </c>
      <c r="BM144" s="13" t="s">
        <v>196</v>
      </c>
    </row>
    <row r="145" spans="2:65" s="1" customFormat="1" ht="31.5" customHeight="1">
      <c r="B145" s="117"/>
      <c r="C145" s="148" t="s">
        <v>197</v>
      </c>
      <c r="D145" s="148" t="s">
        <v>142</v>
      </c>
      <c r="E145" s="149" t="s">
        <v>198</v>
      </c>
      <c r="F145" s="223" t="s">
        <v>199</v>
      </c>
      <c r="G145" s="224"/>
      <c r="H145" s="224"/>
      <c r="I145" s="224"/>
      <c r="J145" s="150" t="s">
        <v>182</v>
      </c>
      <c r="K145" s="151">
        <v>1.112</v>
      </c>
      <c r="L145" s="225">
        <v>0</v>
      </c>
      <c r="M145" s="224"/>
      <c r="N145" s="226">
        <f>ROUND(L145*K145,2)</f>
        <v>0</v>
      </c>
      <c r="O145" s="224"/>
      <c r="P145" s="224"/>
      <c r="Q145" s="224"/>
      <c r="R145" s="119"/>
      <c r="T145" s="152" t="s">
        <v>3</v>
      </c>
      <c r="U145" s="39" t="s">
        <v>47</v>
      </c>
      <c r="V145" s="31"/>
      <c r="W145" s="153">
        <f>V145*K145</f>
        <v>0</v>
      </c>
      <c r="X145" s="153">
        <v>0</v>
      </c>
      <c r="Y145" s="153">
        <f>X145*K145</f>
        <v>0</v>
      </c>
      <c r="Z145" s="153">
        <v>0</v>
      </c>
      <c r="AA145" s="154">
        <f>Z145*K145</f>
        <v>0</v>
      </c>
      <c r="AR145" s="13" t="s">
        <v>183</v>
      </c>
      <c r="AT145" s="13" t="s">
        <v>142</v>
      </c>
      <c r="AU145" s="13" t="s">
        <v>97</v>
      </c>
      <c r="AY145" s="13" t="s">
        <v>141</v>
      </c>
      <c r="BE145" s="95">
        <f>IF(U145="základní",N145,0)</f>
        <v>0</v>
      </c>
      <c r="BF145" s="95">
        <f>IF(U145="snížená",N145,0)</f>
        <v>0</v>
      </c>
      <c r="BG145" s="95">
        <f>IF(U145="zákl. přenesená",N145,0)</f>
        <v>0</v>
      </c>
      <c r="BH145" s="95">
        <f>IF(U145="sníž. přenesená",N145,0)</f>
        <v>0</v>
      </c>
      <c r="BI145" s="95">
        <f>IF(U145="nulová",N145,0)</f>
        <v>0</v>
      </c>
      <c r="BJ145" s="13" t="s">
        <v>22</v>
      </c>
      <c r="BK145" s="95">
        <f>ROUND(L145*K145,2)</f>
        <v>0</v>
      </c>
      <c r="BL145" s="13" t="s">
        <v>183</v>
      </c>
      <c r="BM145" s="13" t="s">
        <v>200</v>
      </c>
    </row>
    <row r="146" spans="2:63" s="9" customFormat="1" ht="36.75" customHeight="1">
      <c r="B146" s="137"/>
      <c r="C146" s="138"/>
      <c r="D146" s="139" t="s">
        <v>110</v>
      </c>
      <c r="E146" s="139"/>
      <c r="F146" s="139"/>
      <c r="G146" s="139"/>
      <c r="H146" s="139"/>
      <c r="I146" s="139"/>
      <c r="J146" s="139"/>
      <c r="K146" s="139"/>
      <c r="L146" s="139"/>
      <c r="M146" s="139"/>
      <c r="N146" s="215">
        <f>BK146</f>
        <v>0</v>
      </c>
      <c r="O146" s="216"/>
      <c r="P146" s="216"/>
      <c r="Q146" s="216"/>
      <c r="R146" s="140"/>
      <c r="T146" s="141"/>
      <c r="U146" s="138"/>
      <c r="V146" s="138"/>
      <c r="W146" s="142">
        <f>W147</f>
        <v>0</v>
      </c>
      <c r="X146" s="138"/>
      <c r="Y146" s="142">
        <f>Y147</f>
        <v>0</v>
      </c>
      <c r="Z146" s="138"/>
      <c r="AA146" s="143">
        <f>AA147</f>
        <v>0.51</v>
      </c>
      <c r="AR146" s="144" t="s">
        <v>97</v>
      </c>
      <c r="AT146" s="145" t="s">
        <v>81</v>
      </c>
      <c r="AU146" s="145" t="s">
        <v>82</v>
      </c>
      <c r="AY146" s="144" t="s">
        <v>141</v>
      </c>
      <c r="BK146" s="146">
        <f>BK147</f>
        <v>0</v>
      </c>
    </row>
    <row r="147" spans="2:63" s="9" customFormat="1" ht="19.5" customHeight="1">
      <c r="B147" s="137"/>
      <c r="C147" s="138"/>
      <c r="D147" s="147" t="s">
        <v>111</v>
      </c>
      <c r="E147" s="147"/>
      <c r="F147" s="147"/>
      <c r="G147" s="147"/>
      <c r="H147" s="147"/>
      <c r="I147" s="147"/>
      <c r="J147" s="147"/>
      <c r="K147" s="147"/>
      <c r="L147" s="147"/>
      <c r="M147" s="147"/>
      <c r="N147" s="217">
        <f>BK147</f>
        <v>0</v>
      </c>
      <c r="O147" s="218"/>
      <c r="P147" s="218"/>
      <c r="Q147" s="218"/>
      <c r="R147" s="140"/>
      <c r="T147" s="141"/>
      <c r="U147" s="138"/>
      <c r="V147" s="138"/>
      <c r="W147" s="142">
        <f>SUM(W148:W150)</f>
        <v>0</v>
      </c>
      <c r="X147" s="138"/>
      <c r="Y147" s="142">
        <f>SUM(Y148:Y150)</f>
        <v>0</v>
      </c>
      <c r="Z147" s="138"/>
      <c r="AA147" s="143">
        <f>SUM(AA148:AA150)</f>
        <v>0.51</v>
      </c>
      <c r="AR147" s="144" t="s">
        <v>97</v>
      </c>
      <c r="AT147" s="145" t="s">
        <v>81</v>
      </c>
      <c r="AU147" s="145" t="s">
        <v>22</v>
      </c>
      <c r="AY147" s="144" t="s">
        <v>141</v>
      </c>
      <c r="BK147" s="146">
        <f>SUM(BK148:BK150)</f>
        <v>0</v>
      </c>
    </row>
    <row r="148" spans="2:65" s="1" customFormat="1" ht="31.5" customHeight="1">
      <c r="B148" s="117"/>
      <c r="C148" s="148" t="s">
        <v>9</v>
      </c>
      <c r="D148" s="148" t="s">
        <v>142</v>
      </c>
      <c r="E148" s="149" t="s">
        <v>201</v>
      </c>
      <c r="F148" s="223" t="s">
        <v>202</v>
      </c>
      <c r="G148" s="224"/>
      <c r="H148" s="224"/>
      <c r="I148" s="224"/>
      <c r="J148" s="150" t="s">
        <v>145</v>
      </c>
      <c r="K148" s="151">
        <v>5</v>
      </c>
      <c r="L148" s="225">
        <v>0</v>
      </c>
      <c r="M148" s="224"/>
      <c r="N148" s="226">
        <f>ROUND(L148*K148,2)</f>
        <v>0</v>
      </c>
      <c r="O148" s="224"/>
      <c r="P148" s="224"/>
      <c r="Q148" s="224"/>
      <c r="R148" s="119"/>
      <c r="T148" s="152" t="s">
        <v>3</v>
      </c>
      <c r="U148" s="39" t="s">
        <v>47</v>
      </c>
      <c r="V148" s="31"/>
      <c r="W148" s="153">
        <f>V148*K148</f>
        <v>0</v>
      </c>
      <c r="X148" s="153">
        <v>0</v>
      </c>
      <c r="Y148" s="153">
        <f>X148*K148</f>
        <v>0</v>
      </c>
      <c r="Z148" s="153">
        <v>0.002</v>
      </c>
      <c r="AA148" s="154">
        <f>Z148*K148</f>
        <v>0.01</v>
      </c>
      <c r="AR148" s="13" t="s">
        <v>183</v>
      </c>
      <c r="AT148" s="13" t="s">
        <v>142</v>
      </c>
      <c r="AU148" s="13" t="s">
        <v>97</v>
      </c>
      <c r="AY148" s="13" t="s">
        <v>141</v>
      </c>
      <c r="BE148" s="95">
        <f>IF(U148="základní",N148,0)</f>
        <v>0</v>
      </c>
      <c r="BF148" s="95">
        <f>IF(U148="snížená",N148,0)</f>
        <v>0</v>
      </c>
      <c r="BG148" s="95">
        <f>IF(U148="zákl. přenesená",N148,0)</f>
        <v>0</v>
      </c>
      <c r="BH148" s="95">
        <f>IF(U148="sníž. přenesená",N148,0)</f>
        <v>0</v>
      </c>
      <c r="BI148" s="95">
        <f>IF(U148="nulová",N148,0)</f>
        <v>0</v>
      </c>
      <c r="BJ148" s="13" t="s">
        <v>22</v>
      </c>
      <c r="BK148" s="95">
        <f>ROUND(L148*K148,2)</f>
        <v>0</v>
      </c>
      <c r="BL148" s="13" t="s">
        <v>183</v>
      </c>
      <c r="BM148" s="13" t="s">
        <v>203</v>
      </c>
    </row>
    <row r="149" spans="2:65" s="1" customFormat="1" ht="31.5" customHeight="1">
      <c r="B149" s="117"/>
      <c r="C149" s="148" t="s">
        <v>183</v>
      </c>
      <c r="D149" s="148" t="s">
        <v>142</v>
      </c>
      <c r="E149" s="149" t="s">
        <v>204</v>
      </c>
      <c r="F149" s="223" t="s">
        <v>205</v>
      </c>
      <c r="G149" s="224"/>
      <c r="H149" s="224"/>
      <c r="I149" s="224"/>
      <c r="J149" s="150" t="s">
        <v>145</v>
      </c>
      <c r="K149" s="151">
        <v>250</v>
      </c>
      <c r="L149" s="225">
        <v>0</v>
      </c>
      <c r="M149" s="224"/>
      <c r="N149" s="226">
        <f>ROUND(L149*K149,2)</f>
        <v>0</v>
      </c>
      <c r="O149" s="224"/>
      <c r="P149" s="224"/>
      <c r="Q149" s="224"/>
      <c r="R149" s="119"/>
      <c r="T149" s="152" t="s">
        <v>3</v>
      </c>
      <c r="U149" s="39" t="s">
        <v>47</v>
      </c>
      <c r="V149" s="31"/>
      <c r="W149" s="153">
        <f>V149*K149</f>
        <v>0</v>
      </c>
      <c r="X149" s="153">
        <v>0</v>
      </c>
      <c r="Y149" s="153">
        <f>X149*K149</f>
        <v>0</v>
      </c>
      <c r="Z149" s="153">
        <v>0.002</v>
      </c>
      <c r="AA149" s="154">
        <f>Z149*K149</f>
        <v>0.5</v>
      </c>
      <c r="AR149" s="13" t="s">
        <v>183</v>
      </c>
      <c r="AT149" s="13" t="s">
        <v>142</v>
      </c>
      <c r="AU149" s="13" t="s">
        <v>97</v>
      </c>
      <c r="AY149" s="13" t="s">
        <v>141</v>
      </c>
      <c r="BE149" s="95">
        <f>IF(U149="základní",N149,0)</f>
        <v>0</v>
      </c>
      <c r="BF149" s="95">
        <f>IF(U149="snížená",N149,0)</f>
        <v>0</v>
      </c>
      <c r="BG149" s="95">
        <f>IF(U149="zákl. přenesená",N149,0)</f>
        <v>0</v>
      </c>
      <c r="BH149" s="95">
        <f>IF(U149="sníž. přenesená",N149,0)</f>
        <v>0</v>
      </c>
      <c r="BI149" s="95">
        <f>IF(U149="nulová",N149,0)</f>
        <v>0</v>
      </c>
      <c r="BJ149" s="13" t="s">
        <v>22</v>
      </c>
      <c r="BK149" s="95">
        <f>ROUND(L149*K149,2)</f>
        <v>0</v>
      </c>
      <c r="BL149" s="13" t="s">
        <v>183</v>
      </c>
      <c r="BM149" s="13" t="s">
        <v>206</v>
      </c>
    </row>
    <row r="150" spans="2:65" s="1" customFormat="1" ht="22.5" customHeight="1">
      <c r="B150" s="117"/>
      <c r="C150" s="155" t="s">
        <v>207</v>
      </c>
      <c r="D150" s="155" t="s">
        <v>208</v>
      </c>
      <c r="E150" s="156" t="s">
        <v>209</v>
      </c>
      <c r="F150" s="231" t="s">
        <v>210</v>
      </c>
      <c r="G150" s="232"/>
      <c r="H150" s="232"/>
      <c r="I150" s="232"/>
      <c r="J150" s="157" t="s">
        <v>211</v>
      </c>
      <c r="K150" s="158">
        <v>45</v>
      </c>
      <c r="L150" s="233">
        <v>0</v>
      </c>
      <c r="M150" s="232"/>
      <c r="N150" s="234">
        <f>ROUND(L150*K150,2)</f>
        <v>0</v>
      </c>
      <c r="O150" s="224"/>
      <c r="P150" s="224"/>
      <c r="Q150" s="224"/>
      <c r="R150" s="119"/>
      <c r="T150" s="152" t="s">
        <v>3</v>
      </c>
      <c r="U150" s="39" t="s">
        <v>47</v>
      </c>
      <c r="V150" s="31"/>
      <c r="W150" s="153">
        <f>V150*K150</f>
        <v>0</v>
      </c>
      <c r="X150" s="153">
        <v>0</v>
      </c>
      <c r="Y150" s="153">
        <f>X150*K150</f>
        <v>0</v>
      </c>
      <c r="Z150" s="153">
        <v>0</v>
      </c>
      <c r="AA150" s="154">
        <f>Z150*K150</f>
        <v>0</v>
      </c>
      <c r="AR150" s="13" t="s">
        <v>212</v>
      </c>
      <c r="AT150" s="13" t="s">
        <v>208</v>
      </c>
      <c r="AU150" s="13" t="s">
        <v>97</v>
      </c>
      <c r="AY150" s="13" t="s">
        <v>141</v>
      </c>
      <c r="BE150" s="95">
        <f>IF(U150="základní",N150,0)</f>
        <v>0</v>
      </c>
      <c r="BF150" s="95">
        <f>IF(U150="snížená",N150,0)</f>
        <v>0</v>
      </c>
      <c r="BG150" s="95">
        <f>IF(U150="zákl. přenesená",N150,0)</f>
        <v>0</v>
      </c>
      <c r="BH150" s="95">
        <f>IF(U150="sníž. přenesená",N150,0)</f>
        <v>0</v>
      </c>
      <c r="BI150" s="95">
        <f>IF(U150="nulová",N150,0)</f>
        <v>0</v>
      </c>
      <c r="BJ150" s="13" t="s">
        <v>22</v>
      </c>
      <c r="BK150" s="95">
        <f>ROUND(L150*K150,2)</f>
        <v>0</v>
      </c>
      <c r="BL150" s="13" t="s">
        <v>183</v>
      </c>
      <c r="BM150" s="13" t="s">
        <v>213</v>
      </c>
    </row>
    <row r="151" spans="2:63" s="9" customFormat="1" ht="36.75" customHeight="1">
      <c r="B151" s="137"/>
      <c r="C151" s="138"/>
      <c r="D151" s="139" t="s">
        <v>112</v>
      </c>
      <c r="E151" s="139"/>
      <c r="F151" s="139"/>
      <c r="G151" s="139"/>
      <c r="H151" s="139"/>
      <c r="I151" s="139"/>
      <c r="J151" s="139"/>
      <c r="K151" s="139"/>
      <c r="L151" s="139"/>
      <c r="M151" s="139"/>
      <c r="N151" s="215">
        <f>BK151</f>
        <v>0</v>
      </c>
      <c r="O151" s="216"/>
      <c r="P151" s="216"/>
      <c r="Q151" s="216"/>
      <c r="R151" s="140"/>
      <c r="T151" s="141"/>
      <c r="U151" s="138"/>
      <c r="V151" s="138"/>
      <c r="W151" s="142">
        <f>W152+W155+W182+W190</f>
        <v>0</v>
      </c>
      <c r="X151" s="138"/>
      <c r="Y151" s="142">
        <f>Y152+Y155+Y182+Y190</f>
        <v>5.249769</v>
      </c>
      <c r="Z151" s="138"/>
      <c r="AA151" s="143">
        <f>AA152+AA155+AA182+AA190</f>
        <v>0</v>
      </c>
      <c r="AR151" s="144" t="s">
        <v>151</v>
      </c>
      <c r="AT151" s="145" t="s">
        <v>81</v>
      </c>
      <c r="AU151" s="145" t="s">
        <v>82</v>
      </c>
      <c r="AY151" s="144" t="s">
        <v>141</v>
      </c>
      <c r="BK151" s="146">
        <f>BK152+BK155+BK182+BK190</f>
        <v>0</v>
      </c>
    </row>
    <row r="152" spans="2:63" s="9" customFormat="1" ht="19.5" customHeight="1">
      <c r="B152" s="137"/>
      <c r="C152" s="267"/>
      <c r="D152" s="255" t="s">
        <v>113</v>
      </c>
      <c r="E152" s="255"/>
      <c r="F152" s="147"/>
      <c r="G152" s="147"/>
      <c r="H152" s="147"/>
      <c r="I152" s="147"/>
      <c r="J152" s="255"/>
      <c r="K152" s="255"/>
      <c r="L152" s="255"/>
      <c r="M152" s="255"/>
      <c r="N152" s="256"/>
      <c r="O152" s="257"/>
      <c r="P152" s="257"/>
      <c r="Q152" s="257"/>
      <c r="R152" s="140"/>
      <c r="T152" s="141"/>
      <c r="U152" s="138"/>
      <c r="V152" s="138"/>
      <c r="W152" s="142">
        <f>SUM(W153:W154)</f>
        <v>0</v>
      </c>
      <c r="X152" s="138"/>
      <c r="Y152" s="142">
        <f>SUM(Y153:Y154)</f>
        <v>0</v>
      </c>
      <c r="Z152" s="138"/>
      <c r="AA152" s="143">
        <f>SUM(AA153:AA154)</f>
        <v>0</v>
      </c>
      <c r="AR152" s="144" t="s">
        <v>151</v>
      </c>
      <c r="AT152" s="145" t="s">
        <v>81</v>
      </c>
      <c r="AU152" s="145" t="s">
        <v>22</v>
      </c>
      <c r="AY152" s="144" t="s">
        <v>141</v>
      </c>
      <c r="BK152" s="146">
        <f>SUM(BK153:BK154)</f>
        <v>0</v>
      </c>
    </row>
    <row r="153" spans="2:65" s="1" customFormat="1" ht="44.25" customHeight="1">
      <c r="B153" s="266"/>
      <c r="C153" s="264"/>
      <c r="D153" s="264"/>
      <c r="E153" s="265" t="s">
        <v>214</v>
      </c>
      <c r="F153" s="263" t="s">
        <v>215</v>
      </c>
      <c r="G153" s="224"/>
      <c r="H153" s="224"/>
      <c r="I153" s="253"/>
      <c r="J153" s="258"/>
      <c r="K153" s="259"/>
      <c r="L153" s="260"/>
      <c r="M153" s="261"/>
      <c r="N153" s="262"/>
      <c r="O153" s="261"/>
      <c r="P153" s="261"/>
      <c r="Q153" s="261"/>
      <c r="R153" s="254"/>
      <c r="T153" s="152" t="s">
        <v>3</v>
      </c>
      <c r="U153" s="39" t="s">
        <v>47</v>
      </c>
      <c r="V153" s="31"/>
      <c r="W153" s="153">
        <f>V153*K153</f>
        <v>0</v>
      </c>
      <c r="X153" s="153">
        <v>0</v>
      </c>
      <c r="Y153" s="153">
        <f>X153*K153</f>
        <v>0</v>
      </c>
      <c r="Z153" s="153">
        <v>0</v>
      </c>
      <c r="AA153" s="154">
        <f>Z153*K153</f>
        <v>0</v>
      </c>
      <c r="AR153" s="13" t="s">
        <v>146</v>
      </c>
      <c r="AT153" s="13" t="s">
        <v>142</v>
      </c>
      <c r="AU153" s="13" t="s">
        <v>97</v>
      </c>
      <c r="AY153" s="13" t="s">
        <v>141</v>
      </c>
      <c r="BE153" s="95">
        <f>IF(U153="základní",N153,0)</f>
        <v>0</v>
      </c>
      <c r="BF153" s="95">
        <f>IF(U153="snížená",N153,0)</f>
        <v>0</v>
      </c>
      <c r="BG153" s="95">
        <f>IF(U153="zákl. přenesená",N153,0)</f>
        <v>0</v>
      </c>
      <c r="BH153" s="95">
        <f>IF(U153="sníž. přenesená",N153,0)</f>
        <v>0</v>
      </c>
      <c r="BI153" s="95">
        <f>IF(U153="nulová",N153,0)</f>
        <v>0</v>
      </c>
      <c r="BJ153" s="13" t="s">
        <v>22</v>
      </c>
      <c r="BK153" s="95">
        <f>ROUND(L153*K153,2)</f>
        <v>0</v>
      </c>
      <c r="BL153" s="13" t="s">
        <v>146</v>
      </c>
      <c r="BM153" s="13" t="s">
        <v>216</v>
      </c>
    </row>
    <row r="154" spans="2:65" s="1" customFormat="1" ht="44.25" customHeight="1">
      <c r="B154" s="266"/>
      <c r="C154" s="264"/>
      <c r="D154" s="264"/>
      <c r="E154" s="265" t="s">
        <v>217</v>
      </c>
      <c r="F154" s="263" t="s">
        <v>218</v>
      </c>
      <c r="G154" s="224"/>
      <c r="H154" s="224"/>
      <c r="I154" s="253"/>
      <c r="J154" s="258"/>
      <c r="K154" s="259"/>
      <c r="L154" s="260"/>
      <c r="M154" s="261"/>
      <c r="N154" s="262"/>
      <c r="O154" s="261"/>
      <c r="P154" s="261"/>
      <c r="Q154" s="261"/>
      <c r="R154" s="254"/>
      <c r="T154" s="152" t="s">
        <v>3</v>
      </c>
      <c r="U154" s="39" t="s">
        <v>47</v>
      </c>
      <c r="V154" s="31"/>
      <c r="W154" s="153">
        <f>V154*K154</f>
        <v>0</v>
      </c>
      <c r="X154" s="153">
        <v>0</v>
      </c>
      <c r="Y154" s="153">
        <f>X154*K154</f>
        <v>0</v>
      </c>
      <c r="Z154" s="153">
        <v>0</v>
      </c>
      <c r="AA154" s="154">
        <f>Z154*K154</f>
        <v>0</v>
      </c>
      <c r="AR154" s="13" t="s">
        <v>219</v>
      </c>
      <c r="AT154" s="13" t="s">
        <v>142</v>
      </c>
      <c r="AU154" s="13" t="s">
        <v>97</v>
      </c>
      <c r="AY154" s="13" t="s">
        <v>141</v>
      </c>
      <c r="BE154" s="95">
        <f>IF(U154="základní",N154,0)</f>
        <v>0</v>
      </c>
      <c r="BF154" s="95">
        <f>IF(U154="snížená",N154,0)</f>
        <v>0</v>
      </c>
      <c r="BG154" s="95">
        <f>IF(U154="zákl. přenesená",N154,0)</f>
        <v>0</v>
      </c>
      <c r="BH154" s="95">
        <f>IF(U154="sníž. přenesená",N154,0)</f>
        <v>0</v>
      </c>
      <c r="BI154" s="95">
        <f>IF(U154="nulová",N154,0)</f>
        <v>0</v>
      </c>
      <c r="BJ154" s="13" t="s">
        <v>22</v>
      </c>
      <c r="BK154" s="95">
        <f>ROUND(L154*K154,2)</f>
        <v>0</v>
      </c>
      <c r="BL154" s="13" t="s">
        <v>219</v>
      </c>
      <c r="BM154" s="13" t="s">
        <v>220</v>
      </c>
    </row>
    <row r="155" spans="2:63" s="9" customFormat="1" ht="29.25" customHeight="1">
      <c r="B155" s="137"/>
      <c r="C155" s="268"/>
      <c r="D155" s="250" t="s">
        <v>114</v>
      </c>
      <c r="E155" s="250"/>
      <c r="F155" s="147"/>
      <c r="G155" s="147"/>
      <c r="H155" s="147"/>
      <c r="I155" s="147"/>
      <c r="J155" s="250"/>
      <c r="K155" s="250"/>
      <c r="L155" s="250"/>
      <c r="M155" s="250"/>
      <c r="N155" s="251">
        <f>BK155</f>
        <v>0</v>
      </c>
      <c r="O155" s="252"/>
      <c r="P155" s="252"/>
      <c r="Q155" s="252"/>
      <c r="R155" s="140"/>
      <c r="T155" s="141"/>
      <c r="U155" s="138"/>
      <c r="V155" s="138"/>
      <c r="W155" s="142">
        <f>SUM(W156:W181)</f>
        <v>0</v>
      </c>
      <c r="X155" s="138"/>
      <c r="Y155" s="142">
        <f>SUM(Y156:Y181)</f>
        <v>5.233928</v>
      </c>
      <c r="Z155" s="138"/>
      <c r="AA155" s="143">
        <f>SUM(AA156:AA181)</f>
        <v>0</v>
      </c>
      <c r="AR155" s="144" t="s">
        <v>151</v>
      </c>
      <c r="AT155" s="145" t="s">
        <v>81</v>
      </c>
      <c r="AU155" s="145" t="s">
        <v>22</v>
      </c>
      <c r="AY155" s="144" t="s">
        <v>141</v>
      </c>
      <c r="BK155" s="146">
        <f>SUM(BK156:BK181)</f>
        <v>0</v>
      </c>
    </row>
    <row r="156" spans="2:65" s="1" customFormat="1" ht="31.5" customHeight="1">
      <c r="B156" s="117"/>
      <c r="C156" s="148" t="s">
        <v>221</v>
      </c>
      <c r="D156" s="148" t="s">
        <v>142</v>
      </c>
      <c r="E156" s="149" t="s">
        <v>222</v>
      </c>
      <c r="F156" s="223" t="s">
        <v>223</v>
      </c>
      <c r="G156" s="224"/>
      <c r="H156" s="224"/>
      <c r="I156" s="224"/>
      <c r="J156" s="150" t="s">
        <v>170</v>
      </c>
      <c r="K156" s="151">
        <v>36</v>
      </c>
      <c r="L156" s="225">
        <v>0</v>
      </c>
      <c r="M156" s="224"/>
      <c r="N156" s="226">
        <f aca="true" t="shared" si="15" ref="N156:N181">ROUND(L156*K156,2)</f>
        <v>0</v>
      </c>
      <c r="O156" s="224"/>
      <c r="P156" s="224"/>
      <c r="Q156" s="224"/>
      <c r="R156" s="119"/>
      <c r="T156" s="152" t="s">
        <v>3</v>
      </c>
      <c r="U156" s="39" t="s">
        <v>47</v>
      </c>
      <c r="V156" s="31"/>
      <c r="W156" s="153">
        <f aca="true" t="shared" si="16" ref="W156:W181">V156*K156</f>
        <v>0</v>
      </c>
      <c r="X156" s="153">
        <v>0</v>
      </c>
      <c r="Y156" s="153">
        <f aca="true" t="shared" si="17" ref="Y156:Y181">X156*K156</f>
        <v>0</v>
      </c>
      <c r="Z156" s="153">
        <v>0</v>
      </c>
      <c r="AA156" s="154">
        <f aca="true" t="shared" si="18" ref="AA156:AA181">Z156*K156</f>
        <v>0</v>
      </c>
      <c r="AR156" s="13" t="s">
        <v>219</v>
      </c>
      <c r="AT156" s="13" t="s">
        <v>142</v>
      </c>
      <c r="AU156" s="13" t="s">
        <v>97</v>
      </c>
      <c r="AY156" s="13" t="s">
        <v>141</v>
      </c>
      <c r="BE156" s="95">
        <f aca="true" t="shared" si="19" ref="BE156:BE181">IF(U156="základní",N156,0)</f>
        <v>0</v>
      </c>
      <c r="BF156" s="95">
        <f aca="true" t="shared" si="20" ref="BF156:BF181">IF(U156="snížená",N156,0)</f>
        <v>0</v>
      </c>
      <c r="BG156" s="95">
        <f aca="true" t="shared" si="21" ref="BG156:BG181">IF(U156="zákl. přenesená",N156,0)</f>
        <v>0</v>
      </c>
      <c r="BH156" s="95">
        <f aca="true" t="shared" si="22" ref="BH156:BH181">IF(U156="sníž. přenesená",N156,0)</f>
        <v>0</v>
      </c>
      <c r="BI156" s="95">
        <f aca="true" t="shared" si="23" ref="BI156:BI181">IF(U156="nulová",N156,0)</f>
        <v>0</v>
      </c>
      <c r="BJ156" s="13" t="s">
        <v>22</v>
      </c>
      <c r="BK156" s="95">
        <f aca="true" t="shared" si="24" ref="BK156:BK181">ROUND(L156*K156,2)</f>
        <v>0</v>
      </c>
      <c r="BL156" s="13" t="s">
        <v>219</v>
      </c>
      <c r="BM156" s="13" t="s">
        <v>224</v>
      </c>
    </row>
    <row r="157" spans="2:65" s="1" customFormat="1" ht="22.5" customHeight="1">
      <c r="B157" s="117"/>
      <c r="C157" s="155" t="s">
        <v>8</v>
      </c>
      <c r="D157" s="155" t="s">
        <v>208</v>
      </c>
      <c r="E157" s="156" t="s">
        <v>225</v>
      </c>
      <c r="F157" s="231" t="s">
        <v>226</v>
      </c>
      <c r="G157" s="232"/>
      <c r="H157" s="232"/>
      <c r="I157" s="232"/>
      <c r="J157" s="157" t="s">
        <v>170</v>
      </c>
      <c r="K157" s="158">
        <v>36</v>
      </c>
      <c r="L157" s="233">
        <v>0</v>
      </c>
      <c r="M157" s="232"/>
      <c r="N157" s="234">
        <f t="shared" si="15"/>
        <v>0</v>
      </c>
      <c r="O157" s="224"/>
      <c r="P157" s="224"/>
      <c r="Q157" s="224"/>
      <c r="R157" s="119"/>
      <c r="T157" s="152" t="s">
        <v>3</v>
      </c>
      <c r="U157" s="39" t="s">
        <v>47</v>
      </c>
      <c r="V157" s="31"/>
      <c r="W157" s="153">
        <f t="shared" si="16"/>
        <v>0</v>
      </c>
      <c r="X157" s="153">
        <v>0.00018</v>
      </c>
      <c r="Y157" s="153">
        <f t="shared" si="17"/>
        <v>0.0064800000000000005</v>
      </c>
      <c r="Z157" s="153">
        <v>0</v>
      </c>
      <c r="AA157" s="154">
        <f t="shared" si="18"/>
        <v>0</v>
      </c>
      <c r="AR157" s="13" t="s">
        <v>227</v>
      </c>
      <c r="AT157" s="13" t="s">
        <v>208</v>
      </c>
      <c r="AU157" s="13" t="s">
        <v>97</v>
      </c>
      <c r="AY157" s="13" t="s">
        <v>141</v>
      </c>
      <c r="BE157" s="95">
        <f t="shared" si="19"/>
        <v>0</v>
      </c>
      <c r="BF157" s="95">
        <f t="shared" si="20"/>
        <v>0</v>
      </c>
      <c r="BG157" s="95">
        <f t="shared" si="21"/>
        <v>0</v>
      </c>
      <c r="BH157" s="95">
        <f t="shared" si="22"/>
        <v>0</v>
      </c>
      <c r="BI157" s="95">
        <f t="shared" si="23"/>
        <v>0</v>
      </c>
      <c r="BJ157" s="13" t="s">
        <v>22</v>
      </c>
      <c r="BK157" s="95">
        <f t="shared" si="24"/>
        <v>0</v>
      </c>
      <c r="BL157" s="13" t="s">
        <v>227</v>
      </c>
      <c r="BM157" s="13" t="s">
        <v>228</v>
      </c>
    </row>
    <row r="158" spans="2:65" s="1" customFormat="1" ht="22.5" customHeight="1">
      <c r="B158" s="117"/>
      <c r="C158" s="148" t="s">
        <v>229</v>
      </c>
      <c r="D158" s="148" t="s">
        <v>142</v>
      </c>
      <c r="E158" s="149" t="s">
        <v>230</v>
      </c>
      <c r="F158" s="223" t="s">
        <v>231</v>
      </c>
      <c r="G158" s="224"/>
      <c r="H158" s="224"/>
      <c r="I158" s="224"/>
      <c r="J158" s="150" t="s">
        <v>170</v>
      </c>
      <c r="K158" s="151">
        <v>330</v>
      </c>
      <c r="L158" s="225">
        <v>0</v>
      </c>
      <c r="M158" s="224"/>
      <c r="N158" s="226">
        <f t="shared" si="15"/>
        <v>0</v>
      </c>
      <c r="O158" s="224"/>
      <c r="P158" s="224"/>
      <c r="Q158" s="224"/>
      <c r="R158" s="119"/>
      <c r="T158" s="152" t="s">
        <v>3</v>
      </c>
      <c r="U158" s="39" t="s">
        <v>47</v>
      </c>
      <c r="V158" s="31"/>
      <c r="W158" s="153">
        <f t="shared" si="16"/>
        <v>0</v>
      </c>
      <c r="X158" s="153">
        <v>0</v>
      </c>
      <c r="Y158" s="153">
        <f t="shared" si="17"/>
        <v>0</v>
      </c>
      <c r="Z158" s="153">
        <v>0</v>
      </c>
      <c r="AA158" s="154">
        <f t="shared" si="18"/>
        <v>0</v>
      </c>
      <c r="AR158" s="13" t="s">
        <v>219</v>
      </c>
      <c r="AT158" s="13" t="s">
        <v>142</v>
      </c>
      <c r="AU158" s="13" t="s">
        <v>97</v>
      </c>
      <c r="AY158" s="13" t="s">
        <v>141</v>
      </c>
      <c r="BE158" s="95">
        <f t="shared" si="19"/>
        <v>0</v>
      </c>
      <c r="BF158" s="95">
        <f t="shared" si="20"/>
        <v>0</v>
      </c>
      <c r="BG158" s="95">
        <f t="shared" si="21"/>
        <v>0</v>
      </c>
      <c r="BH158" s="95">
        <f t="shared" si="22"/>
        <v>0</v>
      </c>
      <c r="BI158" s="95">
        <f t="shared" si="23"/>
        <v>0</v>
      </c>
      <c r="BJ158" s="13" t="s">
        <v>22</v>
      </c>
      <c r="BK158" s="95">
        <f t="shared" si="24"/>
        <v>0</v>
      </c>
      <c r="BL158" s="13" t="s">
        <v>219</v>
      </c>
      <c r="BM158" s="13" t="s">
        <v>232</v>
      </c>
    </row>
    <row r="159" spans="2:65" s="1" customFormat="1" ht="31.5" customHeight="1">
      <c r="B159" s="117"/>
      <c r="C159" s="155" t="s">
        <v>233</v>
      </c>
      <c r="D159" s="155" t="s">
        <v>208</v>
      </c>
      <c r="E159" s="156" t="s">
        <v>234</v>
      </c>
      <c r="F159" s="231" t="s">
        <v>235</v>
      </c>
      <c r="G159" s="232"/>
      <c r="H159" s="232"/>
      <c r="I159" s="232"/>
      <c r="J159" s="157" t="s">
        <v>154</v>
      </c>
      <c r="K159" s="158">
        <v>174</v>
      </c>
      <c r="L159" s="233">
        <v>0</v>
      </c>
      <c r="M159" s="232"/>
      <c r="N159" s="234">
        <f t="shared" si="15"/>
        <v>0</v>
      </c>
      <c r="O159" s="224"/>
      <c r="P159" s="224"/>
      <c r="Q159" s="224"/>
      <c r="R159" s="119"/>
      <c r="T159" s="152" t="s">
        <v>3</v>
      </c>
      <c r="U159" s="39" t="s">
        <v>47</v>
      </c>
      <c r="V159" s="31"/>
      <c r="W159" s="153">
        <f t="shared" si="16"/>
        <v>0</v>
      </c>
      <c r="X159" s="153">
        <v>0.00013</v>
      </c>
      <c r="Y159" s="153">
        <f t="shared" si="17"/>
        <v>0.022619999999999998</v>
      </c>
      <c r="Z159" s="153">
        <v>0</v>
      </c>
      <c r="AA159" s="154">
        <f t="shared" si="18"/>
        <v>0</v>
      </c>
      <c r="AR159" s="13" t="s">
        <v>227</v>
      </c>
      <c r="AT159" s="13" t="s">
        <v>208</v>
      </c>
      <c r="AU159" s="13" t="s">
        <v>97</v>
      </c>
      <c r="AY159" s="13" t="s">
        <v>141</v>
      </c>
      <c r="BE159" s="95">
        <f t="shared" si="19"/>
        <v>0</v>
      </c>
      <c r="BF159" s="95">
        <f t="shared" si="20"/>
        <v>0</v>
      </c>
      <c r="BG159" s="95">
        <f t="shared" si="21"/>
        <v>0</v>
      </c>
      <c r="BH159" s="95">
        <f t="shared" si="22"/>
        <v>0</v>
      </c>
      <c r="BI159" s="95">
        <f t="shared" si="23"/>
        <v>0</v>
      </c>
      <c r="BJ159" s="13" t="s">
        <v>22</v>
      </c>
      <c r="BK159" s="95">
        <f t="shared" si="24"/>
        <v>0</v>
      </c>
      <c r="BL159" s="13" t="s">
        <v>227</v>
      </c>
      <c r="BM159" s="13" t="s">
        <v>236</v>
      </c>
    </row>
    <row r="160" spans="2:65" s="1" customFormat="1" ht="31.5" customHeight="1">
      <c r="B160" s="117"/>
      <c r="C160" s="155" t="s">
        <v>237</v>
      </c>
      <c r="D160" s="155" t="s">
        <v>208</v>
      </c>
      <c r="E160" s="156" t="s">
        <v>238</v>
      </c>
      <c r="F160" s="231" t="s">
        <v>239</v>
      </c>
      <c r="G160" s="232"/>
      <c r="H160" s="232"/>
      <c r="I160" s="232"/>
      <c r="J160" s="157" t="s">
        <v>154</v>
      </c>
      <c r="K160" s="158">
        <v>88</v>
      </c>
      <c r="L160" s="233">
        <v>0</v>
      </c>
      <c r="M160" s="232"/>
      <c r="N160" s="234">
        <f t="shared" si="15"/>
        <v>0</v>
      </c>
      <c r="O160" s="224"/>
      <c r="P160" s="224"/>
      <c r="Q160" s="224"/>
      <c r="R160" s="119"/>
      <c r="T160" s="152" t="s">
        <v>3</v>
      </c>
      <c r="U160" s="39" t="s">
        <v>47</v>
      </c>
      <c r="V160" s="31"/>
      <c r="W160" s="153">
        <f t="shared" si="16"/>
        <v>0</v>
      </c>
      <c r="X160" s="153">
        <v>0.00013</v>
      </c>
      <c r="Y160" s="153">
        <f t="shared" si="17"/>
        <v>0.011439999999999999</v>
      </c>
      <c r="Z160" s="153">
        <v>0</v>
      </c>
      <c r="AA160" s="154">
        <f t="shared" si="18"/>
        <v>0</v>
      </c>
      <c r="AR160" s="13" t="s">
        <v>227</v>
      </c>
      <c r="AT160" s="13" t="s">
        <v>208</v>
      </c>
      <c r="AU160" s="13" t="s">
        <v>97</v>
      </c>
      <c r="AY160" s="13" t="s">
        <v>141</v>
      </c>
      <c r="BE160" s="95">
        <f t="shared" si="19"/>
        <v>0</v>
      </c>
      <c r="BF160" s="95">
        <f t="shared" si="20"/>
        <v>0</v>
      </c>
      <c r="BG160" s="95">
        <f t="shared" si="21"/>
        <v>0</v>
      </c>
      <c r="BH160" s="95">
        <f t="shared" si="22"/>
        <v>0</v>
      </c>
      <c r="BI160" s="95">
        <f t="shared" si="23"/>
        <v>0</v>
      </c>
      <c r="BJ160" s="13" t="s">
        <v>22</v>
      </c>
      <c r="BK160" s="95">
        <f t="shared" si="24"/>
        <v>0</v>
      </c>
      <c r="BL160" s="13" t="s">
        <v>227</v>
      </c>
      <c r="BM160" s="13" t="s">
        <v>240</v>
      </c>
    </row>
    <row r="161" spans="2:65" s="1" customFormat="1" ht="31.5" customHeight="1">
      <c r="B161" s="117"/>
      <c r="C161" s="155" t="s">
        <v>241</v>
      </c>
      <c r="D161" s="155" t="s">
        <v>208</v>
      </c>
      <c r="E161" s="156" t="s">
        <v>242</v>
      </c>
      <c r="F161" s="231" t="s">
        <v>243</v>
      </c>
      <c r="G161" s="232"/>
      <c r="H161" s="232"/>
      <c r="I161" s="232"/>
      <c r="J161" s="157" t="s">
        <v>154</v>
      </c>
      <c r="K161" s="158">
        <v>44</v>
      </c>
      <c r="L161" s="233">
        <v>0</v>
      </c>
      <c r="M161" s="232"/>
      <c r="N161" s="234">
        <f t="shared" si="15"/>
        <v>0</v>
      </c>
      <c r="O161" s="224"/>
      <c r="P161" s="224"/>
      <c r="Q161" s="224"/>
      <c r="R161" s="119"/>
      <c r="T161" s="152" t="s">
        <v>3</v>
      </c>
      <c r="U161" s="39" t="s">
        <v>47</v>
      </c>
      <c r="V161" s="31"/>
      <c r="W161" s="153">
        <f t="shared" si="16"/>
        <v>0</v>
      </c>
      <c r="X161" s="153">
        <v>0.00013</v>
      </c>
      <c r="Y161" s="153">
        <f t="shared" si="17"/>
        <v>0.005719999999999999</v>
      </c>
      <c r="Z161" s="153">
        <v>0</v>
      </c>
      <c r="AA161" s="154">
        <f t="shared" si="18"/>
        <v>0</v>
      </c>
      <c r="AR161" s="13" t="s">
        <v>227</v>
      </c>
      <c r="AT161" s="13" t="s">
        <v>208</v>
      </c>
      <c r="AU161" s="13" t="s">
        <v>97</v>
      </c>
      <c r="AY161" s="13" t="s">
        <v>141</v>
      </c>
      <c r="BE161" s="95">
        <f t="shared" si="19"/>
        <v>0</v>
      </c>
      <c r="BF161" s="95">
        <f t="shared" si="20"/>
        <v>0</v>
      </c>
      <c r="BG161" s="95">
        <f t="shared" si="21"/>
        <v>0</v>
      </c>
      <c r="BH161" s="95">
        <f t="shared" si="22"/>
        <v>0</v>
      </c>
      <c r="BI161" s="95">
        <f t="shared" si="23"/>
        <v>0</v>
      </c>
      <c r="BJ161" s="13" t="s">
        <v>22</v>
      </c>
      <c r="BK161" s="95">
        <f t="shared" si="24"/>
        <v>0</v>
      </c>
      <c r="BL161" s="13" t="s">
        <v>227</v>
      </c>
      <c r="BM161" s="13" t="s">
        <v>244</v>
      </c>
    </row>
    <row r="162" spans="2:65" s="1" customFormat="1" ht="31.5" customHeight="1">
      <c r="B162" s="117"/>
      <c r="C162" s="155" t="s">
        <v>245</v>
      </c>
      <c r="D162" s="155" t="s">
        <v>208</v>
      </c>
      <c r="E162" s="156" t="s">
        <v>246</v>
      </c>
      <c r="F162" s="231" t="s">
        <v>247</v>
      </c>
      <c r="G162" s="232"/>
      <c r="H162" s="232"/>
      <c r="I162" s="232"/>
      <c r="J162" s="157" t="s">
        <v>154</v>
      </c>
      <c r="K162" s="158">
        <v>73</v>
      </c>
      <c r="L162" s="233">
        <v>0</v>
      </c>
      <c r="M162" s="232"/>
      <c r="N162" s="234">
        <f t="shared" si="15"/>
        <v>0</v>
      </c>
      <c r="O162" s="224"/>
      <c r="P162" s="224"/>
      <c r="Q162" s="224"/>
      <c r="R162" s="119"/>
      <c r="T162" s="152" t="s">
        <v>3</v>
      </c>
      <c r="U162" s="39" t="s">
        <v>47</v>
      </c>
      <c r="V162" s="31"/>
      <c r="W162" s="153">
        <f t="shared" si="16"/>
        <v>0</v>
      </c>
      <c r="X162" s="153">
        <v>0.00013</v>
      </c>
      <c r="Y162" s="153">
        <f t="shared" si="17"/>
        <v>0.009489999999999998</v>
      </c>
      <c r="Z162" s="153">
        <v>0</v>
      </c>
      <c r="AA162" s="154">
        <f t="shared" si="18"/>
        <v>0</v>
      </c>
      <c r="AR162" s="13" t="s">
        <v>227</v>
      </c>
      <c r="AT162" s="13" t="s">
        <v>208</v>
      </c>
      <c r="AU162" s="13" t="s">
        <v>97</v>
      </c>
      <c r="AY162" s="13" t="s">
        <v>141</v>
      </c>
      <c r="BE162" s="95">
        <f t="shared" si="19"/>
        <v>0</v>
      </c>
      <c r="BF162" s="95">
        <f t="shared" si="20"/>
        <v>0</v>
      </c>
      <c r="BG162" s="95">
        <f t="shared" si="21"/>
        <v>0</v>
      </c>
      <c r="BH162" s="95">
        <f t="shared" si="22"/>
        <v>0</v>
      </c>
      <c r="BI162" s="95">
        <f t="shared" si="23"/>
        <v>0</v>
      </c>
      <c r="BJ162" s="13" t="s">
        <v>22</v>
      </c>
      <c r="BK162" s="95">
        <f t="shared" si="24"/>
        <v>0</v>
      </c>
      <c r="BL162" s="13" t="s">
        <v>227</v>
      </c>
      <c r="BM162" s="13" t="s">
        <v>248</v>
      </c>
    </row>
    <row r="163" spans="2:65" s="1" customFormat="1" ht="31.5" customHeight="1">
      <c r="B163" s="117"/>
      <c r="C163" s="155" t="s">
        <v>249</v>
      </c>
      <c r="D163" s="155" t="s">
        <v>208</v>
      </c>
      <c r="E163" s="156" t="s">
        <v>250</v>
      </c>
      <c r="F163" s="231" t="s">
        <v>251</v>
      </c>
      <c r="G163" s="232"/>
      <c r="H163" s="232"/>
      <c r="I163" s="232"/>
      <c r="J163" s="157" t="s">
        <v>154</v>
      </c>
      <c r="K163" s="158">
        <v>34</v>
      </c>
      <c r="L163" s="233">
        <v>0</v>
      </c>
      <c r="M163" s="232"/>
      <c r="N163" s="234">
        <f t="shared" si="15"/>
        <v>0</v>
      </c>
      <c r="O163" s="224"/>
      <c r="P163" s="224"/>
      <c r="Q163" s="224"/>
      <c r="R163" s="119"/>
      <c r="T163" s="152" t="s">
        <v>3</v>
      </c>
      <c r="U163" s="39" t="s">
        <v>47</v>
      </c>
      <c r="V163" s="31"/>
      <c r="W163" s="153">
        <f t="shared" si="16"/>
        <v>0</v>
      </c>
      <c r="X163" s="153">
        <v>0.00013</v>
      </c>
      <c r="Y163" s="153">
        <f t="shared" si="17"/>
        <v>0.0044199999999999995</v>
      </c>
      <c r="Z163" s="153">
        <v>0</v>
      </c>
      <c r="AA163" s="154">
        <f t="shared" si="18"/>
        <v>0</v>
      </c>
      <c r="AR163" s="13" t="s">
        <v>227</v>
      </c>
      <c r="AT163" s="13" t="s">
        <v>208</v>
      </c>
      <c r="AU163" s="13" t="s">
        <v>97</v>
      </c>
      <c r="AY163" s="13" t="s">
        <v>141</v>
      </c>
      <c r="BE163" s="95">
        <f t="shared" si="19"/>
        <v>0</v>
      </c>
      <c r="BF163" s="95">
        <f t="shared" si="20"/>
        <v>0</v>
      </c>
      <c r="BG163" s="95">
        <f t="shared" si="21"/>
        <v>0</v>
      </c>
      <c r="BH163" s="95">
        <f t="shared" si="22"/>
        <v>0</v>
      </c>
      <c r="BI163" s="95">
        <f t="shared" si="23"/>
        <v>0</v>
      </c>
      <c r="BJ163" s="13" t="s">
        <v>22</v>
      </c>
      <c r="BK163" s="95">
        <f t="shared" si="24"/>
        <v>0</v>
      </c>
      <c r="BL163" s="13" t="s">
        <v>227</v>
      </c>
      <c r="BM163" s="13" t="s">
        <v>252</v>
      </c>
    </row>
    <row r="164" spans="2:65" s="1" customFormat="1" ht="31.5" customHeight="1">
      <c r="B164" s="117"/>
      <c r="C164" s="148" t="s">
        <v>253</v>
      </c>
      <c r="D164" s="148" t="s">
        <v>142</v>
      </c>
      <c r="E164" s="149" t="s">
        <v>254</v>
      </c>
      <c r="F164" s="223" t="s">
        <v>255</v>
      </c>
      <c r="G164" s="224"/>
      <c r="H164" s="224"/>
      <c r="I164" s="224"/>
      <c r="J164" s="150" t="s">
        <v>154</v>
      </c>
      <c r="K164" s="151">
        <v>73</v>
      </c>
      <c r="L164" s="225">
        <v>0</v>
      </c>
      <c r="M164" s="224"/>
      <c r="N164" s="226">
        <f t="shared" si="15"/>
        <v>0</v>
      </c>
      <c r="O164" s="224"/>
      <c r="P164" s="224"/>
      <c r="Q164" s="224"/>
      <c r="R164" s="119"/>
      <c r="T164" s="152" t="s">
        <v>3</v>
      </c>
      <c r="U164" s="39" t="s">
        <v>47</v>
      </c>
      <c r="V164" s="31"/>
      <c r="W164" s="153">
        <f t="shared" si="16"/>
        <v>0</v>
      </c>
      <c r="X164" s="153">
        <v>0</v>
      </c>
      <c r="Y164" s="153">
        <f t="shared" si="17"/>
        <v>0</v>
      </c>
      <c r="Z164" s="153">
        <v>0</v>
      </c>
      <c r="AA164" s="154">
        <f t="shared" si="18"/>
        <v>0</v>
      </c>
      <c r="AR164" s="13" t="s">
        <v>219</v>
      </c>
      <c r="AT164" s="13" t="s">
        <v>142</v>
      </c>
      <c r="AU164" s="13" t="s">
        <v>97</v>
      </c>
      <c r="AY164" s="13" t="s">
        <v>141</v>
      </c>
      <c r="BE164" s="95">
        <f t="shared" si="19"/>
        <v>0</v>
      </c>
      <c r="BF164" s="95">
        <f t="shared" si="20"/>
        <v>0</v>
      </c>
      <c r="BG164" s="95">
        <f t="shared" si="21"/>
        <v>0</v>
      </c>
      <c r="BH164" s="95">
        <f t="shared" si="22"/>
        <v>0</v>
      </c>
      <c r="BI164" s="95">
        <f t="shared" si="23"/>
        <v>0</v>
      </c>
      <c r="BJ164" s="13" t="s">
        <v>22</v>
      </c>
      <c r="BK164" s="95">
        <f t="shared" si="24"/>
        <v>0</v>
      </c>
      <c r="BL164" s="13" t="s">
        <v>219</v>
      </c>
      <c r="BM164" s="13" t="s">
        <v>256</v>
      </c>
    </row>
    <row r="165" spans="2:65" s="1" customFormat="1" ht="22.5" customHeight="1">
      <c r="B165" s="117"/>
      <c r="C165" s="155" t="s">
        <v>257</v>
      </c>
      <c r="D165" s="155" t="s">
        <v>208</v>
      </c>
      <c r="E165" s="156" t="s">
        <v>258</v>
      </c>
      <c r="F165" s="231" t="s">
        <v>259</v>
      </c>
      <c r="G165" s="232"/>
      <c r="H165" s="232"/>
      <c r="I165" s="232"/>
      <c r="J165" s="157" t="s">
        <v>154</v>
      </c>
      <c r="K165" s="158">
        <v>73</v>
      </c>
      <c r="L165" s="233">
        <v>0</v>
      </c>
      <c r="M165" s="232"/>
      <c r="N165" s="234">
        <f t="shared" si="15"/>
        <v>0</v>
      </c>
      <c r="O165" s="224"/>
      <c r="P165" s="224"/>
      <c r="Q165" s="224"/>
      <c r="R165" s="119"/>
      <c r="T165" s="152" t="s">
        <v>3</v>
      </c>
      <c r="U165" s="39" t="s">
        <v>47</v>
      </c>
      <c r="V165" s="31"/>
      <c r="W165" s="153">
        <f t="shared" si="16"/>
        <v>0</v>
      </c>
      <c r="X165" s="153">
        <v>5E-05</v>
      </c>
      <c r="Y165" s="153">
        <f t="shared" si="17"/>
        <v>0.00365</v>
      </c>
      <c r="Z165" s="153">
        <v>0</v>
      </c>
      <c r="AA165" s="154">
        <f t="shared" si="18"/>
        <v>0</v>
      </c>
      <c r="AR165" s="13" t="s">
        <v>227</v>
      </c>
      <c r="AT165" s="13" t="s">
        <v>208</v>
      </c>
      <c r="AU165" s="13" t="s">
        <v>97</v>
      </c>
      <c r="AY165" s="13" t="s">
        <v>141</v>
      </c>
      <c r="BE165" s="95">
        <f t="shared" si="19"/>
        <v>0</v>
      </c>
      <c r="BF165" s="95">
        <f t="shared" si="20"/>
        <v>0</v>
      </c>
      <c r="BG165" s="95">
        <f t="shared" si="21"/>
        <v>0</v>
      </c>
      <c r="BH165" s="95">
        <f t="shared" si="22"/>
        <v>0</v>
      </c>
      <c r="BI165" s="95">
        <f t="shared" si="23"/>
        <v>0</v>
      </c>
      <c r="BJ165" s="13" t="s">
        <v>22</v>
      </c>
      <c r="BK165" s="95">
        <f t="shared" si="24"/>
        <v>0</v>
      </c>
      <c r="BL165" s="13" t="s">
        <v>227</v>
      </c>
      <c r="BM165" s="13" t="s">
        <v>260</v>
      </c>
    </row>
    <row r="166" spans="2:65" s="1" customFormat="1" ht="44.25" customHeight="1">
      <c r="B166" s="117"/>
      <c r="C166" s="148" t="s">
        <v>261</v>
      </c>
      <c r="D166" s="148" t="s">
        <v>142</v>
      </c>
      <c r="E166" s="149" t="s">
        <v>262</v>
      </c>
      <c r="F166" s="223" t="s">
        <v>263</v>
      </c>
      <c r="G166" s="224"/>
      <c r="H166" s="224"/>
      <c r="I166" s="224"/>
      <c r="J166" s="150" t="s">
        <v>154</v>
      </c>
      <c r="K166" s="151">
        <v>33</v>
      </c>
      <c r="L166" s="225">
        <v>0</v>
      </c>
      <c r="M166" s="224"/>
      <c r="N166" s="226">
        <f t="shared" si="15"/>
        <v>0</v>
      </c>
      <c r="O166" s="224"/>
      <c r="P166" s="224"/>
      <c r="Q166" s="224"/>
      <c r="R166" s="119"/>
      <c r="T166" s="152" t="s">
        <v>3</v>
      </c>
      <c r="U166" s="39" t="s">
        <v>47</v>
      </c>
      <c r="V166" s="31"/>
      <c r="W166" s="153">
        <f t="shared" si="16"/>
        <v>0</v>
      </c>
      <c r="X166" s="153">
        <v>0</v>
      </c>
      <c r="Y166" s="153">
        <f t="shared" si="17"/>
        <v>0</v>
      </c>
      <c r="Z166" s="153">
        <v>0</v>
      </c>
      <c r="AA166" s="154">
        <f t="shared" si="18"/>
        <v>0</v>
      </c>
      <c r="AR166" s="13" t="s">
        <v>219</v>
      </c>
      <c r="AT166" s="13" t="s">
        <v>142</v>
      </c>
      <c r="AU166" s="13" t="s">
        <v>97</v>
      </c>
      <c r="AY166" s="13" t="s">
        <v>141</v>
      </c>
      <c r="BE166" s="95">
        <f t="shared" si="19"/>
        <v>0</v>
      </c>
      <c r="BF166" s="95">
        <f t="shared" si="20"/>
        <v>0</v>
      </c>
      <c r="BG166" s="95">
        <f t="shared" si="21"/>
        <v>0</v>
      </c>
      <c r="BH166" s="95">
        <f t="shared" si="22"/>
        <v>0</v>
      </c>
      <c r="BI166" s="95">
        <f t="shared" si="23"/>
        <v>0</v>
      </c>
      <c r="BJ166" s="13" t="s">
        <v>22</v>
      </c>
      <c r="BK166" s="95">
        <f t="shared" si="24"/>
        <v>0</v>
      </c>
      <c r="BL166" s="13" t="s">
        <v>219</v>
      </c>
      <c r="BM166" s="13" t="s">
        <v>264</v>
      </c>
    </row>
    <row r="167" spans="2:65" s="1" customFormat="1" ht="31.5" customHeight="1">
      <c r="B167" s="117"/>
      <c r="C167" s="155" t="s">
        <v>265</v>
      </c>
      <c r="D167" s="155" t="s">
        <v>208</v>
      </c>
      <c r="E167" s="156" t="s">
        <v>266</v>
      </c>
      <c r="F167" s="231" t="s">
        <v>267</v>
      </c>
      <c r="G167" s="232"/>
      <c r="H167" s="232"/>
      <c r="I167" s="232"/>
      <c r="J167" s="157" t="s">
        <v>154</v>
      </c>
      <c r="K167" s="158">
        <v>12</v>
      </c>
      <c r="L167" s="233">
        <v>0</v>
      </c>
      <c r="M167" s="232"/>
      <c r="N167" s="234">
        <f t="shared" si="15"/>
        <v>0</v>
      </c>
      <c r="O167" s="224"/>
      <c r="P167" s="224"/>
      <c r="Q167" s="224"/>
      <c r="R167" s="119"/>
      <c r="T167" s="152" t="s">
        <v>3</v>
      </c>
      <c r="U167" s="39" t="s">
        <v>47</v>
      </c>
      <c r="V167" s="31"/>
      <c r="W167" s="153">
        <f t="shared" si="16"/>
        <v>0</v>
      </c>
      <c r="X167" s="153">
        <v>0.00033</v>
      </c>
      <c r="Y167" s="153">
        <f t="shared" si="17"/>
        <v>0.00396</v>
      </c>
      <c r="Z167" s="153">
        <v>0</v>
      </c>
      <c r="AA167" s="154">
        <f t="shared" si="18"/>
        <v>0</v>
      </c>
      <c r="AR167" s="13" t="s">
        <v>227</v>
      </c>
      <c r="AT167" s="13" t="s">
        <v>208</v>
      </c>
      <c r="AU167" s="13" t="s">
        <v>97</v>
      </c>
      <c r="AY167" s="13" t="s">
        <v>141</v>
      </c>
      <c r="BE167" s="95">
        <f t="shared" si="19"/>
        <v>0</v>
      </c>
      <c r="BF167" s="95">
        <f t="shared" si="20"/>
        <v>0</v>
      </c>
      <c r="BG167" s="95">
        <f t="shared" si="21"/>
        <v>0</v>
      </c>
      <c r="BH167" s="95">
        <f t="shared" si="22"/>
        <v>0</v>
      </c>
      <c r="BI167" s="95">
        <f t="shared" si="23"/>
        <v>0</v>
      </c>
      <c r="BJ167" s="13" t="s">
        <v>22</v>
      </c>
      <c r="BK167" s="95">
        <f t="shared" si="24"/>
        <v>0</v>
      </c>
      <c r="BL167" s="13" t="s">
        <v>227</v>
      </c>
      <c r="BM167" s="13" t="s">
        <v>268</v>
      </c>
    </row>
    <row r="168" spans="2:65" s="1" customFormat="1" ht="22.5" customHeight="1">
      <c r="B168" s="117"/>
      <c r="C168" s="155" t="s">
        <v>212</v>
      </c>
      <c r="D168" s="155" t="s">
        <v>208</v>
      </c>
      <c r="E168" s="156" t="s">
        <v>269</v>
      </c>
      <c r="F168" s="231" t="s">
        <v>270</v>
      </c>
      <c r="G168" s="232"/>
      <c r="H168" s="232"/>
      <c r="I168" s="232"/>
      <c r="J168" s="157" t="s">
        <v>154</v>
      </c>
      <c r="K168" s="158">
        <v>21</v>
      </c>
      <c r="L168" s="233">
        <v>0</v>
      </c>
      <c r="M168" s="232"/>
      <c r="N168" s="234">
        <f t="shared" si="15"/>
        <v>0</v>
      </c>
      <c r="O168" s="224"/>
      <c r="P168" s="224"/>
      <c r="Q168" s="224"/>
      <c r="R168" s="119"/>
      <c r="T168" s="152" t="s">
        <v>3</v>
      </c>
      <c r="U168" s="39" t="s">
        <v>47</v>
      </c>
      <c r="V168" s="31"/>
      <c r="W168" s="153">
        <f t="shared" si="16"/>
        <v>0</v>
      </c>
      <c r="X168" s="153">
        <v>0.00019</v>
      </c>
      <c r="Y168" s="153">
        <f t="shared" si="17"/>
        <v>0.0039900000000000005</v>
      </c>
      <c r="Z168" s="153">
        <v>0</v>
      </c>
      <c r="AA168" s="154">
        <f t="shared" si="18"/>
        <v>0</v>
      </c>
      <c r="AR168" s="13" t="s">
        <v>227</v>
      </c>
      <c r="AT168" s="13" t="s">
        <v>208</v>
      </c>
      <c r="AU168" s="13" t="s">
        <v>97</v>
      </c>
      <c r="AY168" s="13" t="s">
        <v>141</v>
      </c>
      <c r="BE168" s="95">
        <f t="shared" si="19"/>
        <v>0</v>
      </c>
      <c r="BF168" s="95">
        <f t="shared" si="20"/>
        <v>0</v>
      </c>
      <c r="BG168" s="95">
        <f t="shared" si="21"/>
        <v>0</v>
      </c>
      <c r="BH168" s="95">
        <f t="shared" si="22"/>
        <v>0</v>
      </c>
      <c r="BI168" s="95">
        <f t="shared" si="23"/>
        <v>0</v>
      </c>
      <c r="BJ168" s="13" t="s">
        <v>22</v>
      </c>
      <c r="BK168" s="95">
        <f t="shared" si="24"/>
        <v>0</v>
      </c>
      <c r="BL168" s="13" t="s">
        <v>227</v>
      </c>
      <c r="BM168" s="13" t="s">
        <v>271</v>
      </c>
    </row>
    <row r="169" spans="2:65" s="1" customFormat="1" ht="22.5" customHeight="1">
      <c r="B169" s="117"/>
      <c r="C169" s="155" t="s">
        <v>272</v>
      </c>
      <c r="D169" s="155" t="s">
        <v>208</v>
      </c>
      <c r="E169" s="156" t="s">
        <v>273</v>
      </c>
      <c r="F169" s="231" t="s">
        <v>274</v>
      </c>
      <c r="G169" s="232"/>
      <c r="H169" s="232"/>
      <c r="I169" s="232"/>
      <c r="J169" s="157" t="s">
        <v>154</v>
      </c>
      <c r="K169" s="158">
        <v>92</v>
      </c>
      <c r="L169" s="233">
        <v>0</v>
      </c>
      <c r="M169" s="232"/>
      <c r="N169" s="234">
        <f t="shared" si="15"/>
        <v>0</v>
      </c>
      <c r="O169" s="224"/>
      <c r="P169" s="224"/>
      <c r="Q169" s="224"/>
      <c r="R169" s="119"/>
      <c r="T169" s="152" t="s">
        <v>3</v>
      </c>
      <c r="U169" s="39" t="s">
        <v>47</v>
      </c>
      <c r="V169" s="31"/>
      <c r="W169" s="153">
        <f t="shared" si="16"/>
        <v>0</v>
      </c>
      <c r="X169" s="153">
        <v>0.00019</v>
      </c>
      <c r="Y169" s="153">
        <f t="shared" si="17"/>
        <v>0.017480000000000002</v>
      </c>
      <c r="Z169" s="153">
        <v>0</v>
      </c>
      <c r="AA169" s="154">
        <f t="shared" si="18"/>
        <v>0</v>
      </c>
      <c r="AR169" s="13" t="s">
        <v>227</v>
      </c>
      <c r="AT169" s="13" t="s">
        <v>208</v>
      </c>
      <c r="AU169" s="13" t="s">
        <v>97</v>
      </c>
      <c r="AY169" s="13" t="s">
        <v>141</v>
      </c>
      <c r="BE169" s="95">
        <f t="shared" si="19"/>
        <v>0</v>
      </c>
      <c r="BF169" s="95">
        <f t="shared" si="20"/>
        <v>0</v>
      </c>
      <c r="BG169" s="95">
        <f t="shared" si="21"/>
        <v>0</v>
      </c>
      <c r="BH169" s="95">
        <f t="shared" si="22"/>
        <v>0</v>
      </c>
      <c r="BI169" s="95">
        <f t="shared" si="23"/>
        <v>0</v>
      </c>
      <c r="BJ169" s="13" t="s">
        <v>22</v>
      </c>
      <c r="BK169" s="95">
        <f t="shared" si="24"/>
        <v>0</v>
      </c>
      <c r="BL169" s="13" t="s">
        <v>227</v>
      </c>
      <c r="BM169" s="13" t="s">
        <v>275</v>
      </c>
    </row>
    <row r="170" spans="2:65" s="1" customFormat="1" ht="22.5" customHeight="1">
      <c r="B170" s="117"/>
      <c r="C170" s="155" t="s">
        <v>276</v>
      </c>
      <c r="D170" s="155" t="s">
        <v>208</v>
      </c>
      <c r="E170" s="156" t="s">
        <v>277</v>
      </c>
      <c r="F170" s="231" t="s">
        <v>278</v>
      </c>
      <c r="G170" s="232"/>
      <c r="H170" s="232"/>
      <c r="I170" s="232"/>
      <c r="J170" s="157" t="s">
        <v>154</v>
      </c>
      <c r="K170" s="158">
        <v>40</v>
      </c>
      <c r="L170" s="233">
        <v>0</v>
      </c>
      <c r="M170" s="232"/>
      <c r="N170" s="234">
        <f t="shared" si="15"/>
        <v>0</v>
      </c>
      <c r="O170" s="224"/>
      <c r="P170" s="224"/>
      <c r="Q170" s="224"/>
      <c r="R170" s="119"/>
      <c r="T170" s="152" t="s">
        <v>3</v>
      </c>
      <c r="U170" s="39" t="s">
        <v>47</v>
      </c>
      <c r="V170" s="31"/>
      <c r="W170" s="153">
        <f t="shared" si="16"/>
        <v>0</v>
      </c>
      <c r="X170" s="153">
        <v>0.00019</v>
      </c>
      <c r="Y170" s="153">
        <f t="shared" si="17"/>
        <v>0.007600000000000001</v>
      </c>
      <c r="Z170" s="153">
        <v>0</v>
      </c>
      <c r="AA170" s="154">
        <f t="shared" si="18"/>
        <v>0</v>
      </c>
      <c r="AR170" s="13" t="s">
        <v>227</v>
      </c>
      <c r="AT170" s="13" t="s">
        <v>208</v>
      </c>
      <c r="AU170" s="13" t="s">
        <v>97</v>
      </c>
      <c r="AY170" s="13" t="s">
        <v>141</v>
      </c>
      <c r="BE170" s="95">
        <f t="shared" si="19"/>
        <v>0</v>
      </c>
      <c r="BF170" s="95">
        <f t="shared" si="20"/>
        <v>0</v>
      </c>
      <c r="BG170" s="95">
        <f t="shared" si="21"/>
        <v>0</v>
      </c>
      <c r="BH170" s="95">
        <f t="shared" si="22"/>
        <v>0</v>
      </c>
      <c r="BI170" s="95">
        <f t="shared" si="23"/>
        <v>0</v>
      </c>
      <c r="BJ170" s="13" t="s">
        <v>22</v>
      </c>
      <c r="BK170" s="95">
        <f t="shared" si="24"/>
        <v>0</v>
      </c>
      <c r="BL170" s="13" t="s">
        <v>227</v>
      </c>
      <c r="BM170" s="13" t="s">
        <v>279</v>
      </c>
    </row>
    <row r="171" spans="2:65" s="1" customFormat="1" ht="31.5" customHeight="1">
      <c r="B171" s="117"/>
      <c r="C171" s="148" t="s">
        <v>280</v>
      </c>
      <c r="D171" s="148" t="s">
        <v>142</v>
      </c>
      <c r="E171" s="149" t="s">
        <v>281</v>
      </c>
      <c r="F171" s="223" t="s">
        <v>282</v>
      </c>
      <c r="G171" s="224"/>
      <c r="H171" s="224"/>
      <c r="I171" s="224"/>
      <c r="J171" s="150" t="s">
        <v>145</v>
      </c>
      <c r="K171" s="151">
        <v>1</v>
      </c>
      <c r="L171" s="225">
        <v>0</v>
      </c>
      <c r="M171" s="224"/>
      <c r="N171" s="226">
        <f t="shared" si="15"/>
        <v>0</v>
      </c>
      <c r="O171" s="224"/>
      <c r="P171" s="224"/>
      <c r="Q171" s="224"/>
      <c r="R171" s="119"/>
      <c r="T171" s="152" t="s">
        <v>3</v>
      </c>
      <c r="U171" s="39" t="s">
        <v>47</v>
      </c>
      <c r="V171" s="31"/>
      <c r="W171" s="153">
        <f t="shared" si="16"/>
        <v>0</v>
      </c>
      <c r="X171" s="153">
        <v>0</v>
      </c>
      <c r="Y171" s="153">
        <f t="shared" si="17"/>
        <v>0</v>
      </c>
      <c r="Z171" s="153">
        <v>0</v>
      </c>
      <c r="AA171" s="154">
        <f t="shared" si="18"/>
        <v>0</v>
      </c>
      <c r="AR171" s="13" t="s">
        <v>219</v>
      </c>
      <c r="AT171" s="13" t="s">
        <v>142</v>
      </c>
      <c r="AU171" s="13" t="s">
        <v>97</v>
      </c>
      <c r="AY171" s="13" t="s">
        <v>141</v>
      </c>
      <c r="BE171" s="95">
        <f t="shared" si="19"/>
        <v>0</v>
      </c>
      <c r="BF171" s="95">
        <f t="shared" si="20"/>
        <v>0</v>
      </c>
      <c r="BG171" s="95">
        <f t="shared" si="21"/>
        <v>0</v>
      </c>
      <c r="BH171" s="95">
        <f t="shared" si="22"/>
        <v>0</v>
      </c>
      <c r="BI171" s="95">
        <f t="shared" si="23"/>
        <v>0</v>
      </c>
      <c r="BJ171" s="13" t="s">
        <v>22</v>
      </c>
      <c r="BK171" s="95">
        <f t="shared" si="24"/>
        <v>0</v>
      </c>
      <c r="BL171" s="13" t="s">
        <v>219</v>
      </c>
      <c r="BM171" s="13" t="s">
        <v>283</v>
      </c>
    </row>
    <row r="172" spans="2:65" s="1" customFormat="1" ht="31.5" customHeight="1">
      <c r="B172" s="117"/>
      <c r="C172" s="155" t="s">
        <v>284</v>
      </c>
      <c r="D172" s="155" t="s">
        <v>208</v>
      </c>
      <c r="E172" s="156" t="s">
        <v>285</v>
      </c>
      <c r="F172" s="231" t="s">
        <v>286</v>
      </c>
      <c r="G172" s="232"/>
      <c r="H172" s="232"/>
      <c r="I172" s="232"/>
      <c r="J172" s="157" t="s">
        <v>287</v>
      </c>
      <c r="K172" s="158">
        <v>4</v>
      </c>
      <c r="L172" s="233">
        <v>0</v>
      </c>
      <c r="M172" s="232"/>
      <c r="N172" s="234">
        <f t="shared" si="15"/>
        <v>0</v>
      </c>
      <c r="O172" s="224"/>
      <c r="P172" s="224"/>
      <c r="Q172" s="224"/>
      <c r="R172" s="119"/>
      <c r="T172" s="152" t="s">
        <v>3</v>
      </c>
      <c r="U172" s="39" t="s">
        <v>47</v>
      </c>
      <c r="V172" s="31"/>
      <c r="W172" s="153">
        <f t="shared" si="16"/>
        <v>0</v>
      </c>
      <c r="X172" s="153">
        <v>0</v>
      </c>
      <c r="Y172" s="153">
        <f t="shared" si="17"/>
        <v>0</v>
      </c>
      <c r="Z172" s="153">
        <v>0</v>
      </c>
      <c r="AA172" s="154">
        <f t="shared" si="18"/>
        <v>0</v>
      </c>
      <c r="AR172" s="13" t="s">
        <v>288</v>
      </c>
      <c r="AT172" s="13" t="s">
        <v>208</v>
      </c>
      <c r="AU172" s="13" t="s">
        <v>97</v>
      </c>
      <c r="AY172" s="13" t="s">
        <v>141</v>
      </c>
      <c r="BE172" s="95">
        <f t="shared" si="19"/>
        <v>0</v>
      </c>
      <c r="BF172" s="95">
        <f t="shared" si="20"/>
        <v>0</v>
      </c>
      <c r="BG172" s="95">
        <f t="shared" si="21"/>
        <v>0</v>
      </c>
      <c r="BH172" s="95">
        <f t="shared" si="22"/>
        <v>0</v>
      </c>
      <c r="BI172" s="95">
        <f t="shared" si="23"/>
        <v>0</v>
      </c>
      <c r="BJ172" s="13" t="s">
        <v>22</v>
      </c>
      <c r="BK172" s="95">
        <f t="shared" si="24"/>
        <v>0</v>
      </c>
      <c r="BL172" s="13" t="s">
        <v>219</v>
      </c>
      <c r="BM172" s="13" t="s">
        <v>289</v>
      </c>
    </row>
    <row r="173" spans="2:65" s="1" customFormat="1" ht="31.5" customHeight="1">
      <c r="B173" s="117"/>
      <c r="C173" s="148" t="s">
        <v>290</v>
      </c>
      <c r="D173" s="148" t="s">
        <v>142</v>
      </c>
      <c r="E173" s="149" t="s">
        <v>291</v>
      </c>
      <c r="F173" s="223" t="s">
        <v>292</v>
      </c>
      <c r="G173" s="224"/>
      <c r="H173" s="224"/>
      <c r="I173" s="224"/>
      <c r="J173" s="150" t="s">
        <v>154</v>
      </c>
      <c r="K173" s="151">
        <v>324</v>
      </c>
      <c r="L173" s="225">
        <v>0</v>
      </c>
      <c r="M173" s="224"/>
      <c r="N173" s="226">
        <f t="shared" si="15"/>
        <v>0</v>
      </c>
      <c r="O173" s="224"/>
      <c r="P173" s="224"/>
      <c r="Q173" s="224"/>
      <c r="R173" s="119"/>
      <c r="T173" s="152" t="s">
        <v>3</v>
      </c>
      <c r="U173" s="39" t="s">
        <v>47</v>
      </c>
      <c r="V173" s="31"/>
      <c r="W173" s="153">
        <f t="shared" si="16"/>
        <v>0</v>
      </c>
      <c r="X173" s="153">
        <v>0</v>
      </c>
      <c r="Y173" s="153">
        <f t="shared" si="17"/>
        <v>0</v>
      </c>
      <c r="Z173" s="153">
        <v>0</v>
      </c>
      <c r="AA173" s="154">
        <f t="shared" si="18"/>
        <v>0</v>
      </c>
      <c r="AR173" s="13" t="s">
        <v>219</v>
      </c>
      <c r="AT173" s="13" t="s">
        <v>142</v>
      </c>
      <c r="AU173" s="13" t="s">
        <v>97</v>
      </c>
      <c r="AY173" s="13" t="s">
        <v>141</v>
      </c>
      <c r="BE173" s="95">
        <f t="shared" si="19"/>
        <v>0</v>
      </c>
      <c r="BF173" s="95">
        <f t="shared" si="20"/>
        <v>0</v>
      </c>
      <c r="BG173" s="95">
        <f t="shared" si="21"/>
        <v>0</v>
      </c>
      <c r="BH173" s="95">
        <f t="shared" si="22"/>
        <v>0</v>
      </c>
      <c r="BI173" s="95">
        <f t="shared" si="23"/>
        <v>0</v>
      </c>
      <c r="BJ173" s="13" t="s">
        <v>22</v>
      </c>
      <c r="BK173" s="95">
        <f t="shared" si="24"/>
        <v>0</v>
      </c>
      <c r="BL173" s="13" t="s">
        <v>219</v>
      </c>
      <c r="BM173" s="13" t="s">
        <v>293</v>
      </c>
    </row>
    <row r="174" spans="2:65" s="1" customFormat="1" ht="31.5" customHeight="1">
      <c r="B174" s="117"/>
      <c r="C174" s="148" t="s">
        <v>294</v>
      </c>
      <c r="D174" s="148" t="s">
        <v>142</v>
      </c>
      <c r="E174" s="149" t="s">
        <v>295</v>
      </c>
      <c r="F174" s="223" t="s">
        <v>296</v>
      </c>
      <c r="G174" s="224"/>
      <c r="H174" s="224"/>
      <c r="I174" s="224"/>
      <c r="J174" s="150" t="s">
        <v>170</v>
      </c>
      <c r="K174" s="151">
        <v>10</v>
      </c>
      <c r="L174" s="225">
        <v>0</v>
      </c>
      <c r="M174" s="224"/>
      <c r="N174" s="226">
        <f t="shared" si="15"/>
        <v>0</v>
      </c>
      <c r="O174" s="224"/>
      <c r="P174" s="224"/>
      <c r="Q174" s="224"/>
      <c r="R174" s="119"/>
      <c r="T174" s="152" t="s">
        <v>3</v>
      </c>
      <c r="U174" s="39" t="s">
        <v>47</v>
      </c>
      <c r="V174" s="31"/>
      <c r="W174" s="153">
        <f t="shared" si="16"/>
        <v>0</v>
      </c>
      <c r="X174" s="153">
        <v>0</v>
      </c>
      <c r="Y174" s="153">
        <f t="shared" si="17"/>
        <v>0</v>
      </c>
      <c r="Z174" s="153">
        <v>0</v>
      </c>
      <c r="AA174" s="154">
        <f t="shared" si="18"/>
        <v>0</v>
      </c>
      <c r="AR174" s="13" t="s">
        <v>219</v>
      </c>
      <c r="AT174" s="13" t="s">
        <v>142</v>
      </c>
      <c r="AU174" s="13" t="s">
        <v>97</v>
      </c>
      <c r="AY174" s="13" t="s">
        <v>141</v>
      </c>
      <c r="BE174" s="95">
        <f t="shared" si="19"/>
        <v>0</v>
      </c>
      <c r="BF174" s="95">
        <f t="shared" si="20"/>
        <v>0</v>
      </c>
      <c r="BG174" s="95">
        <f t="shared" si="21"/>
        <v>0</v>
      </c>
      <c r="BH174" s="95">
        <f t="shared" si="22"/>
        <v>0</v>
      </c>
      <c r="BI174" s="95">
        <f t="shared" si="23"/>
        <v>0</v>
      </c>
      <c r="BJ174" s="13" t="s">
        <v>22</v>
      </c>
      <c r="BK174" s="95">
        <f t="shared" si="24"/>
        <v>0</v>
      </c>
      <c r="BL174" s="13" t="s">
        <v>219</v>
      </c>
      <c r="BM174" s="13" t="s">
        <v>297</v>
      </c>
    </row>
    <row r="175" spans="2:65" s="1" customFormat="1" ht="22.5" customHeight="1">
      <c r="B175" s="117"/>
      <c r="C175" s="155" t="s">
        <v>298</v>
      </c>
      <c r="D175" s="155" t="s">
        <v>208</v>
      </c>
      <c r="E175" s="156" t="s">
        <v>299</v>
      </c>
      <c r="F175" s="231" t="s">
        <v>300</v>
      </c>
      <c r="G175" s="232"/>
      <c r="H175" s="232"/>
      <c r="I175" s="232"/>
      <c r="J175" s="157" t="s">
        <v>170</v>
      </c>
      <c r="K175" s="158">
        <v>10</v>
      </c>
      <c r="L175" s="233">
        <v>0</v>
      </c>
      <c r="M175" s="232"/>
      <c r="N175" s="234">
        <f t="shared" si="15"/>
        <v>0</v>
      </c>
      <c r="O175" s="224"/>
      <c r="P175" s="224"/>
      <c r="Q175" s="224"/>
      <c r="R175" s="119"/>
      <c r="T175" s="152" t="s">
        <v>3</v>
      </c>
      <c r="U175" s="39" t="s">
        <v>47</v>
      </c>
      <c r="V175" s="31"/>
      <c r="W175" s="153">
        <f t="shared" si="16"/>
        <v>0</v>
      </c>
      <c r="X175" s="153">
        <v>3.3E-05</v>
      </c>
      <c r="Y175" s="153">
        <f t="shared" si="17"/>
        <v>0.00033</v>
      </c>
      <c r="Z175" s="153">
        <v>0</v>
      </c>
      <c r="AA175" s="154">
        <f t="shared" si="18"/>
        <v>0</v>
      </c>
      <c r="AR175" s="13" t="s">
        <v>227</v>
      </c>
      <c r="AT175" s="13" t="s">
        <v>208</v>
      </c>
      <c r="AU175" s="13" t="s">
        <v>97</v>
      </c>
      <c r="AY175" s="13" t="s">
        <v>141</v>
      </c>
      <c r="BE175" s="95">
        <f t="shared" si="19"/>
        <v>0</v>
      </c>
      <c r="BF175" s="95">
        <f t="shared" si="20"/>
        <v>0</v>
      </c>
      <c r="BG175" s="95">
        <f t="shared" si="21"/>
        <v>0</v>
      </c>
      <c r="BH175" s="95">
        <f t="shared" si="22"/>
        <v>0</v>
      </c>
      <c r="BI175" s="95">
        <f t="shared" si="23"/>
        <v>0</v>
      </c>
      <c r="BJ175" s="13" t="s">
        <v>22</v>
      </c>
      <c r="BK175" s="95">
        <f t="shared" si="24"/>
        <v>0</v>
      </c>
      <c r="BL175" s="13" t="s">
        <v>227</v>
      </c>
      <c r="BM175" s="13" t="s">
        <v>301</v>
      </c>
    </row>
    <row r="176" spans="2:65" s="1" customFormat="1" ht="31.5" customHeight="1">
      <c r="B176" s="117"/>
      <c r="C176" s="148" t="s">
        <v>302</v>
      </c>
      <c r="D176" s="148" t="s">
        <v>142</v>
      </c>
      <c r="E176" s="149" t="s">
        <v>303</v>
      </c>
      <c r="F176" s="223" t="s">
        <v>304</v>
      </c>
      <c r="G176" s="224"/>
      <c r="H176" s="224"/>
      <c r="I176" s="224"/>
      <c r="J176" s="150" t="s">
        <v>170</v>
      </c>
      <c r="K176" s="151">
        <v>1170</v>
      </c>
      <c r="L176" s="225">
        <v>0</v>
      </c>
      <c r="M176" s="224"/>
      <c r="N176" s="226">
        <f t="shared" si="15"/>
        <v>0</v>
      </c>
      <c r="O176" s="224"/>
      <c r="P176" s="224"/>
      <c r="Q176" s="224"/>
      <c r="R176" s="119"/>
      <c r="T176" s="152" t="s">
        <v>3</v>
      </c>
      <c r="U176" s="39" t="s">
        <v>47</v>
      </c>
      <c r="V176" s="31"/>
      <c r="W176" s="153">
        <f t="shared" si="16"/>
        <v>0</v>
      </c>
      <c r="X176" s="153">
        <v>0</v>
      </c>
      <c r="Y176" s="153">
        <f t="shared" si="17"/>
        <v>0</v>
      </c>
      <c r="Z176" s="153">
        <v>0</v>
      </c>
      <c r="AA176" s="154">
        <f t="shared" si="18"/>
        <v>0</v>
      </c>
      <c r="AR176" s="13" t="s">
        <v>219</v>
      </c>
      <c r="AT176" s="13" t="s">
        <v>142</v>
      </c>
      <c r="AU176" s="13" t="s">
        <v>97</v>
      </c>
      <c r="AY176" s="13" t="s">
        <v>141</v>
      </c>
      <c r="BE176" s="95">
        <f t="shared" si="19"/>
        <v>0</v>
      </c>
      <c r="BF176" s="95">
        <f t="shared" si="20"/>
        <v>0</v>
      </c>
      <c r="BG176" s="95">
        <f t="shared" si="21"/>
        <v>0</v>
      </c>
      <c r="BH176" s="95">
        <f t="shared" si="22"/>
        <v>0</v>
      </c>
      <c r="BI176" s="95">
        <f t="shared" si="23"/>
        <v>0</v>
      </c>
      <c r="BJ176" s="13" t="s">
        <v>22</v>
      </c>
      <c r="BK176" s="95">
        <f t="shared" si="24"/>
        <v>0</v>
      </c>
      <c r="BL176" s="13" t="s">
        <v>219</v>
      </c>
      <c r="BM176" s="13" t="s">
        <v>305</v>
      </c>
    </row>
    <row r="177" spans="2:65" s="1" customFormat="1" ht="22.5" customHeight="1">
      <c r="B177" s="117"/>
      <c r="C177" s="155" t="s">
        <v>306</v>
      </c>
      <c r="D177" s="155" t="s">
        <v>208</v>
      </c>
      <c r="E177" s="156" t="s">
        <v>307</v>
      </c>
      <c r="F177" s="231" t="s">
        <v>308</v>
      </c>
      <c r="G177" s="232"/>
      <c r="H177" s="232"/>
      <c r="I177" s="232"/>
      <c r="J177" s="157" t="s">
        <v>170</v>
      </c>
      <c r="K177" s="158">
        <v>1240</v>
      </c>
      <c r="L177" s="233">
        <v>0</v>
      </c>
      <c r="M177" s="232"/>
      <c r="N177" s="234">
        <f t="shared" si="15"/>
        <v>0</v>
      </c>
      <c r="O177" s="224"/>
      <c r="P177" s="224"/>
      <c r="Q177" s="224"/>
      <c r="R177" s="119"/>
      <c r="T177" s="152" t="s">
        <v>3</v>
      </c>
      <c r="U177" s="39" t="s">
        <v>47</v>
      </c>
      <c r="V177" s="31"/>
      <c r="W177" s="153">
        <f t="shared" si="16"/>
        <v>0</v>
      </c>
      <c r="X177" s="153">
        <v>0.00011</v>
      </c>
      <c r="Y177" s="153">
        <f t="shared" si="17"/>
        <v>0.1364</v>
      </c>
      <c r="Z177" s="153">
        <v>0</v>
      </c>
      <c r="AA177" s="154">
        <f t="shared" si="18"/>
        <v>0</v>
      </c>
      <c r="AR177" s="13" t="s">
        <v>227</v>
      </c>
      <c r="AT177" s="13" t="s">
        <v>208</v>
      </c>
      <c r="AU177" s="13" t="s">
        <v>97</v>
      </c>
      <c r="AY177" s="13" t="s">
        <v>141</v>
      </c>
      <c r="BE177" s="95">
        <f t="shared" si="19"/>
        <v>0</v>
      </c>
      <c r="BF177" s="95">
        <f t="shared" si="20"/>
        <v>0</v>
      </c>
      <c r="BG177" s="95">
        <f t="shared" si="21"/>
        <v>0</v>
      </c>
      <c r="BH177" s="95">
        <f t="shared" si="22"/>
        <v>0</v>
      </c>
      <c r="BI177" s="95">
        <f t="shared" si="23"/>
        <v>0</v>
      </c>
      <c r="BJ177" s="13" t="s">
        <v>22</v>
      </c>
      <c r="BK177" s="95">
        <f t="shared" si="24"/>
        <v>0</v>
      </c>
      <c r="BL177" s="13" t="s">
        <v>227</v>
      </c>
      <c r="BM177" s="13" t="s">
        <v>309</v>
      </c>
    </row>
    <row r="178" spans="2:65" s="1" customFormat="1" ht="31.5" customHeight="1">
      <c r="B178" s="117"/>
      <c r="C178" s="148" t="s">
        <v>310</v>
      </c>
      <c r="D178" s="148" t="s">
        <v>142</v>
      </c>
      <c r="E178" s="149" t="s">
        <v>311</v>
      </c>
      <c r="F178" s="223" t="s">
        <v>312</v>
      </c>
      <c r="G178" s="224"/>
      <c r="H178" s="224"/>
      <c r="I178" s="224"/>
      <c r="J178" s="150" t="s">
        <v>313</v>
      </c>
      <c r="K178" s="151">
        <v>30</v>
      </c>
      <c r="L178" s="225">
        <v>0</v>
      </c>
      <c r="M178" s="224"/>
      <c r="N178" s="226">
        <f t="shared" si="15"/>
        <v>0</v>
      </c>
      <c r="O178" s="224"/>
      <c r="P178" s="224"/>
      <c r="Q178" s="224"/>
      <c r="R178" s="119"/>
      <c r="T178" s="152" t="s">
        <v>3</v>
      </c>
      <c r="U178" s="39" t="s">
        <v>47</v>
      </c>
      <c r="V178" s="31"/>
      <c r="W178" s="153">
        <f t="shared" si="16"/>
        <v>0</v>
      </c>
      <c r="X178" s="153">
        <v>0</v>
      </c>
      <c r="Y178" s="153">
        <f t="shared" si="17"/>
        <v>0</v>
      </c>
      <c r="Z178" s="153">
        <v>0</v>
      </c>
      <c r="AA178" s="154">
        <f t="shared" si="18"/>
        <v>0</v>
      </c>
      <c r="AR178" s="13" t="s">
        <v>219</v>
      </c>
      <c r="AT178" s="13" t="s">
        <v>142</v>
      </c>
      <c r="AU178" s="13" t="s">
        <v>97</v>
      </c>
      <c r="AY178" s="13" t="s">
        <v>141</v>
      </c>
      <c r="BE178" s="95">
        <f t="shared" si="19"/>
        <v>0</v>
      </c>
      <c r="BF178" s="95">
        <f t="shared" si="20"/>
        <v>0</v>
      </c>
      <c r="BG178" s="95">
        <f t="shared" si="21"/>
        <v>0</v>
      </c>
      <c r="BH178" s="95">
        <f t="shared" si="22"/>
        <v>0</v>
      </c>
      <c r="BI178" s="95">
        <f t="shared" si="23"/>
        <v>0</v>
      </c>
      <c r="BJ178" s="13" t="s">
        <v>22</v>
      </c>
      <c r="BK178" s="95">
        <f t="shared" si="24"/>
        <v>0</v>
      </c>
      <c r="BL178" s="13" t="s">
        <v>219</v>
      </c>
      <c r="BM178" s="13" t="s">
        <v>314</v>
      </c>
    </row>
    <row r="179" spans="2:65" s="1" customFormat="1" ht="31.5" customHeight="1">
      <c r="B179" s="117"/>
      <c r="C179" s="148" t="s">
        <v>315</v>
      </c>
      <c r="D179" s="148" t="s">
        <v>142</v>
      </c>
      <c r="E179" s="149" t="s">
        <v>316</v>
      </c>
      <c r="F179" s="223" t="s">
        <v>317</v>
      </c>
      <c r="G179" s="224"/>
      <c r="H179" s="224"/>
      <c r="I179" s="224"/>
      <c r="J179" s="150" t="s">
        <v>313</v>
      </c>
      <c r="K179" s="151">
        <v>30</v>
      </c>
      <c r="L179" s="225">
        <v>0</v>
      </c>
      <c r="M179" s="224"/>
      <c r="N179" s="226">
        <f t="shared" si="15"/>
        <v>0</v>
      </c>
      <c r="O179" s="224"/>
      <c r="P179" s="224"/>
      <c r="Q179" s="224"/>
      <c r="R179" s="119"/>
      <c r="T179" s="152" t="s">
        <v>3</v>
      </c>
      <c r="U179" s="39" t="s">
        <v>47</v>
      </c>
      <c r="V179" s="31"/>
      <c r="W179" s="153">
        <f t="shared" si="16"/>
        <v>0</v>
      </c>
      <c r="X179" s="153">
        <v>0</v>
      </c>
      <c r="Y179" s="153">
        <f t="shared" si="17"/>
        <v>0</v>
      </c>
      <c r="Z179" s="153">
        <v>0</v>
      </c>
      <c r="AA179" s="154">
        <f t="shared" si="18"/>
        <v>0</v>
      </c>
      <c r="AR179" s="13" t="s">
        <v>219</v>
      </c>
      <c r="AT179" s="13" t="s">
        <v>142</v>
      </c>
      <c r="AU179" s="13" t="s">
        <v>97</v>
      </c>
      <c r="AY179" s="13" t="s">
        <v>141</v>
      </c>
      <c r="BE179" s="95">
        <f t="shared" si="19"/>
        <v>0</v>
      </c>
      <c r="BF179" s="95">
        <f t="shared" si="20"/>
        <v>0</v>
      </c>
      <c r="BG179" s="95">
        <f t="shared" si="21"/>
        <v>0</v>
      </c>
      <c r="BH179" s="95">
        <f t="shared" si="22"/>
        <v>0</v>
      </c>
      <c r="BI179" s="95">
        <f t="shared" si="23"/>
        <v>0</v>
      </c>
      <c r="BJ179" s="13" t="s">
        <v>22</v>
      </c>
      <c r="BK179" s="95">
        <f t="shared" si="24"/>
        <v>0</v>
      </c>
      <c r="BL179" s="13" t="s">
        <v>219</v>
      </c>
      <c r="BM179" s="13" t="s">
        <v>318</v>
      </c>
    </row>
    <row r="180" spans="2:65" s="1" customFormat="1" ht="22.5" customHeight="1">
      <c r="B180" s="117"/>
      <c r="C180" s="155" t="s">
        <v>319</v>
      </c>
      <c r="D180" s="155" t="s">
        <v>208</v>
      </c>
      <c r="E180" s="156" t="s">
        <v>320</v>
      </c>
      <c r="F180" s="231" t="s">
        <v>321</v>
      </c>
      <c r="G180" s="232"/>
      <c r="H180" s="232"/>
      <c r="I180" s="232"/>
      <c r="J180" s="157" t="s">
        <v>211</v>
      </c>
      <c r="K180" s="158">
        <v>5</v>
      </c>
      <c r="L180" s="233">
        <v>0</v>
      </c>
      <c r="M180" s="232"/>
      <c r="N180" s="234">
        <f t="shared" si="15"/>
        <v>0</v>
      </c>
      <c r="O180" s="224"/>
      <c r="P180" s="224"/>
      <c r="Q180" s="224"/>
      <c r="R180" s="119"/>
      <c r="T180" s="152" t="s">
        <v>3</v>
      </c>
      <c r="U180" s="39" t="s">
        <v>47</v>
      </c>
      <c r="V180" s="31"/>
      <c r="W180" s="153">
        <f t="shared" si="16"/>
        <v>0</v>
      </c>
      <c r="X180" s="153">
        <v>1</v>
      </c>
      <c r="Y180" s="153">
        <f t="shared" si="17"/>
        <v>5</v>
      </c>
      <c r="Z180" s="153">
        <v>0</v>
      </c>
      <c r="AA180" s="154">
        <f t="shared" si="18"/>
        <v>0</v>
      </c>
      <c r="AR180" s="13" t="s">
        <v>288</v>
      </c>
      <c r="AT180" s="13" t="s">
        <v>208</v>
      </c>
      <c r="AU180" s="13" t="s">
        <v>97</v>
      </c>
      <c r="AY180" s="13" t="s">
        <v>141</v>
      </c>
      <c r="BE180" s="95">
        <f t="shared" si="19"/>
        <v>0</v>
      </c>
      <c r="BF180" s="95">
        <f t="shared" si="20"/>
        <v>0</v>
      </c>
      <c r="BG180" s="95">
        <f t="shared" si="21"/>
        <v>0</v>
      </c>
      <c r="BH180" s="95">
        <f t="shared" si="22"/>
        <v>0</v>
      </c>
      <c r="BI180" s="95">
        <f t="shared" si="23"/>
        <v>0</v>
      </c>
      <c r="BJ180" s="13" t="s">
        <v>22</v>
      </c>
      <c r="BK180" s="95">
        <f t="shared" si="24"/>
        <v>0</v>
      </c>
      <c r="BL180" s="13" t="s">
        <v>219</v>
      </c>
      <c r="BM180" s="13" t="s">
        <v>322</v>
      </c>
    </row>
    <row r="181" spans="2:65" s="1" customFormat="1" ht="31.5" customHeight="1">
      <c r="B181" s="117"/>
      <c r="C181" s="155" t="s">
        <v>323</v>
      </c>
      <c r="D181" s="155" t="s">
        <v>208</v>
      </c>
      <c r="E181" s="156" t="s">
        <v>324</v>
      </c>
      <c r="F181" s="231" t="s">
        <v>325</v>
      </c>
      <c r="G181" s="232"/>
      <c r="H181" s="232"/>
      <c r="I181" s="232"/>
      <c r="J181" s="157" t="s">
        <v>170</v>
      </c>
      <c r="K181" s="158">
        <v>0.6</v>
      </c>
      <c r="L181" s="233">
        <v>0</v>
      </c>
      <c r="M181" s="232"/>
      <c r="N181" s="234">
        <f t="shared" si="15"/>
        <v>0</v>
      </c>
      <c r="O181" s="224"/>
      <c r="P181" s="224"/>
      <c r="Q181" s="224"/>
      <c r="R181" s="119"/>
      <c r="T181" s="152" t="s">
        <v>3</v>
      </c>
      <c r="U181" s="39" t="s">
        <v>47</v>
      </c>
      <c r="V181" s="31"/>
      <c r="W181" s="153">
        <f t="shared" si="16"/>
        <v>0</v>
      </c>
      <c r="X181" s="153">
        <v>0.00058</v>
      </c>
      <c r="Y181" s="153">
        <f t="shared" si="17"/>
        <v>0.000348</v>
      </c>
      <c r="Z181" s="153">
        <v>0</v>
      </c>
      <c r="AA181" s="154">
        <f t="shared" si="18"/>
        <v>0</v>
      </c>
      <c r="AR181" s="13" t="s">
        <v>288</v>
      </c>
      <c r="AT181" s="13" t="s">
        <v>208</v>
      </c>
      <c r="AU181" s="13" t="s">
        <v>97</v>
      </c>
      <c r="AY181" s="13" t="s">
        <v>141</v>
      </c>
      <c r="BE181" s="95">
        <f t="shared" si="19"/>
        <v>0</v>
      </c>
      <c r="BF181" s="95">
        <f t="shared" si="20"/>
        <v>0</v>
      </c>
      <c r="BG181" s="95">
        <f t="shared" si="21"/>
        <v>0</v>
      </c>
      <c r="BH181" s="95">
        <f t="shared" si="22"/>
        <v>0</v>
      </c>
      <c r="BI181" s="95">
        <f t="shared" si="23"/>
        <v>0</v>
      </c>
      <c r="BJ181" s="13" t="s">
        <v>22</v>
      </c>
      <c r="BK181" s="95">
        <f t="shared" si="24"/>
        <v>0</v>
      </c>
      <c r="BL181" s="13" t="s">
        <v>219</v>
      </c>
      <c r="BM181" s="13" t="s">
        <v>326</v>
      </c>
    </row>
    <row r="182" spans="2:63" s="9" customFormat="1" ht="29.25" customHeight="1">
      <c r="B182" s="137"/>
      <c r="C182" s="138"/>
      <c r="D182" s="147" t="s">
        <v>115</v>
      </c>
      <c r="E182" s="147"/>
      <c r="F182" s="147"/>
      <c r="G182" s="147"/>
      <c r="H182" s="147"/>
      <c r="I182" s="147"/>
      <c r="J182" s="147"/>
      <c r="K182" s="147"/>
      <c r="L182" s="147"/>
      <c r="M182" s="147"/>
      <c r="N182" s="208">
        <f>BK182</f>
        <v>0</v>
      </c>
      <c r="O182" s="209"/>
      <c r="P182" s="209"/>
      <c r="Q182" s="209"/>
      <c r="R182" s="140"/>
      <c r="T182" s="141"/>
      <c r="U182" s="138"/>
      <c r="V182" s="138"/>
      <c r="W182" s="142">
        <f>SUM(W183:W189)</f>
        <v>0</v>
      </c>
      <c r="X182" s="138"/>
      <c r="Y182" s="142">
        <f>SUM(Y183:Y189)</f>
        <v>0</v>
      </c>
      <c r="Z182" s="138"/>
      <c r="AA182" s="143">
        <f>SUM(AA183:AA189)</f>
        <v>0</v>
      </c>
      <c r="AR182" s="144" t="s">
        <v>151</v>
      </c>
      <c r="AT182" s="145" t="s">
        <v>81</v>
      </c>
      <c r="AU182" s="145" t="s">
        <v>22</v>
      </c>
      <c r="AY182" s="144" t="s">
        <v>141</v>
      </c>
      <c r="BK182" s="146">
        <f>SUM(BK183:BK189)</f>
        <v>0</v>
      </c>
    </row>
    <row r="183" spans="2:65" s="1" customFormat="1" ht="31.5" customHeight="1">
      <c r="B183" s="117"/>
      <c r="C183" s="148" t="s">
        <v>327</v>
      </c>
      <c r="D183" s="148" t="s">
        <v>142</v>
      </c>
      <c r="E183" s="149" t="s">
        <v>328</v>
      </c>
      <c r="F183" s="223" t="s">
        <v>329</v>
      </c>
      <c r="G183" s="224"/>
      <c r="H183" s="224"/>
      <c r="I183" s="224"/>
      <c r="J183" s="150" t="s">
        <v>154</v>
      </c>
      <c r="K183" s="151">
        <v>11</v>
      </c>
      <c r="L183" s="225">
        <v>0</v>
      </c>
      <c r="M183" s="224"/>
      <c r="N183" s="226">
        <f aca="true" t="shared" si="25" ref="N183:N189">ROUND(L183*K183,2)</f>
        <v>0</v>
      </c>
      <c r="O183" s="224"/>
      <c r="P183" s="224"/>
      <c r="Q183" s="224"/>
      <c r="R183" s="119"/>
      <c r="T183" s="152" t="s">
        <v>3</v>
      </c>
      <c r="U183" s="39" t="s">
        <v>47</v>
      </c>
      <c r="V183" s="31"/>
      <c r="W183" s="153">
        <f aca="true" t="shared" si="26" ref="W183:W189">V183*K183</f>
        <v>0</v>
      </c>
      <c r="X183" s="153">
        <v>0</v>
      </c>
      <c r="Y183" s="153">
        <f aca="true" t="shared" si="27" ref="Y183:Y189">X183*K183</f>
        <v>0</v>
      </c>
      <c r="Z183" s="153">
        <v>0</v>
      </c>
      <c r="AA183" s="154">
        <f aca="true" t="shared" si="28" ref="AA183:AA189">Z183*K183</f>
        <v>0</v>
      </c>
      <c r="AR183" s="13" t="s">
        <v>219</v>
      </c>
      <c r="AT183" s="13" t="s">
        <v>142</v>
      </c>
      <c r="AU183" s="13" t="s">
        <v>97</v>
      </c>
      <c r="AY183" s="13" t="s">
        <v>141</v>
      </c>
      <c r="BE183" s="95">
        <f aca="true" t="shared" si="29" ref="BE183:BE189">IF(U183="základní",N183,0)</f>
        <v>0</v>
      </c>
      <c r="BF183" s="95">
        <f aca="true" t="shared" si="30" ref="BF183:BF189">IF(U183="snížená",N183,0)</f>
        <v>0</v>
      </c>
      <c r="BG183" s="95">
        <f aca="true" t="shared" si="31" ref="BG183:BG189">IF(U183="zákl. přenesená",N183,0)</f>
        <v>0</v>
      </c>
      <c r="BH183" s="95">
        <f aca="true" t="shared" si="32" ref="BH183:BH189">IF(U183="sníž. přenesená",N183,0)</f>
        <v>0</v>
      </c>
      <c r="BI183" s="95">
        <f aca="true" t="shared" si="33" ref="BI183:BI189">IF(U183="nulová",N183,0)</f>
        <v>0</v>
      </c>
      <c r="BJ183" s="13" t="s">
        <v>22</v>
      </c>
      <c r="BK183" s="95">
        <f aca="true" t="shared" si="34" ref="BK183:BK189">ROUND(L183*K183,2)</f>
        <v>0</v>
      </c>
      <c r="BL183" s="13" t="s">
        <v>219</v>
      </c>
      <c r="BM183" s="13" t="s">
        <v>330</v>
      </c>
    </row>
    <row r="184" spans="2:65" s="1" customFormat="1" ht="44.25" customHeight="1">
      <c r="B184" s="117"/>
      <c r="C184" s="148" t="s">
        <v>331</v>
      </c>
      <c r="D184" s="148" t="s">
        <v>142</v>
      </c>
      <c r="E184" s="149" t="s">
        <v>332</v>
      </c>
      <c r="F184" s="223" t="s">
        <v>333</v>
      </c>
      <c r="G184" s="224"/>
      <c r="H184" s="224"/>
      <c r="I184" s="224"/>
      <c r="J184" s="150" t="s">
        <v>154</v>
      </c>
      <c r="K184" s="151">
        <v>73</v>
      </c>
      <c r="L184" s="225">
        <v>0</v>
      </c>
      <c r="M184" s="224"/>
      <c r="N184" s="226">
        <f t="shared" si="25"/>
        <v>0</v>
      </c>
      <c r="O184" s="224"/>
      <c r="P184" s="224"/>
      <c r="Q184" s="224"/>
      <c r="R184" s="119"/>
      <c r="T184" s="152" t="s">
        <v>3</v>
      </c>
      <c r="U184" s="39" t="s">
        <v>47</v>
      </c>
      <c r="V184" s="31"/>
      <c r="W184" s="153">
        <f t="shared" si="26"/>
        <v>0</v>
      </c>
      <c r="X184" s="153">
        <v>0</v>
      </c>
      <c r="Y184" s="153">
        <f t="shared" si="27"/>
        <v>0</v>
      </c>
      <c r="Z184" s="153">
        <v>0</v>
      </c>
      <c r="AA184" s="154">
        <f t="shared" si="28"/>
        <v>0</v>
      </c>
      <c r="AR184" s="13" t="s">
        <v>219</v>
      </c>
      <c r="AT184" s="13" t="s">
        <v>142</v>
      </c>
      <c r="AU184" s="13" t="s">
        <v>97</v>
      </c>
      <c r="AY184" s="13" t="s">
        <v>141</v>
      </c>
      <c r="BE184" s="95">
        <f t="shared" si="29"/>
        <v>0</v>
      </c>
      <c r="BF184" s="95">
        <f t="shared" si="30"/>
        <v>0</v>
      </c>
      <c r="BG184" s="95">
        <f t="shared" si="31"/>
        <v>0</v>
      </c>
      <c r="BH184" s="95">
        <f t="shared" si="32"/>
        <v>0</v>
      </c>
      <c r="BI184" s="95">
        <f t="shared" si="33"/>
        <v>0</v>
      </c>
      <c r="BJ184" s="13" t="s">
        <v>22</v>
      </c>
      <c r="BK184" s="95">
        <f t="shared" si="34"/>
        <v>0</v>
      </c>
      <c r="BL184" s="13" t="s">
        <v>219</v>
      </c>
      <c r="BM184" s="13" t="s">
        <v>334</v>
      </c>
    </row>
    <row r="185" spans="2:65" s="1" customFormat="1" ht="22.5" customHeight="1">
      <c r="B185" s="117"/>
      <c r="C185" s="148" t="s">
        <v>335</v>
      </c>
      <c r="D185" s="148" t="s">
        <v>142</v>
      </c>
      <c r="E185" s="149" t="s">
        <v>336</v>
      </c>
      <c r="F185" s="223" t="s">
        <v>337</v>
      </c>
      <c r="G185" s="224"/>
      <c r="H185" s="224"/>
      <c r="I185" s="224"/>
      <c r="J185" s="150" t="s">
        <v>154</v>
      </c>
      <c r="K185" s="151">
        <v>73</v>
      </c>
      <c r="L185" s="225">
        <v>0</v>
      </c>
      <c r="M185" s="224"/>
      <c r="N185" s="226">
        <f t="shared" si="25"/>
        <v>0</v>
      </c>
      <c r="O185" s="224"/>
      <c r="P185" s="224"/>
      <c r="Q185" s="224"/>
      <c r="R185" s="119"/>
      <c r="T185" s="152" t="s">
        <v>3</v>
      </c>
      <c r="U185" s="39" t="s">
        <v>47</v>
      </c>
      <c r="V185" s="31"/>
      <c r="W185" s="153">
        <f t="shared" si="26"/>
        <v>0</v>
      </c>
      <c r="X185" s="153">
        <v>0</v>
      </c>
      <c r="Y185" s="153">
        <f t="shared" si="27"/>
        <v>0</v>
      </c>
      <c r="Z185" s="153">
        <v>0</v>
      </c>
      <c r="AA185" s="154">
        <f t="shared" si="28"/>
        <v>0</v>
      </c>
      <c r="AR185" s="13" t="s">
        <v>219</v>
      </c>
      <c r="AT185" s="13" t="s">
        <v>142</v>
      </c>
      <c r="AU185" s="13" t="s">
        <v>97</v>
      </c>
      <c r="AY185" s="13" t="s">
        <v>141</v>
      </c>
      <c r="BE185" s="95">
        <f t="shared" si="29"/>
        <v>0</v>
      </c>
      <c r="BF185" s="95">
        <f t="shared" si="30"/>
        <v>0</v>
      </c>
      <c r="BG185" s="95">
        <f t="shared" si="31"/>
        <v>0</v>
      </c>
      <c r="BH185" s="95">
        <f t="shared" si="32"/>
        <v>0</v>
      </c>
      <c r="BI185" s="95">
        <f t="shared" si="33"/>
        <v>0</v>
      </c>
      <c r="BJ185" s="13" t="s">
        <v>22</v>
      </c>
      <c r="BK185" s="95">
        <f t="shared" si="34"/>
        <v>0</v>
      </c>
      <c r="BL185" s="13" t="s">
        <v>219</v>
      </c>
      <c r="BM185" s="13" t="s">
        <v>338</v>
      </c>
    </row>
    <row r="186" spans="2:65" s="1" customFormat="1" ht="22.5" customHeight="1">
      <c r="B186" s="117"/>
      <c r="C186" s="148" t="s">
        <v>339</v>
      </c>
      <c r="D186" s="148" t="s">
        <v>142</v>
      </c>
      <c r="E186" s="149" t="s">
        <v>340</v>
      </c>
      <c r="F186" s="223" t="s">
        <v>341</v>
      </c>
      <c r="G186" s="224"/>
      <c r="H186" s="224"/>
      <c r="I186" s="224"/>
      <c r="J186" s="150" t="s">
        <v>154</v>
      </c>
      <c r="K186" s="151">
        <v>1</v>
      </c>
      <c r="L186" s="225">
        <v>0</v>
      </c>
      <c r="M186" s="224"/>
      <c r="N186" s="226">
        <f t="shared" si="25"/>
        <v>0</v>
      </c>
      <c r="O186" s="224"/>
      <c r="P186" s="224"/>
      <c r="Q186" s="224"/>
      <c r="R186" s="119"/>
      <c r="T186" s="152" t="s">
        <v>3</v>
      </c>
      <c r="U186" s="39" t="s">
        <v>47</v>
      </c>
      <c r="V186" s="31"/>
      <c r="W186" s="153">
        <f t="shared" si="26"/>
        <v>0</v>
      </c>
      <c r="X186" s="153">
        <v>0</v>
      </c>
      <c r="Y186" s="153">
        <f t="shared" si="27"/>
        <v>0</v>
      </c>
      <c r="Z186" s="153">
        <v>0</v>
      </c>
      <c r="AA186" s="154">
        <f t="shared" si="28"/>
        <v>0</v>
      </c>
      <c r="AR186" s="13" t="s">
        <v>219</v>
      </c>
      <c r="AT186" s="13" t="s">
        <v>142</v>
      </c>
      <c r="AU186" s="13" t="s">
        <v>97</v>
      </c>
      <c r="AY186" s="13" t="s">
        <v>141</v>
      </c>
      <c r="BE186" s="95">
        <f t="shared" si="29"/>
        <v>0</v>
      </c>
      <c r="BF186" s="95">
        <f t="shared" si="30"/>
        <v>0</v>
      </c>
      <c r="BG186" s="95">
        <f t="shared" si="31"/>
        <v>0</v>
      </c>
      <c r="BH186" s="95">
        <f t="shared" si="32"/>
        <v>0</v>
      </c>
      <c r="BI186" s="95">
        <f t="shared" si="33"/>
        <v>0</v>
      </c>
      <c r="BJ186" s="13" t="s">
        <v>22</v>
      </c>
      <c r="BK186" s="95">
        <f t="shared" si="34"/>
        <v>0</v>
      </c>
      <c r="BL186" s="13" t="s">
        <v>219</v>
      </c>
      <c r="BM186" s="13" t="s">
        <v>342</v>
      </c>
    </row>
    <row r="187" spans="2:65" s="1" customFormat="1" ht="22.5" customHeight="1">
      <c r="B187" s="117"/>
      <c r="C187" s="148" t="s">
        <v>343</v>
      </c>
      <c r="D187" s="148" t="s">
        <v>142</v>
      </c>
      <c r="E187" s="149" t="s">
        <v>344</v>
      </c>
      <c r="F187" s="223" t="s">
        <v>345</v>
      </c>
      <c r="G187" s="224"/>
      <c r="H187" s="224"/>
      <c r="I187" s="224"/>
      <c r="J187" s="150" t="s">
        <v>154</v>
      </c>
      <c r="K187" s="151">
        <v>73</v>
      </c>
      <c r="L187" s="225">
        <v>0</v>
      </c>
      <c r="M187" s="224"/>
      <c r="N187" s="226">
        <f t="shared" si="25"/>
        <v>0</v>
      </c>
      <c r="O187" s="224"/>
      <c r="P187" s="224"/>
      <c r="Q187" s="224"/>
      <c r="R187" s="119"/>
      <c r="T187" s="152" t="s">
        <v>3</v>
      </c>
      <c r="U187" s="39" t="s">
        <v>47</v>
      </c>
      <c r="V187" s="31"/>
      <c r="W187" s="153">
        <f t="shared" si="26"/>
        <v>0</v>
      </c>
      <c r="X187" s="153">
        <v>0</v>
      </c>
      <c r="Y187" s="153">
        <f t="shared" si="27"/>
        <v>0</v>
      </c>
      <c r="Z187" s="153">
        <v>0</v>
      </c>
      <c r="AA187" s="154">
        <f t="shared" si="28"/>
        <v>0</v>
      </c>
      <c r="AR187" s="13" t="s">
        <v>219</v>
      </c>
      <c r="AT187" s="13" t="s">
        <v>142</v>
      </c>
      <c r="AU187" s="13" t="s">
        <v>97</v>
      </c>
      <c r="AY187" s="13" t="s">
        <v>141</v>
      </c>
      <c r="BE187" s="95">
        <f t="shared" si="29"/>
        <v>0</v>
      </c>
      <c r="BF187" s="95">
        <f t="shared" si="30"/>
        <v>0</v>
      </c>
      <c r="BG187" s="95">
        <f t="shared" si="31"/>
        <v>0</v>
      </c>
      <c r="BH187" s="95">
        <f t="shared" si="32"/>
        <v>0</v>
      </c>
      <c r="BI187" s="95">
        <f t="shared" si="33"/>
        <v>0</v>
      </c>
      <c r="BJ187" s="13" t="s">
        <v>22</v>
      </c>
      <c r="BK187" s="95">
        <f t="shared" si="34"/>
        <v>0</v>
      </c>
      <c r="BL187" s="13" t="s">
        <v>219</v>
      </c>
      <c r="BM187" s="13" t="s">
        <v>346</v>
      </c>
    </row>
    <row r="188" spans="2:65" s="1" customFormat="1" ht="31.5" customHeight="1">
      <c r="B188" s="117"/>
      <c r="C188" s="148" t="s">
        <v>347</v>
      </c>
      <c r="D188" s="148" t="s">
        <v>142</v>
      </c>
      <c r="E188" s="149" t="s">
        <v>348</v>
      </c>
      <c r="F188" s="223" t="s">
        <v>349</v>
      </c>
      <c r="G188" s="224"/>
      <c r="H188" s="224"/>
      <c r="I188" s="224"/>
      <c r="J188" s="150" t="s">
        <v>154</v>
      </c>
      <c r="K188" s="151">
        <v>1</v>
      </c>
      <c r="L188" s="225">
        <v>0</v>
      </c>
      <c r="M188" s="224"/>
      <c r="N188" s="226">
        <f t="shared" si="25"/>
        <v>0</v>
      </c>
      <c r="O188" s="224"/>
      <c r="P188" s="224"/>
      <c r="Q188" s="224"/>
      <c r="R188" s="119"/>
      <c r="T188" s="152" t="s">
        <v>3</v>
      </c>
      <c r="U188" s="39" t="s">
        <v>47</v>
      </c>
      <c r="V188" s="31"/>
      <c r="W188" s="153">
        <f t="shared" si="26"/>
        <v>0</v>
      </c>
      <c r="X188" s="153">
        <v>0</v>
      </c>
      <c r="Y188" s="153">
        <f t="shared" si="27"/>
        <v>0</v>
      </c>
      <c r="Z188" s="153">
        <v>0</v>
      </c>
      <c r="AA188" s="154">
        <f t="shared" si="28"/>
        <v>0</v>
      </c>
      <c r="AR188" s="13" t="s">
        <v>219</v>
      </c>
      <c r="AT188" s="13" t="s">
        <v>142</v>
      </c>
      <c r="AU188" s="13" t="s">
        <v>97</v>
      </c>
      <c r="AY188" s="13" t="s">
        <v>141</v>
      </c>
      <c r="BE188" s="95">
        <f t="shared" si="29"/>
        <v>0</v>
      </c>
      <c r="BF188" s="95">
        <f t="shared" si="30"/>
        <v>0</v>
      </c>
      <c r="BG188" s="95">
        <f t="shared" si="31"/>
        <v>0</v>
      </c>
      <c r="BH188" s="95">
        <f t="shared" si="32"/>
        <v>0</v>
      </c>
      <c r="BI188" s="95">
        <f t="shared" si="33"/>
        <v>0</v>
      </c>
      <c r="BJ188" s="13" t="s">
        <v>22</v>
      </c>
      <c r="BK188" s="95">
        <f t="shared" si="34"/>
        <v>0</v>
      </c>
      <c r="BL188" s="13" t="s">
        <v>219</v>
      </c>
      <c r="BM188" s="13" t="s">
        <v>350</v>
      </c>
    </row>
    <row r="189" spans="2:65" s="1" customFormat="1" ht="31.5" customHeight="1">
      <c r="B189" s="117"/>
      <c r="C189" s="148" t="s">
        <v>351</v>
      </c>
      <c r="D189" s="148" t="s">
        <v>142</v>
      </c>
      <c r="E189" s="149" t="s">
        <v>352</v>
      </c>
      <c r="F189" s="223" t="s">
        <v>353</v>
      </c>
      <c r="G189" s="224"/>
      <c r="H189" s="224"/>
      <c r="I189" s="224"/>
      <c r="J189" s="150" t="s">
        <v>154</v>
      </c>
      <c r="K189" s="151">
        <v>80</v>
      </c>
      <c r="L189" s="225">
        <v>0</v>
      </c>
      <c r="M189" s="224"/>
      <c r="N189" s="226">
        <f t="shared" si="25"/>
        <v>0</v>
      </c>
      <c r="O189" s="224"/>
      <c r="P189" s="224"/>
      <c r="Q189" s="224"/>
      <c r="R189" s="119"/>
      <c r="T189" s="152" t="s">
        <v>3</v>
      </c>
      <c r="U189" s="39" t="s">
        <v>47</v>
      </c>
      <c r="V189" s="31"/>
      <c r="W189" s="153">
        <f t="shared" si="26"/>
        <v>0</v>
      </c>
      <c r="X189" s="153">
        <v>0</v>
      </c>
      <c r="Y189" s="153">
        <f t="shared" si="27"/>
        <v>0</v>
      </c>
      <c r="Z189" s="153">
        <v>0</v>
      </c>
      <c r="AA189" s="154">
        <f t="shared" si="28"/>
        <v>0</v>
      </c>
      <c r="AR189" s="13" t="s">
        <v>219</v>
      </c>
      <c r="AT189" s="13" t="s">
        <v>142</v>
      </c>
      <c r="AU189" s="13" t="s">
        <v>97</v>
      </c>
      <c r="AY189" s="13" t="s">
        <v>141</v>
      </c>
      <c r="BE189" s="95">
        <f t="shared" si="29"/>
        <v>0</v>
      </c>
      <c r="BF189" s="95">
        <f t="shared" si="30"/>
        <v>0</v>
      </c>
      <c r="BG189" s="95">
        <f t="shared" si="31"/>
        <v>0</v>
      </c>
      <c r="BH189" s="95">
        <f t="shared" si="32"/>
        <v>0</v>
      </c>
      <c r="BI189" s="95">
        <f t="shared" si="33"/>
        <v>0</v>
      </c>
      <c r="BJ189" s="13" t="s">
        <v>22</v>
      </c>
      <c r="BK189" s="95">
        <f t="shared" si="34"/>
        <v>0</v>
      </c>
      <c r="BL189" s="13" t="s">
        <v>219</v>
      </c>
      <c r="BM189" s="13" t="s">
        <v>354</v>
      </c>
    </row>
    <row r="190" spans="2:63" s="9" customFormat="1" ht="29.25" customHeight="1">
      <c r="B190" s="137"/>
      <c r="C190" s="138"/>
      <c r="D190" s="147" t="s">
        <v>116</v>
      </c>
      <c r="E190" s="147"/>
      <c r="F190" s="147"/>
      <c r="G190" s="147"/>
      <c r="H190" s="147"/>
      <c r="I190" s="147"/>
      <c r="J190" s="147"/>
      <c r="K190" s="147"/>
      <c r="L190" s="147"/>
      <c r="M190" s="147"/>
      <c r="N190" s="208">
        <f>BK190</f>
        <v>0</v>
      </c>
      <c r="O190" s="209"/>
      <c r="P190" s="209"/>
      <c r="Q190" s="209"/>
      <c r="R190" s="140"/>
      <c r="T190" s="141"/>
      <c r="U190" s="138"/>
      <c r="V190" s="138"/>
      <c r="W190" s="142">
        <f>SUM(W191:W211)</f>
        <v>0</v>
      </c>
      <c r="X190" s="138"/>
      <c r="Y190" s="142">
        <f>SUM(Y191:Y211)</f>
        <v>0.015841</v>
      </c>
      <c r="Z190" s="138"/>
      <c r="AA190" s="143">
        <f>SUM(AA191:AA211)</f>
        <v>0</v>
      </c>
      <c r="AR190" s="144" t="s">
        <v>151</v>
      </c>
      <c r="AT190" s="145" t="s">
        <v>81</v>
      </c>
      <c r="AU190" s="145" t="s">
        <v>22</v>
      </c>
      <c r="AY190" s="144" t="s">
        <v>141</v>
      </c>
      <c r="BK190" s="146">
        <f>SUM(BK191:BK211)</f>
        <v>0</v>
      </c>
    </row>
    <row r="191" spans="2:65" s="1" customFormat="1" ht="22.5" customHeight="1">
      <c r="B191" s="117"/>
      <c r="C191" s="148" t="s">
        <v>355</v>
      </c>
      <c r="D191" s="148" t="s">
        <v>142</v>
      </c>
      <c r="E191" s="149" t="s">
        <v>356</v>
      </c>
      <c r="F191" s="223" t="s">
        <v>357</v>
      </c>
      <c r="G191" s="224"/>
      <c r="H191" s="224"/>
      <c r="I191" s="224"/>
      <c r="J191" s="150" t="s">
        <v>154</v>
      </c>
      <c r="K191" s="151">
        <v>73</v>
      </c>
      <c r="L191" s="225">
        <v>0</v>
      </c>
      <c r="M191" s="224"/>
      <c r="N191" s="226">
        <f aca="true" t="shared" si="35" ref="N191:N211">ROUND(L191*K191,2)</f>
        <v>0</v>
      </c>
      <c r="O191" s="224"/>
      <c r="P191" s="224"/>
      <c r="Q191" s="224"/>
      <c r="R191" s="119"/>
      <c r="T191" s="152" t="s">
        <v>3</v>
      </c>
      <c r="U191" s="39" t="s">
        <v>47</v>
      </c>
      <c r="V191" s="31"/>
      <c r="W191" s="153">
        <f aca="true" t="shared" si="36" ref="W191:W211">V191*K191</f>
        <v>0</v>
      </c>
      <c r="X191" s="153">
        <v>0</v>
      </c>
      <c r="Y191" s="153">
        <f aca="true" t="shared" si="37" ref="Y191:Y211">X191*K191</f>
        <v>0</v>
      </c>
      <c r="Z191" s="153">
        <v>0</v>
      </c>
      <c r="AA191" s="154">
        <f aca="true" t="shared" si="38" ref="AA191:AA211">Z191*K191</f>
        <v>0</v>
      </c>
      <c r="AR191" s="13" t="s">
        <v>219</v>
      </c>
      <c r="AT191" s="13" t="s">
        <v>142</v>
      </c>
      <c r="AU191" s="13" t="s">
        <v>97</v>
      </c>
      <c r="AY191" s="13" t="s">
        <v>141</v>
      </c>
      <c r="BE191" s="95">
        <f aca="true" t="shared" si="39" ref="BE191:BE211">IF(U191="základní",N191,0)</f>
        <v>0</v>
      </c>
      <c r="BF191" s="95">
        <f aca="true" t="shared" si="40" ref="BF191:BF211">IF(U191="snížená",N191,0)</f>
        <v>0</v>
      </c>
      <c r="BG191" s="95">
        <f aca="true" t="shared" si="41" ref="BG191:BG211">IF(U191="zákl. přenesená",N191,0)</f>
        <v>0</v>
      </c>
      <c r="BH191" s="95">
        <f aca="true" t="shared" si="42" ref="BH191:BH211">IF(U191="sníž. přenesená",N191,0)</f>
        <v>0</v>
      </c>
      <c r="BI191" s="95">
        <f aca="true" t="shared" si="43" ref="BI191:BI211">IF(U191="nulová",N191,0)</f>
        <v>0</v>
      </c>
      <c r="BJ191" s="13" t="s">
        <v>22</v>
      </c>
      <c r="BK191" s="95">
        <f aca="true" t="shared" si="44" ref="BK191:BK211">ROUND(L191*K191,2)</f>
        <v>0</v>
      </c>
      <c r="BL191" s="13" t="s">
        <v>219</v>
      </c>
      <c r="BM191" s="13" t="s">
        <v>358</v>
      </c>
    </row>
    <row r="192" spans="2:65" s="1" customFormat="1" ht="22.5" customHeight="1">
      <c r="B192" s="117"/>
      <c r="C192" s="148" t="s">
        <v>359</v>
      </c>
      <c r="D192" s="148" t="s">
        <v>142</v>
      </c>
      <c r="E192" s="149" t="s">
        <v>360</v>
      </c>
      <c r="F192" s="223" t="s">
        <v>361</v>
      </c>
      <c r="G192" s="224"/>
      <c r="H192" s="224"/>
      <c r="I192" s="224"/>
      <c r="J192" s="150" t="s">
        <v>154</v>
      </c>
      <c r="K192" s="151">
        <v>1</v>
      </c>
      <c r="L192" s="225">
        <v>0</v>
      </c>
      <c r="M192" s="224"/>
      <c r="N192" s="226">
        <f t="shared" si="35"/>
        <v>0</v>
      </c>
      <c r="O192" s="224"/>
      <c r="P192" s="224"/>
      <c r="Q192" s="224"/>
      <c r="R192" s="119"/>
      <c r="T192" s="152" t="s">
        <v>3</v>
      </c>
      <c r="U192" s="39" t="s">
        <v>47</v>
      </c>
      <c r="V192" s="31"/>
      <c r="W192" s="153">
        <f t="shared" si="36"/>
        <v>0</v>
      </c>
      <c r="X192" s="153">
        <v>0</v>
      </c>
      <c r="Y192" s="153">
        <f t="shared" si="37"/>
        <v>0</v>
      </c>
      <c r="Z192" s="153">
        <v>0</v>
      </c>
      <c r="AA192" s="154">
        <f t="shared" si="38"/>
        <v>0</v>
      </c>
      <c r="AR192" s="13" t="s">
        <v>219</v>
      </c>
      <c r="AT192" s="13" t="s">
        <v>142</v>
      </c>
      <c r="AU192" s="13" t="s">
        <v>97</v>
      </c>
      <c r="AY192" s="13" t="s">
        <v>141</v>
      </c>
      <c r="BE192" s="95">
        <f t="shared" si="39"/>
        <v>0</v>
      </c>
      <c r="BF192" s="95">
        <f t="shared" si="40"/>
        <v>0</v>
      </c>
      <c r="BG192" s="95">
        <f t="shared" si="41"/>
        <v>0</v>
      </c>
      <c r="BH192" s="95">
        <f t="shared" si="42"/>
        <v>0</v>
      </c>
      <c r="BI192" s="95">
        <f t="shared" si="43"/>
        <v>0</v>
      </c>
      <c r="BJ192" s="13" t="s">
        <v>22</v>
      </c>
      <c r="BK192" s="95">
        <f t="shared" si="44"/>
        <v>0</v>
      </c>
      <c r="BL192" s="13" t="s">
        <v>219</v>
      </c>
      <c r="BM192" s="13" t="s">
        <v>362</v>
      </c>
    </row>
    <row r="193" spans="2:65" s="1" customFormat="1" ht="31.5" customHeight="1">
      <c r="B193" s="117"/>
      <c r="C193" s="148" t="s">
        <v>363</v>
      </c>
      <c r="D193" s="148" t="s">
        <v>142</v>
      </c>
      <c r="E193" s="149" t="s">
        <v>364</v>
      </c>
      <c r="F193" s="223" t="s">
        <v>365</v>
      </c>
      <c r="G193" s="224"/>
      <c r="H193" s="224"/>
      <c r="I193" s="224"/>
      <c r="J193" s="150" t="s">
        <v>154</v>
      </c>
      <c r="K193" s="151">
        <v>73</v>
      </c>
      <c r="L193" s="225">
        <v>0</v>
      </c>
      <c r="M193" s="224"/>
      <c r="N193" s="226">
        <f t="shared" si="35"/>
        <v>0</v>
      </c>
      <c r="O193" s="224"/>
      <c r="P193" s="224"/>
      <c r="Q193" s="224"/>
      <c r="R193" s="119"/>
      <c r="T193" s="152" t="s">
        <v>3</v>
      </c>
      <c r="U193" s="39" t="s">
        <v>47</v>
      </c>
      <c r="V193" s="31"/>
      <c r="W193" s="153">
        <f t="shared" si="36"/>
        <v>0</v>
      </c>
      <c r="X193" s="153">
        <v>0</v>
      </c>
      <c r="Y193" s="153">
        <f t="shared" si="37"/>
        <v>0</v>
      </c>
      <c r="Z193" s="153">
        <v>0</v>
      </c>
      <c r="AA193" s="154">
        <f t="shared" si="38"/>
        <v>0</v>
      </c>
      <c r="AR193" s="13" t="s">
        <v>219</v>
      </c>
      <c r="AT193" s="13" t="s">
        <v>142</v>
      </c>
      <c r="AU193" s="13" t="s">
        <v>97</v>
      </c>
      <c r="AY193" s="13" t="s">
        <v>141</v>
      </c>
      <c r="BE193" s="95">
        <f t="shared" si="39"/>
        <v>0</v>
      </c>
      <c r="BF193" s="95">
        <f t="shared" si="40"/>
        <v>0</v>
      </c>
      <c r="BG193" s="95">
        <f t="shared" si="41"/>
        <v>0</v>
      </c>
      <c r="BH193" s="95">
        <f t="shared" si="42"/>
        <v>0</v>
      </c>
      <c r="BI193" s="95">
        <f t="shared" si="43"/>
        <v>0</v>
      </c>
      <c r="BJ193" s="13" t="s">
        <v>22</v>
      </c>
      <c r="BK193" s="95">
        <f t="shared" si="44"/>
        <v>0</v>
      </c>
      <c r="BL193" s="13" t="s">
        <v>219</v>
      </c>
      <c r="BM193" s="13" t="s">
        <v>366</v>
      </c>
    </row>
    <row r="194" spans="2:65" s="1" customFormat="1" ht="31.5" customHeight="1">
      <c r="B194" s="117"/>
      <c r="C194" s="148" t="s">
        <v>367</v>
      </c>
      <c r="D194" s="148" t="s">
        <v>142</v>
      </c>
      <c r="E194" s="149" t="s">
        <v>368</v>
      </c>
      <c r="F194" s="223" t="s">
        <v>369</v>
      </c>
      <c r="G194" s="224"/>
      <c r="H194" s="224"/>
      <c r="I194" s="224"/>
      <c r="J194" s="150" t="s">
        <v>154</v>
      </c>
      <c r="K194" s="151">
        <v>1</v>
      </c>
      <c r="L194" s="225">
        <v>0</v>
      </c>
      <c r="M194" s="224"/>
      <c r="N194" s="226">
        <f t="shared" si="35"/>
        <v>0</v>
      </c>
      <c r="O194" s="224"/>
      <c r="P194" s="224"/>
      <c r="Q194" s="224"/>
      <c r="R194" s="119"/>
      <c r="T194" s="152" t="s">
        <v>3</v>
      </c>
      <c r="U194" s="39" t="s">
        <v>47</v>
      </c>
      <c r="V194" s="31"/>
      <c r="W194" s="153">
        <f t="shared" si="36"/>
        <v>0</v>
      </c>
      <c r="X194" s="153">
        <v>0</v>
      </c>
      <c r="Y194" s="153">
        <f t="shared" si="37"/>
        <v>0</v>
      </c>
      <c r="Z194" s="153">
        <v>0</v>
      </c>
      <c r="AA194" s="154">
        <f t="shared" si="38"/>
        <v>0</v>
      </c>
      <c r="AR194" s="13" t="s">
        <v>219</v>
      </c>
      <c r="AT194" s="13" t="s">
        <v>142</v>
      </c>
      <c r="AU194" s="13" t="s">
        <v>97</v>
      </c>
      <c r="AY194" s="13" t="s">
        <v>141</v>
      </c>
      <c r="BE194" s="95">
        <f t="shared" si="39"/>
        <v>0</v>
      </c>
      <c r="BF194" s="95">
        <f t="shared" si="40"/>
        <v>0</v>
      </c>
      <c r="BG194" s="95">
        <f t="shared" si="41"/>
        <v>0</v>
      </c>
      <c r="BH194" s="95">
        <f t="shared" si="42"/>
        <v>0</v>
      </c>
      <c r="BI194" s="95">
        <f t="shared" si="43"/>
        <v>0</v>
      </c>
      <c r="BJ194" s="13" t="s">
        <v>22</v>
      </c>
      <c r="BK194" s="95">
        <f t="shared" si="44"/>
        <v>0</v>
      </c>
      <c r="BL194" s="13" t="s">
        <v>219</v>
      </c>
      <c r="BM194" s="13" t="s">
        <v>370</v>
      </c>
    </row>
    <row r="195" spans="2:65" s="1" customFormat="1" ht="31.5" customHeight="1">
      <c r="B195" s="117"/>
      <c r="C195" s="148" t="s">
        <v>371</v>
      </c>
      <c r="D195" s="148" t="s">
        <v>142</v>
      </c>
      <c r="E195" s="149" t="s">
        <v>372</v>
      </c>
      <c r="F195" s="223" t="s">
        <v>373</v>
      </c>
      <c r="G195" s="224"/>
      <c r="H195" s="224"/>
      <c r="I195" s="224"/>
      <c r="J195" s="150" t="s">
        <v>154</v>
      </c>
      <c r="K195" s="151">
        <v>1</v>
      </c>
      <c r="L195" s="225">
        <v>0</v>
      </c>
      <c r="M195" s="224"/>
      <c r="N195" s="226">
        <f t="shared" si="35"/>
        <v>0</v>
      </c>
      <c r="O195" s="224"/>
      <c r="P195" s="224"/>
      <c r="Q195" s="224"/>
      <c r="R195" s="119"/>
      <c r="T195" s="152" t="s">
        <v>3</v>
      </c>
      <c r="U195" s="39" t="s">
        <v>47</v>
      </c>
      <c r="V195" s="31"/>
      <c r="W195" s="153">
        <f t="shared" si="36"/>
        <v>0</v>
      </c>
      <c r="X195" s="153">
        <v>0</v>
      </c>
      <c r="Y195" s="153">
        <f t="shared" si="37"/>
        <v>0</v>
      </c>
      <c r="Z195" s="153">
        <v>0</v>
      </c>
      <c r="AA195" s="154">
        <f t="shared" si="38"/>
        <v>0</v>
      </c>
      <c r="AR195" s="13" t="s">
        <v>219</v>
      </c>
      <c r="AT195" s="13" t="s">
        <v>142</v>
      </c>
      <c r="AU195" s="13" t="s">
        <v>97</v>
      </c>
      <c r="AY195" s="13" t="s">
        <v>141</v>
      </c>
      <c r="BE195" s="95">
        <f t="shared" si="39"/>
        <v>0</v>
      </c>
      <c r="BF195" s="95">
        <f t="shared" si="40"/>
        <v>0</v>
      </c>
      <c r="BG195" s="95">
        <f t="shared" si="41"/>
        <v>0</v>
      </c>
      <c r="BH195" s="95">
        <f t="shared" si="42"/>
        <v>0</v>
      </c>
      <c r="BI195" s="95">
        <f t="shared" si="43"/>
        <v>0</v>
      </c>
      <c r="BJ195" s="13" t="s">
        <v>22</v>
      </c>
      <c r="BK195" s="95">
        <f t="shared" si="44"/>
        <v>0</v>
      </c>
      <c r="BL195" s="13" t="s">
        <v>219</v>
      </c>
      <c r="BM195" s="13" t="s">
        <v>374</v>
      </c>
    </row>
    <row r="196" spans="2:65" s="1" customFormat="1" ht="22.5" customHeight="1">
      <c r="B196" s="117"/>
      <c r="C196" s="148" t="s">
        <v>375</v>
      </c>
      <c r="D196" s="148" t="s">
        <v>142</v>
      </c>
      <c r="E196" s="149" t="s">
        <v>376</v>
      </c>
      <c r="F196" s="223" t="s">
        <v>377</v>
      </c>
      <c r="G196" s="224"/>
      <c r="H196" s="224"/>
      <c r="I196" s="224"/>
      <c r="J196" s="150" t="s">
        <v>154</v>
      </c>
      <c r="K196" s="151">
        <v>2</v>
      </c>
      <c r="L196" s="225">
        <v>0</v>
      </c>
      <c r="M196" s="224"/>
      <c r="N196" s="226">
        <f t="shared" si="35"/>
        <v>0</v>
      </c>
      <c r="O196" s="224"/>
      <c r="P196" s="224"/>
      <c r="Q196" s="224"/>
      <c r="R196" s="119"/>
      <c r="T196" s="152" t="s">
        <v>3</v>
      </c>
      <c r="U196" s="39" t="s">
        <v>47</v>
      </c>
      <c r="V196" s="31"/>
      <c r="W196" s="153">
        <f t="shared" si="36"/>
        <v>0</v>
      </c>
      <c r="X196" s="153">
        <v>0</v>
      </c>
      <c r="Y196" s="153">
        <f t="shared" si="37"/>
        <v>0</v>
      </c>
      <c r="Z196" s="153">
        <v>0</v>
      </c>
      <c r="AA196" s="154">
        <f t="shared" si="38"/>
        <v>0</v>
      </c>
      <c r="AR196" s="13" t="s">
        <v>219</v>
      </c>
      <c r="AT196" s="13" t="s">
        <v>142</v>
      </c>
      <c r="AU196" s="13" t="s">
        <v>97</v>
      </c>
      <c r="AY196" s="13" t="s">
        <v>141</v>
      </c>
      <c r="BE196" s="95">
        <f t="shared" si="39"/>
        <v>0</v>
      </c>
      <c r="BF196" s="95">
        <f t="shared" si="40"/>
        <v>0</v>
      </c>
      <c r="BG196" s="95">
        <f t="shared" si="41"/>
        <v>0</v>
      </c>
      <c r="BH196" s="95">
        <f t="shared" si="42"/>
        <v>0</v>
      </c>
      <c r="BI196" s="95">
        <f t="shared" si="43"/>
        <v>0</v>
      </c>
      <c r="BJ196" s="13" t="s">
        <v>22</v>
      </c>
      <c r="BK196" s="95">
        <f t="shared" si="44"/>
        <v>0</v>
      </c>
      <c r="BL196" s="13" t="s">
        <v>219</v>
      </c>
      <c r="BM196" s="13" t="s">
        <v>378</v>
      </c>
    </row>
    <row r="197" spans="2:65" s="1" customFormat="1" ht="22.5" customHeight="1">
      <c r="B197" s="117"/>
      <c r="C197" s="148" t="s">
        <v>379</v>
      </c>
      <c r="D197" s="148" t="s">
        <v>142</v>
      </c>
      <c r="E197" s="149" t="s">
        <v>380</v>
      </c>
      <c r="F197" s="223" t="s">
        <v>381</v>
      </c>
      <c r="G197" s="224"/>
      <c r="H197" s="224"/>
      <c r="I197" s="224"/>
      <c r="J197" s="150" t="s">
        <v>154</v>
      </c>
      <c r="K197" s="151">
        <v>1</v>
      </c>
      <c r="L197" s="225">
        <v>0</v>
      </c>
      <c r="M197" s="224"/>
      <c r="N197" s="226">
        <f t="shared" si="35"/>
        <v>0</v>
      </c>
      <c r="O197" s="224"/>
      <c r="P197" s="224"/>
      <c r="Q197" s="224"/>
      <c r="R197" s="119"/>
      <c r="T197" s="152" t="s">
        <v>3</v>
      </c>
      <c r="U197" s="39" t="s">
        <v>47</v>
      </c>
      <c r="V197" s="31"/>
      <c r="W197" s="153">
        <f t="shared" si="36"/>
        <v>0</v>
      </c>
      <c r="X197" s="153">
        <v>0</v>
      </c>
      <c r="Y197" s="153">
        <f t="shared" si="37"/>
        <v>0</v>
      </c>
      <c r="Z197" s="153">
        <v>0</v>
      </c>
      <c r="AA197" s="154">
        <f t="shared" si="38"/>
        <v>0</v>
      </c>
      <c r="AR197" s="13" t="s">
        <v>219</v>
      </c>
      <c r="AT197" s="13" t="s">
        <v>142</v>
      </c>
      <c r="AU197" s="13" t="s">
        <v>97</v>
      </c>
      <c r="AY197" s="13" t="s">
        <v>141</v>
      </c>
      <c r="BE197" s="95">
        <f t="shared" si="39"/>
        <v>0</v>
      </c>
      <c r="BF197" s="95">
        <f t="shared" si="40"/>
        <v>0</v>
      </c>
      <c r="BG197" s="95">
        <f t="shared" si="41"/>
        <v>0</v>
      </c>
      <c r="BH197" s="95">
        <f t="shared" si="42"/>
        <v>0</v>
      </c>
      <c r="BI197" s="95">
        <f t="shared" si="43"/>
        <v>0</v>
      </c>
      <c r="BJ197" s="13" t="s">
        <v>22</v>
      </c>
      <c r="BK197" s="95">
        <f t="shared" si="44"/>
        <v>0</v>
      </c>
      <c r="BL197" s="13" t="s">
        <v>219</v>
      </c>
      <c r="BM197" s="13" t="s">
        <v>382</v>
      </c>
    </row>
    <row r="198" spans="2:65" s="1" customFormat="1" ht="31.5" customHeight="1">
      <c r="B198" s="117"/>
      <c r="C198" s="155" t="s">
        <v>383</v>
      </c>
      <c r="D198" s="155" t="s">
        <v>208</v>
      </c>
      <c r="E198" s="156" t="s">
        <v>384</v>
      </c>
      <c r="F198" s="231" t="s">
        <v>385</v>
      </c>
      <c r="G198" s="232"/>
      <c r="H198" s="232"/>
      <c r="I198" s="232"/>
      <c r="J198" s="157" t="s">
        <v>287</v>
      </c>
      <c r="K198" s="158">
        <v>1</v>
      </c>
      <c r="L198" s="233">
        <v>0</v>
      </c>
      <c r="M198" s="232"/>
      <c r="N198" s="234">
        <f t="shared" si="35"/>
        <v>0</v>
      </c>
      <c r="O198" s="224"/>
      <c r="P198" s="224"/>
      <c r="Q198" s="224"/>
      <c r="R198" s="119"/>
      <c r="T198" s="152" t="s">
        <v>3</v>
      </c>
      <c r="U198" s="39" t="s">
        <v>47</v>
      </c>
      <c r="V198" s="31"/>
      <c r="W198" s="153">
        <f t="shared" si="36"/>
        <v>0</v>
      </c>
      <c r="X198" s="153">
        <v>0</v>
      </c>
      <c r="Y198" s="153">
        <f t="shared" si="37"/>
        <v>0</v>
      </c>
      <c r="Z198" s="153">
        <v>0</v>
      </c>
      <c r="AA198" s="154">
        <f t="shared" si="38"/>
        <v>0</v>
      </c>
      <c r="AR198" s="13" t="s">
        <v>288</v>
      </c>
      <c r="AT198" s="13" t="s">
        <v>208</v>
      </c>
      <c r="AU198" s="13" t="s">
        <v>97</v>
      </c>
      <c r="AY198" s="13" t="s">
        <v>141</v>
      </c>
      <c r="BE198" s="95">
        <f t="shared" si="39"/>
        <v>0</v>
      </c>
      <c r="BF198" s="95">
        <f t="shared" si="40"/>
        <v>0</v>
      </c>
      <c r="BG198" s="95">
        <f t="shared" si="41"/>
        <v>0</v>
      </c>
      <c r="BH198" s="95">
        <f t="shared" si="42"/>
        <v>0</v>
      </c>
      <c r="BI198" s="95">
        <f t="shared" si="43"/>
        <v>0</v>
      </c>
      <c r="BJ198" s="13" t="s">
        <v>22</v>
      </c>
      <c r="BK198" s="95">
        <f t="shared" si="44"/>
        <v>0</v>
      </c>
      <c r="BL198" s="13" t="s">
        <v>219</v>
      </c>
      <c r="BM198" s="13" t="s">
        <v>386</v>
      </c>
    </row>
    <row r="199" spans="2:65" s="1" customFormat="1" ht="31.5" customHeight="1">
      <c r="B199" s="117"/>
      <c r="C199" s="155" t="s">
        <v>387</v>
      </c>
      <c r="D199" s="155" t="s">
        <v>208</v>
      </c>
      <c r="E199" s="156" t="s">
        <v>388</v>
      </c>
      <c r="F199" s="231" t="s">
        <v>389</v>
      </c>
      <c r="G199" s="232"/>
      <c r="H199" s="232"/>
      <c r="I199" s="232"/>
      <c r="J199" s="157" t="s">
        <v>287</v>
      </c>
      <c r="K199" s="158">
        <v>1</v>
      </c>
      <c r="L199" s="233">
        <v>0</v>
      </c>
      <c r="M199" s="232"/>
      <c r="N199" s="234">
        <f t="shared" si="35"/>
        <v>0</v>
      </c>
      <c r="O199" s="224"/>
      <c r="P199" s="224"/>
      <c r="Q199" s="224"/>
      <c r="R199" s="119"/>
      <c r="T199" s="152" t="s">
        <v>3</v>
      </c>
      <c r="U199" s="39" t="s">
        <v>47</v>
      </c>
      <c r="V199" s="31"/>
      <c r="W199" s="153">
        <f t="shared" si="36"/>
        <v>0</v>
      </c>
      <c r="X199" s="153">
        <v>0</v>
      </c>
      <c r="Y199" s="153">
        <f t="shared" si="37"/>
        <v>0</v>
      </c>
      <c r="Z199" s="153">
        <v>0</v>
      </c>
      <c r="AA199" s="154">
        <f t="shared" si="38"/>
        <v>0</v>
      </c>
      <c r="AR199" s="13" t="s">
        <v>288</v>
      </c>
      <c r="AT199" s="13" t="s">
        <v>208</v>
      </c>
      <c r="AU199" s="13" t="s">
        <v>97</v>
      </c>
      <c r="AY199" s="13" t="s">
        <v>141</v>
      </c>
      <c r="BE199" s="95">
        <f t="shared" si="39"/>
        <v>0</v>
      </c>
      <c r="BF199" s="95">
        <f t="shared" si="40"/>
        <v>0</v>
      </c>
      <c r="BG199" s="95">
        <f t="shared" si="41"/>
        <v>0</v>
      </c>
      <c r="BH199" s="95">
        <f t="shared" si="42"/>
        <v>0</v>
      </c>
      <c r="BI199" s="95">
        <f t="shared" si="43"/>
        <v>0</v>
      </c>
      <c r="BJ199" s="13" t="s">
        <v>22</v>
      </c>
      <c r="BK199" s="95">
        <f t="shared" si="44"/>
        <v>0</v>
      </c>
      <c r="BL199" s="13" t="s">
        <v>219</v>
      </c>
      <c r="BM199" s="13" t="s">
        <v>390</v>
      </c>
    </row>
    <row r="200" spans="2:65" s="1" customFormat="1" ht="31.5" customHeight="1">
      <c r="B200" s="117"/>
      <c r="C200" s="155" t="s">
        <v>391</v>
      </c>
      <c r="D200" s="155" t="s">
        <v>208</v>
      </c>
      <c r="E200" s="156" t="s">
        <v>392</v>
      </c>
      <c r="F200" s="231" t="s">
        <v>393</v>
      </c>
      <c r="G200" s="232"/>
      <c r="H200" s="232"/>
      <c r="I200" s="232"/>
      <c r="J200" s="157" t="s">
        <v>287</v>
      </c>
      <c r="K200" s="158">
        <v>73</v>
      </c>
      <c r="L200" s="233">
        <v>0</v>
      </c>
      <c r="M200" s="232"/>
      <c r="N200" s="234">
        <f t="shared" si="35"/>
        <v>0</v>
      </c>
      <c r="O200" s="224"/>
      <c r="P200" s="224"/>
      <c r="Q200" s="224"/>
      <c r="R200" s="119"/>
      <c r="T200" s="152" t="s">
        <v>3</v>
      </c>
      <c r="U200" s="39" t="s">
        <v>47</v>
      </c>
      <c r="V200" s="31"/>
      <c r="W200" s="153">
        <f t="shared" si="36"/>
        <v>0</v>
      </c>
      <c r="X200" s="153">
        <v>0</v>
      </c>
      <c r="Y200" s="153">
        <f t="shared" si="37"/>
        <v>0</v>
      </c>
      <c r="Z200" s="153">
        <v>0</v>
      </c>
      <c r="AA200" s="154">
        <f t="shared" si="38"/>
        <v>0</v>
      </c>
      <c r="AR200" s="13" t="s">
        <v>288</v>
      </c>
      <c r="AT200" s="13" t="s">
        <v>208</v>
      </c>
      <c r="AU200" s="13" t="s">
        <v>97</v>
      </c>
      <c r="AY200" s="13" t="s">
        <v>141</v>
      </c>
      <c r="BE200" s="95">
        <f t="shared" si="39"/>
        <v>0</v>
      </c>
      <c r="BF200" s="95">
        <f t="shared" si="40"/>
        <v>0</v>
      </c>
      <c r="BG200" s="95">
        <f t="shared" si="41"/>
        <v>0</v>
      </c>
      <c r="BH200" s="95">
        <f t="shared" si="42"/>
        <v>0</v>
      </c>
      <c r="BI200" s="95">
        <f t="shared" si="43"/>
        <v>0</v>
      </c>
      <c r="BJ200" s="13" t="s">
        <v>22</v>
      </c>
      <c r="BK200" s="95">
        <f t="shared" si="44"/>
        <v>0</v>
      </c>
      <c r="BL200" s="13" t="s">
        <v>219</v>
      </c>
      <c r="BM200" s="13" t="s">
        <v>394</v>
      </c>
    </row>
    <row r="201" spans="2:65" s="1" customFormat="1" ht="31.5" customHeight="1">
      <c r="B201" s="117"/>
      <c r="C201" s="155" t="s">
        <v>395</v>
      </c>
      <c r="D201" s="155" t="s">
        <v>208</v>
      </c>
      <c r="E201" s="156" t="s">
        <v>396</v>
      </c>
      <c r="F201" s="231" t="s">
        <v>397</v>
      </c>
      <c r="G201" s="232"/>
      <c r="H201" s="232"/>
      <c r="I201" s="232"/>
      <c r="J201" s="157" t="s">
        <v>287</v>
      </c>
      <c r="K201" s="158">
        <v>1</v>
      </c>
      <c r="L201" s="233">
        <v>0</v>
      </c>
      <c r="M201" s="232"/>
      <c r="N201" s="234">
        <f t="shared" si="35"/>
        <v>0</v>
      </c>
      <c r="O201" s="224"/>
      <c r="P201" s="224"/>
      <c r="Q201" s="224"/>
      <c r="R201" s="119"/>
      <c r="T201" s="152" t="s">
        <v>3</v>
      </c>
      <c r="U201" s="39" t="s">
        <v>47</v>
      </c>
      <c r="V201" s="31"/>
      <c r="W201" s="153">
        <f t="shared" si="36"/>
        <v>0</v>
      </c>
      <c r="X201" s="153">
        <v>0</v>
      </c>
      <c r="Y201" s="153">
        <f t="shared" si="37"/>
        <v>0</v>
      </c>
      <c r="Z201" s="153">
        <v>0</v>
      </c>
      <c r="AA201" s="154">
        <f t="shared" si="38"/>
        <v>0</v>
      </c>
      <c r="AR201" s="13" t="s">
        <v>288</v>
      </c>
      <c r="AT201" s="13" t="s">
        <v>208</v>
      </c>
      <c r="AU201" s="13" t="s">
        <v>97</v>
      </c>
      <c r="AY201" s="13" t="s">
        <v>141</v>
      </c>
      <c r="BE201" s="95">
        <f t="shared" si="39"/>
        <v>0</v>
      </c>
      <c r="BF201" s="95">
        <f t="shared" si="40"/>
        <v>0</v>
      </c>
      <c r="BG201" s="95">
        <f t="shared" si="41"/>
        <v>0</v>
      </c>
      <c r="BH201" s="95">
        <f t="shared" si="42"/>
        <v>0</v>
      </c>
      <c r="BI201" s="95">
        <f t="shared" si="43"/>
        <v>0</v>
      </c>
      <c r="BJ201" s="13" t="s">
        <v>22</v>
      </c>
      <c r="BK201" s="95">
        <f t="shared" si="44"/>
        <v>0</v>
      </c>
      <c r="BL201" s="13" t="s">
        <v>219</v>
      </c>
      <c r="BM201" s="13" t="s">
        <v>398</v>
      </c>
    </row>
    <row r="202" spans="2:65" s="1" customFormat="1" ht="31.5" customHeight="1">
      <c r="B202" s="117"/>
      <c r="C202" s="155" t="s">
        <v>219</v>
      </c>
      <c r="D202" s="155" t="s">
        <v>208</v>
      </c>
      <c r="E202" s="156" t="s">
        <v>399</v>
      </c>
      <c r="F202" s="231" t="s">
        <v>400</v>
      </c>
      <c r="G202" s="232"/>
      <c r="H202" s="232"/>
      <c r="I202" s="232"/>
      <c r="J202" s="157" t="s">
        <v>287</v>
      </c>
      <c r="K202" s="158">
        <v>1</v>
      </c>
      <c r="L202" s="233">
        <v>0</v>
      </c>
      <c r="M202" s="232"/>
      <c r="N202" s="234">
        <f t="shared" si="35"/>
        <v>0</v>
      </c>
      <c r="O202" s="224"/>
      <c r="P202" s="224"/>
      <c r="Q202" s="224"/>
      <c r="R202" s="119"/>
      <c r="T202" s="152" t="s">
        <v>3</v>
      </c>
      <c r="U202" s="39" t="s">
        <v>47</v>
      </c>
      <c r="V202" s="31"/>
      <c r="W202" s="153">
        <f t="shared" si="36"/>
        <v>0</v>
      </c>
      <c r="X202" s="153">
        <v>0</v>
      </c>
      <c r="Y202" s="153">
        <f t="shared" si="37"/>
        <v>0</v>
      </c>
      <c r="Z202" s="153">
        <v>0</v>
      </c>
      <c r="AA202" s="154">
        <f t="shared" si="38"/>
        <v>0</v>
      </c>
      <c r="AR202" s="13" t="s">
        <v>288</v>
      </c>
      <c r="AT202" s="13" t="s">
        <v>208</v>
      </c>
      <c r="AU202" s="13" t="s">
        <v>97</v>
      </c>
      <c r="AY202" s="13" t="s">
        <v>141</v>
      </c>
      <c r="BE202" s="95">
        <f t="shared" si="39"/>
        <v>0</v>
      </c>
      <c r="BF202" s="95">
        <f t="shared" si="40"/>
        <v>0</v>
      </c>
      <c r="BG202" s="95">
        <f t="shared" si="41"/>
        <v>0</v>
      </c>
      <c r="BH202" s="95">
        <f t="shared" si="42"/>
        <v>0</v>
      </c>
      <c r="BI202" s="95">
        <f t="shared" si="43"/>
        <v>0</v>
      </c>
      <c r="BJ202" s="13" t="s">
        <v>22</v>
      </c>
      <c r="BK202" s="95">
        <f t="shared" si="44"/>
        <v>0</v>
      </c>
      <c r="BL202" s="13" t="s">
        <v>219</v>
      </c>
      <c r="BM202" s="13" t="s">
        <v>401</v>
      </c>
    </row>
    <row r="203" spans="2:65" s="1" customFormat="1" ht="22.5" customHeight="1">
      <c r="B203" s="117"/>
      <c r="C203" s="155" t="s">
        <v>402</v>
      </c>
      <c r="D203" s="155" t="s">
        <v>208</v>
      </c>
      <c r="E203" s="156" t="s">
        <v>403</v>
      </c>
      <c r="F203" s="231" t="s">
        <v>404</v>
      </c>
      <c r="G203" s="232"/>
      <c r="H203" s="232"/>
      <c r="I203" s="232"/>
      <c r="J203" s="157" t="s">
        <v>287</v>
      </c>
      <c r="K203" s="158">
        <v>1</v>
      </c>
      <c r="L203" s="233">
        <v>0</v>
      </c>
      <c r="M203" s="232"/>
      <c r="N203" s="234">
        <f t="shared" si="35"/>
        <v>0</v>
      </c>
      <c r="O203" s="224"/>
      <c r="P203" s="224"/>
      <c r="Q203" s="224"/>
      <c r="R203" s="119"/>
      <c r="T203" s="152" t="s">
        <v>3</v>
      </c>
      <c r="U203" s="39" t="s">
        <v>47</v>
      </c>
      <c r="V203" s="31"/>
      <c r="W203" s="153">
        <f t="shared" si="36"/>
        <v>0</v>
      </c>
      <c r="X203" s="153">
        <v>0</v>
      </c>
      <c r="Y203" s="153">
        <f t="shared" si="37"/>
        <v>0</v>
      </c>
      <c r="Z203" s="153">
        <v>0</v>
      </c>
      <c r="AA203" s="154">
        <f t="shared" si="38"/>
        <v>0</v>
      </c>
      <c r="AR203" s="13" t="s">
        <v>288</v>
      </c>
      <c r="AT203" s="13" t="s">
        <v>208</v>
      </c>
      <c r="AU203" s="13" t="s">
        <v>97</v>
      </c>
      <c r="AY203" s="13" t="s">
        <v>141</v>
      </c>
      <c r="BE203" s="95">
        <f t="shared" si="39"/>
        <v>0</v>
      </c>
      <c r="BF203" s="95">
        <f t="shared" si="40"/>
        <v>0</v>
      </c>
      <c r="BG203" s="95">
        <f t="shared" si="41"/>
        <v>0</v>
      </c>
      <c r="BH203" s="95">
        <f t="shared" si="42"/>
        <v>0</v>
      </c>
      <c r="BI203" s="95">
        <f t="shared" si="43"/>
        <v>0</v>
      </c>
      <c r="BJ203" s="13" t="s">
        <v>22</v>
      </c>
      <c r="BK203" s="95">
        <f t="shared" si="44"/>
        <v>0</v>
      </c>
      <c r="BL203" s="13" t="s">
        <v>219</v>
      </c>
      <c r="BM203" s="13" t="s">
        <v>405</v>
      </c>
    </row>
    <row r="204" spans="2:65" s="1" customFormat="1" ht="22.5" customHeight="1">
      <c r="B204" s="117"/>
      <c r="C204" s="155" t="s">
        <v>406</v>
      </c>
      <c r="D204" s="155" t="s">
        <v>208</v>
      </c>
      <c r="E204" s="156" t="s">
        <v>407</v>
      </c>
      <c r="F204" s="231" t="s">
        <v>408</v>
      </c>
      <c r="G204" s="232"/>
      <c r="H204" s="232"/>
      <c r="I204" s="232"/>
      <c r="J204" s="157" t="s">
        <v>287</v>
      </c>
      <c r="K204" s="158">
        <v>2</v>
      </c>
      <c r="L204" s="233">
        <v>0</v>
      </c>
      <c r="M204" s="232"/>
      <c r="N204" s="234">
        <f t="shared" si="35"/>
        <v>0</v>
      </c>
      <c r="O204" s="224"/>
      <c r="P204" s="224"/>
      <c r="Q204" s="224"/>
      <c r="R204" s="119"/>
      <c r="T204" s="152" t="s">
        <v>3</v>
      </c>
      <c r="U204" s="39" t="s">
        <v>47</v>
      </c>
      <c r="V204" s="31"/>
      <c r="W204" s="153">
        <f t="shared" si="36"/>
        <v>0</v>
      </c>
      <c r="X204" s="153">
        <v>0</v>
      </c>
      <c r="Y204" s="153">
        <f t="shared" si="37"/>
        <v>0</v>
      </c>
      <c r="Z204" s="153">
        <v>0</v>
      </c>
      <c r="AA204" s="154">
        <f t="shared" si="38"/>
        <v>0</v>
      </c>
      <c r="AR204" s="13" t="s">
        <v>288</v>
      </c>
      <c r="AT204" s="13" t="s">
        <v>208</v>
      </c>
      <c r="AU204" s="13" t="s">
        <v>97</v>
      </c>
      <c r="AY204" s="13" t="s">
        <v>141</v>
      </c>
      <c r="BE204" s="95">
        <f t="shared" si="39"/>
        <v>0</v>
      </c>
      <c r="BF204" s="95">
        <f t="shared" si="40"/>
        <v>0</v>
      </c>
      <c r="BG204" s="95">
        <f t="shared" si="41"/>
        <v>0</v>
      </c>
      <c r="BH204" s="95">
        <f t="shared" si="42"/>
        <v>0</v>
      </c>
      <c r="BI204" s="95">
        <f t="shared" si="43"/>
        <v>0</v>
      </c>
      <c r="BJ204" s="13" t="s">
        <v>22</v>
      </c>
      <c r="BK204" s="95">
        <f t="shared" si="44"/>
        <v>0</v>
      </c>
      <c r="BL204" s="13" t="s">
        <v>219</v>
      </c>
      <c r="BM204" s="13" t="s">
        <v>409</v>
      </c>
    </row>
    <row r="205" spans="2:65" s="1" customFormat="1" ht="31.5" customHeight="1">
      <c r="B205" s="117"/>
      <c r="C205" s="155" t="s">
        <v>410</v>
      </c>
      <c r="D205" s="155" t="s">
        <v>208</v>
      </c>
      <c r="E205" s="156" t="s">
        <v>411</v>
      </c>
      <c r="F205" s="231" t="s">
        <v>412</v>
      </c>
      <c r="G205" s="232"/>
      <c r="H205" s="232"/>
      <c r="I205" s="232"/>
      <c r="J205" s="157" t="s">
        <v>154</v>
      </c>
      <c r="K205" s="158">
        <v>73</v>
      </c>
      <c r="L205" s="233">
        <v>0</v>
      </c>
      <c r="M205" s="232"/>
      <c r="N205" s="234">
        <f t="shared" si="35"/>
        <v>0</v>
      </c>
      <c r="O205" s="224"/>
      <c r="P205" s="224"/>
      <c r="Q205" s="224"/>
      <c r="R205" s="119"/>
      <c r="T205" s="152" t="s">
        <v>3</v>
      </c>
      <c r="U205" s="39" t="s">
        <v>47</v>
      </c>
      <c r="V205" s="31"/>
      <c r="W205" s="153">
        <f t="shared" si="36"/>
        <v>0</v>
      </c>
      <c r="X205" s="153">
        <v>6.7E-05</v>
      </c>
      <c r="Y205" s="153">
        <f t="shared" si="37"/>
        <v>0.004891</v>
      </c>
      <c r="Z205" s="153">
        <v>0</v>
      </c>
      <c r="AA205" s="154">
        <f t="shared" si="38"/>
        <v>0</v>
      </c>
      <c r="AR205" s="13" t="s">
        <v>227</v>
      </c>
      <c r="AT205" s="13" t="s">
        <v>208</v>
      </c>
      <c r="AU205" s="13" t="s">
        <v>97</v>
      </c>
      <c r="AY205" s="13" t="s">
        <v>141</v>
      </c>
      <c r="BE205" s="95">
        <f t="shared" si="39"/>
        <v>0</v>
      </c>
      <c r="BF205" s="95">
        <f t="shared" si="40"/>
        <v>0</v>
      </c>
      <c r="BG205" s="95">
        <f t="shared" si="41"/>
        <v>0</v>
      </c>
      <c r="BH205" s="95">
        <f t="shared" si="42"/>
        <v>0</v>
      </c>
      <c r="BI205" s="95">
        <f t="shared" si="43"/>
        <v>0</v>
      </c>
      <c r="BJ205" s="13" t="s">
        <v>22</v>
      </c>
      <c r="BK205" s="95">
        <f t="shared" si="44"/>
        <v>0</v>
      </c>
      <c r="BL205" s="13" t="s">
        <v>227</v>
      </c>
      <c r="BM205" s="13" t="s">
        <v>413</v>
      </c>
    </row>
    <row r="206" spans="2:65" s="1" customFormat="1" ht="22.5" customHeight="1">
      <c r="B206" s="117"/>
      <c r="C206" s="155" t="s">
        <v>414</v>
      </c>
      <c r="D206" s="155" t="s">
        <v>208</v>
      </c>
      <c r="E206" s="156" t="s">
        <v>415</v>
      </c>
      <c r="F206" s="231" t="s">
        <v>416</v>
      </c>
      <c r="G206" s="232"/>
      <c r="H206" s="232"/>
      <c r="I206" s="232"/>
      <c r="J206" s="157" t="s">
        <v>154</v>
      </c>
      <c r="K206" s="158">
        <v>73</v>
      </c>
      <c r="L206" s="233">
        <v>0</v>
      </c>
      <c r="M206" s="232"/>
      <c r="N206" s="234">
        <f t="shared" si="35"/>
        <v>0</v>
      </c>
      <c r="O206" s="224"/>
      <c r="P206" s="224"/>
      <c r="Q206" s="224"/>
      <c r="R206" s="119"/>
      <c r="T206" s="152" t="s">
        <v>3</v>
      </c>
      <c r="U206" s="39" t="s">
        <v>47</v>
      </c>
      <c r="V206" s="31"/>
      <c r="W206" s="153">
        <f t="shared" si="36"/>
        <v>0</v>
      </c>
      <c r="X206" s="153">
        <v>5E-05</v>
      </c>
      <c r="Y206" s="153">
        <f t="shared" si="37"/>
        <v>0.00365</v>
      </c>
      <c r="Z206" s="153">
        <v>0</v>
      </c>
      <c r="AA206" s="154">
        <f t="shared" si="38"/>
        <v>0</v>
      </c>
      <c r="AR206" s="13" t="s">
        <v>227</v>
      </c>
      <c r="AT206" s="13" t="s">
        <v>208</v>
      </c>
      <c r="AU206" s="13" t="s">
        <v>97</v>
      </c>
      <c r="AY206" s="13" t="s">
        <v>141</v>
      </c>
      <c r="BE206" s="95">
        <f t="shared" si="39"/>
        <v>0</v>
      </c>
      <c r="BF206" s="95">
        <f t="shared" si="40"/>
        <v>0</v>
      </c>
      <c r="BG206" s="95">
        <f t="shared" si="41"/>
        <v>0</v>
      </c>
      <c r="BH206" s="95">
        <f t="shared" si="42"/>
        <v>0</v>
      </c>
      <c r="BI206" s="95">
        <f t="shared" si="43"/>
        <v>0</v>
      </c>
      <c r="BJ206" s="13" t="s">
        <v>22</v>
      </c>
      <c r="BK206" s="95">
        <f t="shared" si="44"/>
        <v>0</v>
      </c>
      <c r="BL206" s="13" t="s">
        <v>227</v>
      </c>
      <c r="BM206" s="13" t="s">
        <v>417</v>
      </c>
    </row>
    <row r="207" spans="2:65" s="1" customFormat="1" ht="31.5" customHeight="1">
      <c r="B207" s="117"/>
      <c r="C207" s="155" t="s">
        <v>418</v>
      </c>
      <c r="D207" s="155" t="s">
        <v>208</v>
      </c>
      <c r="E207" s="156" t="s">
        <v>419</v>
      </c>
      <c r="F207" s="231" t="s">
        <v>420</v>
      </c>
      <c r="G207" s="232"/>
      <c r="H207" s="232"/>
      <c r="I207" s="232"/>
      <c r="J207" s="157" t="s">
        <v>154</v>
      </c>
      <c r="K207" s="158">
        <v>73</v>
      </c>
      <c r="L207" s="233">
        <v>0</v>
      </c>
      <c r="M207" s="232"/>
      <c r="N207" s="234">
        <f t="shared" si="35"/>
        <v>0</v>
      </c>
      <c r="O207" s="224"/>
      <c r="P207" s="224"/>
      <c r="Q207" s="224"/>
      <c r="R207" s="119"/>
      <c r="T207" s="152" t="s">
        <v>3</v>
      </c>
      <c r="U207" s="39" t="s">
        <v>47</v>
      </c>
      <c r="V207" s="31"/>
      <c r="W207" s="153">
        <f t="shared" si="36"/>
        <v>0</v>
      </c>
      <c r="X207" s="153">
        <v>5E-05</v>
      </c>
      <c r="Y207" s="153">
        <f t="shared" si="37"/>
        <v>0.00365</v>
      </c>
      <c r="Z207" s="153">
        <v>0</v>
      </c>
      <c r="AA207" s="154">
        <f t="shared" si="38"/>
        <v>0</v>
      </c>
      <c r="AR207" s="13" t="s">
        <v>227</v>
      </c>
      <c r="AT207" s="13" t="s">
        <v>208</v>
      </c>
      <c r="AU207" s="13" t="s">
        <v>97</v>
      </c>
      <c r="AY207" s="13" t="s">
        <v>141</v>
      </c>
      <c r="BE207" s="95">
        <f t="shared" si="39"/>
        <v>0</v>
      </c>
      <c r="BF207" s="95">
        <f t="shared" si="40"/>
        <v>0</v>
      </c>
      <c r="BG207" s="95">
        <f t="shared" si="41"/>
        <v>0</v>
      </c>
      <c r="BH207" s="95">
        <f t="shared" si="42"/>
        <v>0</v>
      </c>
      <c r="BI207" s="95">
        <f t="shared" si="43"/>
        <v>0</v>
      </c>
      <c r="BJ207" s="13" t="s">
        <v>22</v>
      </c>
      <c r="BK207" s="95">
        <f t="shared" si="44"/>
        <v>0</v>
      </c>
      <c r="BL207" s="13" t="s">
        <v>227</v>
      </c>
      <c r="BM207" s="13" t="s">
        <v>421</v>
      </c>
    </row>
    <row r="208" spans="2:65" s="1" customFormat="1" ht="22.5" customHeight="1">
      <c r="B208" s="117"/>
      <c r="C208" s="155" t="s">
        <v>422</v>
      </c>
      <c r="D208" s="155" t="s">
        <v>208</v>
      </c>
      <c r="E208" s="156" t="s">
        <v>423</v>
      </c>
      <c r="F208" s="231" t="s">
        <v>424</v>
      </c>
      <c r="G208" s="232"/>
      <c r="H208" s="232"/>
      <c r="I208" s="232"/>
      <c r="J208" s="157" t="s">
        <v>154</v>
      </c>
      <c r="K208" s="158">
        <v>73</v>
      </c>
      <c r="L208" s="233">
        <v>0</v>
      </c>
      <c r="M208" s="232"/>
      <c r="N208" s="234">
        <f t="shared" si="35"/>
        <v>0</v>
      </c>
      <c r="O208" s="224"/>
      <c r="P208" s="224"/>
      <c r="Q208" s="224"/>
      <c r="R208" s="119"/>
      <c r="T208" s="152" t="s">
        <v>3</v>
      </c>
      <c r="U208" s="39" t="s">
        <v>47</v>
      </c>
      <c r="V208" s="31"/>
      <c r="W208" s="153">
        <f t="shared" si="36"/>
        <v>0</v>
      </c>
      <c r="X208" s="153">
        <v>5E-05</v>
      </c>
      <c r="Y208" s="153">
        <f t="shared" si="37"/>
        <v>0.00365</v>
      </c>
      <c r="Z208" s="153">
        <v>0</v>
      </c>
      <c r="AA208" s="154">
        <f t="shared" si="38"/>
        <v>0</v>
      </c>
      <c r="AR208" s="13" t="s">
        <v>227</v>
      </c>
      <c r="AT208" s="13" t="s">
        <v>208</v>
      </c>
      <c r="AU208" s="13" t="s">
        <v>97</v>
      </c>
      <c r="AY208" s="13" t="s">
        <v>141</v>
      </c>
      <c r="BE208" s="95">
        <f t="shared" si="39"/>
        <v>0</v>
      </c>
      <c r="BF208" s="95">
        <f t="shared" si="40"/>
        <v>0</v>
      </c>
      <c r="BG208" s="95">
        <f t="shared" si="41"/>
        <v>0</v>
      </c>
      <c r="BH208" s="95">
        <f t="shared" si="42"/>
        <v>0</v>
      </c>
      <c r="BI208" s="95">
        <f t="shared" si="43"/>
        <v>0</v>
      </c>
      <c r="BJ208" s="13" t="s">
        <v>22</v>
      </c>
      <c r="BK208" s="95">
        <f t="shared" si="44"/>
        <v>0</v>
      </c>
      <c r="BL208" s="13" t="s">
        <v>227</v>
      </c>
      <c r="BM208" s="13" t="s">
        <v>425</v>
      </c>
    </row>
    <row r="209" spans="2:65" s="1" customFormat="1" ht="22.5" customHeight="1">
      <c r="B209" s="117"/>
      <c r="C209" s="148" t="s">
        <v>426</v>
      </c>
      <c r="D209" s="148" t="s">
        <v>142</v>
      </c>
      <c r="E209" s="149" t="s">
        <v>427</v>
      </c>
      <c r="F209" s="223" t="s">
        <v>428</v>
      </c>
      <c r="G209" s="224"/>
      <c r="H209" s="224"/>
      <c r="I209" s="224"/>
      <c r="J209" s="150" t="s">
        <v>313</v>
      </c>
      <c r="K209" s="151">
        <v>48</v>
      </c>
      <c r="L209" s="225">
        <v>0</v>
      </c>
      <c r="M209" s="224"/>
      <c r="N209" s="226">
        <f t="shared" si="35"/>
        <v>0</v>
      </c>
      <c r="O209" s="224"/>
      <c r="P209" s="224"/>
      <c r="Q209" s="224"/>
      <c r="R209" s="119"/>
      <c r="T209" s="152" t="s">
        <v>3</v>
      </c>
      <c r="U209" s="39" t="s">
        <v>47</v>
      </c>
      <c r="V209" s="31"/>
      <c r="W209" s="153">
        <f t="shared" si="36"/>
        <v>0</v>
      </c>
      <c r="X209" s="153">
        <v>0</v>
      </c>
      <c r="Y209" s="153">
        <f t="shared" si="37"/>
        <v>0</v>
      </c>
      <c r="Z209" s="153">
        <v>0</v>
      </c>
      <c r="AA209" s="154">
        <f t="shared" si="38"/>
        <v>0</v>
      </c>
      <c r="AR209" s="13" t="s">
        <v>219</v>
      </c>
      <c r="AT209" s="13" t="s">
        <v>142</v>
      </c>
      <c r="AU209" s="13" t="s">
        <v>97</v>
      </c>
      <c r="AY209" s="13" t="s">
        <v>141</v>
      </c>
      <c r="BE209" s="95">
        <f t="shared" si="39"/>
        <v>0</v>
      </c>
      <c r="BF209" s="95">
        <f t="shared" si="40"/>
        <v>0</v>
      </c>
      <c r="BG209" s="95">
        <f t="shared" si="41"/>
        <v>0</v>
      </c>
      <c r="BH209" s="95">
        <f t="shared" si="42"/>
        <v>0</v>
      </c>
      <c r="BI209" s="95">
        <f t="shared" si="43"/>
        <v>0</v>
      </c>
      <c r="BJ209" s="13" t="s">
        <v>22</v>
      </c>
      <c r="BK209" s="95">
        <f t="shared" si="44"/>
        <v>0</v>
      </c>
      <c r="BL209" s="13" t="s">
        <v>219</v>
      </c>
      <c r="BM209" s="13" t="s">
        <v>429</v>
      </c>
    </row>
    <row r="210" spans="2:65" s="1" customFormat="1" ht="31.5" customHeight="1">
      <c r="B210" s="117"/>
      <c r="C210" s="148" t="s">
        <v>430</v>
      </c>
      <c r="D210" s="148" t="s">
        <v>142</v>
      </c>
      <c r="E210" s="149" t="s">
        <v>431</v>
      </c>
      <c r="F210" s="223" t="s">
        <v>432</v>
      </c>
      <c r="G210" s="224"/>
      <c r="H210" s="224"/>
      <c r="I210" s="224"/>
      <c r="J210" s="150" t="s">
        <v>313</v>
      </c>
      <c r="K210" s="151">
        <v>4</v>
      </c>
      <c r="L210" s="225">
        <v>0</v>
      </c>
      <c r="M210" s="224"/>
      <c r="N210" s="226">
        <f t="shared" si="35"/>
        <v>0</v>
      </c>
      <c r="O210" s="224"/>
      <c r="P210" s="224"/>
      <c r="Q210" s="224"/>
      <c r="R210" s="119"/>
      <c r="T210" s="152" t="s">
        <v>3</v>
      </c>
      <c r="U210" s="39" t="s">
        <v>47</v>
      </c>
      <c r="V210" s="31"/>
      <c r="W210" s="153">
        <f t="shared" si="36"/>
        <v>0</v>
      </c>
      <c r="X210" s="153">
        <v>0</v>
      </c>
      <c r="Y210" s="153">
        <f t="shared" si="37"/>
        <v>0</v>
      </c>
      <c r="Z210" s="153">
        <v>0</v>
      </c>
      <c r="AA210" s="154">
        <f t="shared" si="38"/>
        <v>0</v>
      </c>
      <c r="AR210" s="13" t="s">
        <v>219</v>
      </c>
      <c r="AT210" s="13" t="s">
        <v>142</v>
      </c>
      <c r="AU210" s="13" t="s">
        <v>97</v>
      </c>
      <c r="AY210" s="13" t="s">
        <v>141</v>
      </c>
      <c r="BE210" s="95">
        <f t="shared" si="39"/>
        <v>0</v>
      </c>
      <c r="BF210" s="95">
        <f t="shared" si="40"/>
        <v>0</v>
      </c>
      <c r="BG210" s="95">
        <f t="shared" si="41"/>
        <v>0</v>
      </c>
      <c r="BH210" s="95">
        <f t="shared" si="42"/>
        <v>0</v>
      </c>
      <c r="BI210" s="95">
        <f t="shared" si="43"/>
        <v>0</v>
      </c>
      <c r="BJ210" s="13" t="s">
        <v>22</v>
      </c>
      <c r="BK210" s="95">
        <f t="shared" si="44"/>
        <v>0</v>
      </c>
      <c r="BL210" s="13" t="s">
        <v>219</v>
      </c>
      <c r="BM210" s="13" t="s">
        <v>433</v>
      </c>
    </row>
    <row r="211" spans="2:65" s="1" customFormat="1" ht="22.5" customHeight="1">
      <c r="B211" s="117"/>
      <c r="C211" s="148" t="s">
        <v>434</v>
      </c>
      <c r="D211" s="148" t="s">
        <v>142</v>
      </c>
      <c r="E211" s="149" t="s">
        <v>435</v>
      </c>
      <c r="F211" s="223" t="s">
        <v>436</v>
      </c>
      <c r="G211" s="224"/>
      <c r="H211" s="224"/>
      <c r="I211" s="224"/>
      <c r="J211" s="150" t="s">
        <v>313</v>
      </c>
      <c r="K211" s="151">
        <v>4</v>
      </c>
      <c r="L211" s="225">
        <v>0</v>
      </c>
      <c r="M211" s="224"/>
      <c r="N211" s="226">
        <f t="shared" si="35"/>
        <v>0</v>
      </c>
      <c r="O211" s="224"/>
      <c r="P211" s="224"/>
      <c r="Q211" s="224"/>
      <c r="R211" s="119"/>
      <c r="T211" s="152" t="s">
        <v>3</v>
      </c>
      <c r="U211" s="39" t="s">
        <v>47</v>
      </c>
      <c r="V211" s="31"/>
      <c r="W211" s="153">
        <f t="shared" si="36"/>
        <v>0</v>
      </c>
      <c r="X211" s="153">
        <v>0</v>
      </c>
      <c r="Y211" s="153">
        <f t="shared" si="37"/>
        <v>0</v>
      </c>
      <c r="Z211" s="153">
        <v>0</v>
      </c>
      <c r="AA211" s="154">
        <f t="shared" si="38"/>
        <v>0</v>
      </c>
      <c r="AR211" s="13" t="s">
        <v>219</v>
      </c>
      <c r="AT211" s="13" t="s">
        <v>142</v>
      </c>
      <c r="AU211" s="13" t="s">
        <v>97</v>
      </c>
      <c r="AY211" s="13" t="s">
        <v>141</v>
      </c>
      <c r="BE211" s="95">
        <f t="shared" si="39"/>
        <v>0</v>
      </c>
      <c r="BF211" s="95">
        <f t="shared" si="40"/>
        <v>0</v>
      </c>
      <c r="BG211" s="95">
        <f t="shared" si="41"/>
        <v>0</v>
      </c>
      <c r="BH211" s="95">
        <f t="shared" si="42"/>
        <v>0</v>
      </c>
      <c r="BI211" s="95">
        <f t="shared" si="43"/>
        <v>0</v>
      </c>
      <c r="BJ211" s="13" t="s">
        <v>22</v>
      </c>
      <c r="BK211" s="95">
        <f t="shared" si="44"/>
        <v>0</v>
      </c>
      <c r="BL211" s="13" t="s">
        <v>219</v>
      </c>
      <c r="BM211" s="13" t="s">
        <v>437</v>
      </c>
    </row>
    <row r="212" spans="2:63" s="1" customFormat="1" ht="49.5" customHeight="1">
      <c r="B212" s="30"/>
      <c r="C212" s="31"/>
      <c r="D212" s="139" t="s">
        <v>438</v>
      </c>
      <c r="E212" s="31"/>
      <c r="F212" s="31"/>
      <c r="G212" s="31"/>
      <c r="H212" s="31"/>
      <c r="I212" s="31"/>
      <c r="J212" s="31"/>
      <c r="K212" s="31"/>
      <c r="L212" s="31"/>
      <c r="M212" s="31"/>
      <c r="N212" s="210">
        <f>BK212</f>
        <v>0</v>
      </c>
      <c r="O212" s="211"/>
      <c r="P212" s="211"/>
      <c r="Q212" s="211"/>
      <c r="R212" s="32"/>
      <c r="T212" s="69"/>
      <c r="U212" s="31"/>
      <c r="V212" s="31"/>
      <c r="W212" s="31"/>
      <c r="X212" s="31"/>
      <c r="Y212" s="31"/>
      <c r="Z212" s="31"/>
      <c r="AA212" s="70"/>
      <c r="AT212" s="13" t="s">
        <v>81</v>
      </c>
      <c r="AU212" s="13" t="s">
        <v>82</v>
      </c>
      <c r="AY212" s="13" t="s">
        <v>439</v>
      </c>
      <c r="BK212" s="95">
        <f>BK213</f>
        <v>0</v>
      </c>
    </row>
    <row r="213" spans="2:63" s="1" customFormat="1" ht="21.75" customHeight="1">
      <c r="B213" s="30"/>
      <c r="C213" s="159" t="s">
        <v>3</v>
      </c>
      <c r="D213" s="159" t="s">
        <v>142</v>
      </c>
      <c r="E213" s="160" t="s">
        <v>3</v>
      </c>
      <c r="F213" s="227" t="s">
        <v>3</v>
      </c>
      <c r="G213" s="228"/>
      <c r="H213" s="228"/>
      <c r="I213" s="228"/>
      <c r="J213" s="161" t="s">
        <v>3</v>
      </c>
      <c r="K213" s="162"/>
      <c r="L213" s="225"/>
      <c r="M213" s="229"/>
      <c r="N213" s="230">
        <f>BK213</f>
        <v>0</v>
      </c>
      <c r="O213" s="229"/>
      <c r="P213" s="229"/>
      <c r="Q213" s="229"/>
      <c r="R213" s="32"/>
      <c r="T213" s="152" t="s">
        <v>3</v>
      </c>
      <c r="U213" s="163" t="s">
        <v>47</v>
      </c>
      <c r="V213" s="51"/>
      <c r="W213" s="51"/>
      <c r="X213" s="51"/>
      <c r="Y213" s="51"/>
      <c r="Z213" s="51"/>
      <c r="AA213" s="53"/>
      <c r="AT213" s="13" t="s">
        <v>439</v>
      </c>
      <c r="AU213" s="13" t="s">
        <v>22</v>
      </c>
      <c r="AY213" s="13" t="s">
        <v>439</v>
      </c>
      <c r="BE213" s="95">
        <f>IF(U213="základní",N213,0)</f>
        <v>0</v>
      </c>
      <c r="BF213" s="95">
        <f>IF(U213="snížená",N213,0)</f>
        <v>0</v>
      </c>
      <c r="BG213" s="95">
        <f>IF(U213="zákl. přenesená",N213,0)</f>
        <v>0</v>
      </c>
      <c r="BH213" s="95">
        <f>IF(U213="sníž. přenesená",N213,0)</f>
        <v>0</v>
      </c>
      <c r="BI213" s="95">
        <f>IF(U213="nulová",N213,0)</f>
        <v>0</v>
      </c>
      <c r="BJ213" s="13" t="s">
        <v>22</v>
      </c>
      <c r="BK213" s="95">
        <f>L213*K213</f>
        <v>0</v>
      </c>
    </row>
    <row r="214" spans="2:18" s="1" customFormat="1" ht="6.75" customHeight="1"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6"/>
    </row>
  </sheetData>
  <sheetProtection/>
  <mergeCells count="308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3:I153"/>
    <mergeCell ref="L153:M153"/>
    <mergeCell ref="N153:Q153"/>
    <mergeCell ref="N151:Q151"/>
    <mergeCell ref="N152:Q152"/>
    <mergeCell ref="F154:I154"/>
    <mergeCell ref="L154:M154"/>
    <mergeCell ref="N154:Q154"/>
    <mergeCell ref="F156:I156"/>
    <mergeCell ref="L156:M156"/>
    <mergeCell ref="N156:Q156"/>
    <mergeCell ref="N155:Q155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N182:Q182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N208:Q208"/>
    <mergeCell ref="F205:I205"/>
    <mergeCell ref="L205:M205"/>
    <mergeCell ref="N205:Q205"/>
    <mergeCell ref="F206:I206"/>
    <mergeCell ref="L206:M206"/>
    <mergeCell ref="N206:Q206"/>
    <mergeCell ref="F213:I213"/>
    <mergeCell ref="L213:M213"/>
    <mergeCell ref="N213:Q213"/>
    <mergeCell ref="F209:I209"/>
    <mergeCell ref="L209:M209"/>
    <mergeCell ref="N209:Q209"/>
    <mergeCell ref="F210:I210"/>
    <mergeCell ref="L210:M210"/>
    <mergeCell ref="N210:Q210"/>
    <mergeCell ref="N128:Q128"/>
    <mergeCell ref="N131:Q131"/>
    <mergeCell ref="F211:I211"/>
    <mergeCell ref="L211:M211"/>
    <mergeCell ref="N211:Q211"/>
    <mergeCell ref="F207:I207"/>
    <mergeCell ref="L207:M207"/>
    <mergeCell ref="N207:Q207"/>
    <mergeCell ref="F208:I208"/>
    <mergeCell ref="L208:M208"/>
    <mergeCell ref="N190:Q190"/>
    <mergeCell ref="N212:Q212"/>
    <mergeCell ref="H1:K1"/>
    <mergeCell ref="S2:AC2"/>
    <mergeCell ref="N138:Q138"/>
    <mergeCell ref="N140:Q140"/>
    <mergeCell ref="N146:Q146"/>
    <mergeCell ref="N147:Q147"/>
    <mergeCell ref="N126:Q126"/>
    <mergeCell ref="N127:Q127"/>
  </mergeCells>
  <dataValidations count="2">
    <dataValidation type="list" allowBlank="1" showInputMessage="1" showErrorMessage="1" error="Povoleny jsou hodnoty K a M." sqref="D213:D214">
      <formula1>"K,M"</formula1>
    </dataValidation>
    <dataValidation type="list" allowBlank="1" showInputMessage="1" showErrorMessage="1" error="Povoleny jsou hodnoty základní, snížená, zákl. přenesená, sníž. přenesená, nulová." sqref="U213:U21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25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SVOLINSKA\liba</dc:creator>
  <cp:keywords/>
  <dc:description/>
  <cp:lastModifiedBy>Libuše Svolinská</cp:lastModifiedBy>
  <dcterms:created xsi:type="dcterms:W3CDTF">2016-03-29T11:33:23Z</dcterms:created>
  <dcterms:modified xsi:type="dcterms:W3CDTF">2016-03-29T11:47:47Z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