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Stavební rozpočet" sheetId="1" r:id="rId1"/>
    <sheet name="Rozpočet - vybrané sloupce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<sst xmlns="http://schemas.openxmlformats.org/spreadsheetml/2006/main" count="1889" uniqueCount="413">
  <si>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</si>
  <si>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</si>
  <si>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</si>
  <si>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</si>
  <si>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</si>
  <si>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</si>
  <si>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</si>
  <si>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</si>
  <si>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</si>
  <si>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</si>
  <si>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</si>
  <si>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</si>
  <si>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</si>
  <si>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</si>
  <si>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</si>
  <si>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</si>
  <si>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</si>
  <si>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</si>
  <si>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</si>
  <si>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</si>
  <si>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</si>
  <si>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</si>
  <si>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</si>
  <si>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</si>
  <si>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</si>
  <si>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</si>
  <si>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</si>
  <si>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</si>
  <si>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</si>
  <si>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</si>
  <si>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</si>
  <si>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</si>
  <si>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</si>
  <si>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</si>
  <si>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</si>
  <si>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</si>
  <si>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</si>
  <si>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</si>
  <si>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</si>
  <si>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</si>
  <si>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</si>
  <si>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</si>
  <si>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</si>
  <si>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</si>
  <si>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</si>
  <si>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</si>
  <si>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</si>
  <si>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</si>
  <si>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</si>
  <si>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</si>
  <si>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</si>
  <si>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</si>
  <si>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</si>
  <si>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</si>
  <si>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</si>
  <si>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</si>
  <si>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</si>
  <si>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</si>
  <si>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</si>
  <si>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</si>
  <si>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</si>
  <si>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</si>
  <si>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</si>
  <si>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</si>
  <si>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</si>
  <si>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</si>
  <si>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</si>
  <si>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</si>
  <si>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</si>
  <si>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</si>
  <si>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</si>
  <si>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</si>
  <si>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</si>
  <si>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</si>
  <si>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</si>
  <si>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</si>
  <si>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</si>
  <si>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</si>
  <si>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</si>
  <si>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Poznámka:</t>
  </si>
  <si>
    <t>Kód</t>
  </si>
  <si>
    <t>100VD</t>
  </si>
  <si>
    <t>100-1VD</t>
  </si>
  <si>
    <t>101VD</t>
  </si>
  <si>
    <t>101-1VD</t>
  </si>
  <si>
    <t>102VD</t>
  </si>
  <si>
    <t>102-21VD</t>
  </si>
  <si>
    <t>102-22VD</t>
  </si>
  <si>
    <t>111201501R00</t>
  </si>
  <si>
    <t>112101101R00</t>
  </si>
  <si>
    <t>112201101R00</t>
  </si>
  <si>
    <t>113106121R00</t>
  </si>
  <si>
    <t>113107242R00</t>
  </si>
  <si>
    <t>113107615R00</t>
  </si>
  <si>
    <t>113151115R00</t>
  </si>
  <si>
    <t>113202111R00</t>
  </si>
  <si>
    <t>121101101R00</t>
  </si>
  <si>
    <t>122202201R00</t>
  </si>
  <si>
    <t>122202209R00</t>
  </si>
  <si>
    <t>130001101R00</t>
  </si>
  <si>
    <t>162201101R00</t>
  </si>
  <si>
    <t>162301401R00</t>
  </si>
  <si>
    <t>162301411R00</t>
  </si>
  <si>
    <t>162301421R00</t>
  </si>
  <si>
    <t>162601102R00</t>
  </si>
  <si>
    <t>166101101R00</t>
  </si>
  <si>
    <t>167101101R00</t>
  </si>
  <si>
    <t>174101101R00</t>
  </si>
  <si>
    <t>181101101R00</t>
  </si>
  <si>
    <t>181101102R00</t>
  </si>
  <si>
    <t>181301102R00</t>
  </si>
  <si>
    <t>183402111R00</t>
  </si>
  <si>
    <t>564861111R00</t>
  </si>
  <si>
    <t>564871111R00</t>
  </si>
  <si>
    <t>573211111R00</t>
  </si>
  <si>
    <t>574391111R00</t>
  </si>
  <si>
    <t>577142112RT3</t>
  </si>
  <si>
    <t>577VD</t>
  </si>
  <si>
    <t>577-1VD</t>
  </si>
  <si>
    <t>596215021R00</t>
  </si>
  <si>
    <t>596215025R00</t>
  </si>
  <si>
    <t>596215028R00</t>
  </si>
  <si>
    <t>596215029R00</t>
  </si>
  <si>
    <t>596VD</t>
  </si>
  <si>
    <t>596-1VD</t>
  </si>
  <si>
    <t>89</t>
  </si>
  <si>
    <t>899331111R00</t>
  </si>
  <si>
    <t>91</t>
  </si>
  <si>
    <t>917862111R00</t>
  </si>
  <si>
    <t>919735111R00</t>
  </si>
  <si>
    <t>919735112R00</t>
  </si>
  <si>
    <t>916VD</t>
  </si>
  <si>
    <t>916-2VD</t>
  </si>
  <si>
    <t>93</t>
  </si>
  <si>
    <t>938908411R00</t>
  </si>
  <si>
    <t>938909311R00</t>
  </si>
  <si>
    <t>H22</t>
  </si>
  <si>
    <t>998223011R00</t>
  </si>
  <si>
    <t>S</t>
  </si>
  <si>
    <t>979082213R00</t>
  </si>
  <si>
    <t>979082219R00</t>
  </si>
  <si>
    <t>979084216R00</t>
  </si>
  <si>
    <t>979087212R00</t>
  </si>
  <si>
    <t>979087213R00</t>
  </si>
  <si>
    <t>212-1VD</t>
  </si>
  <si>
    <t>592-2VD</t>
  </si>
  <si>
    <t>592-4VD</t>
  </si>
  <si>
    <t>593-3VD</t>
  </si>
  <si>
    <t>593-8VD</t>
  </si>
  <si>
    <t>999-3VD</t>
  </si>
  <si>
    <t>999-4VD</t>
  </si>
  <si>
    <t>999-8VD</t>
  </si>
  <si>
    <t>Oprava chodníků na ulici Těšínské, k.ú.Frýdek</t>
  </si>
  <si>
    <t>C 101 - Oprava chodníků</t>
  </si>
  <si>
    <t>Frýdek-Místek 2 - Místek, ulice Těšínská, k.ú.Frýdek</t>
  </si>
  <si>
    <t>Zkrácený popis</t>
  </si>
  <si>
    <t>Rozměry</t>
  </si>
  <si>
    <t>Vytyčení vedení</t>
  </si>
  <si>
    <t>Vytyčení veškerých podzemních vedení přímo na stavbě podle druhu - viz textová část</t>
  </si>
  <si>
    <t>vegetační úpravy</t>
  </si>
  <si>
    <t>Komletní zřízení trávníku parkového v rovině, včetně dodávky semene, hnojiva, granulátu, ošetření, zálivky ap</t>
  </si>
  <si>
    <t>Komletní zřízení trávníku parkového v rovině DTTO, ale oprava stav. skládek - odhad</t>
  </si>
  <si>
    <t>Vedlejší rozpočtové náklady</t>
  </si>
  <si>
    <t>Návrh a "odsouhlašení " přechodného dopravního značení pro celou stavbu</t>
  </si>
  <si>
    <t>Zřízení, demontáž a pronájem značek přechodného dopravního značení pro celou stavbu</t>
  </si>
  <si>
    <t>Kompletní náklady na veškeré vedlejší a ostatní rozpočtové náklady celé stavby (mimo přechodného dopr. značení)</t>
  </si>
  <si>
    <t>Přípravné a přidružené práce</t>
  </si>
  <si>
    <t>Spálení větví stromů o průměru nad 100 mm (doporučuju spíše odvézt ze staveniště a seštěpkovat)</t>
  </si>
  <si>
    <t>Kácení stromů listnatých o průměru kmene 10-30 cm -jasan - po projednání</t>
  </si>
  <si>
    <t>Odstranění pařezů pod úrovní, o průměru 10 - 30 cm</t>
  </si>
  <si>
    <t>Rozebrání dlažeb z betonových dlaždic na sucho</t>
  </si>
  <si>
    <t>91,2</t>
  </si>
  <si>
    <t>Odstranění podkladu nad 200 m2, živičného tl.10 cm - kryt nad kufrováním sjezdu</t>
  </si>
  <si>
    <t>50,7-14</t>
  </si>
  <si>
    <t>Odstranění podkladu nad 50 m2,kam.drcené tl.15 cm - podklad po dlažbu 30*30cm</t>
  </si>
  <si>
    <t>Odstranění podkladu nad 50 m2,kam.drcené tl.15 cm - podklad v kufrování sjezdu</t>
  </si>
  <si>
    <t>Fréz.živič krytu pl.do 500 m2,pruh do 75 cm,tl.6cm - ulice Těšínská</t>
  </si>
  <si>
    <t>10*1,40</t>
  </si>
  <si>
    <t>Vytrhání obrub z krajníků nebo obrubníků stojatých - silniční obrubník starý k opravě - výměně</t>
  </si>
  <si>
    <t>4,7+1+11,2</t>
  </si>
  <si>
    <t>Vytrhání obrub z krajníků nebo obrubníků stojatých - obrubník š.8cm pro výměnu</t>
  </si>
  <si>
    <t>Odkopávky a prokopávky</t>
  </si>
  <si>
    <t>Sejmutí ornice s přemístěním do 50 m - tl. 15cm - dle textu</t>
  </si>
  <si>
    <t>22*0,15</t>
  </si>
  <si>
    <t>Odkopávky pro silnice v hor. 3 do 100 m3 - "kufr" pod konstr. b -  pod rozebranými vrstvami</t>
  </si>
  <si>
    <t>(0,4-0,06-0,15)*(50,7-14)</t>
  </si>
  <si>
    <t>Odkopávky pro silnice v hor. 3 do 100 m3 - "kufr" pod konstr. a - pod rozebranými vrstvami</t>
  </si>
  <si>
    <t>91,2*(0,3-0,05-0,12)</t>
  </si>
  <si>
    <t>Odkopávky pro silnice v hor. 3 do 100 m3 - "kufr" pod konstr. b -  pod rozšíření pro obrubník 15/25</t>
  </si>
  <si>
    <t>(4,35+16,9)*0,35*0,3</t>
  </si>
  <si>
    <t>Odkopávky pro silnice v hor. 3 do 100 m3 - "kufr" pod konstr. b -  pod rozšíření pro obrubník 8/25</t>
  </si>
  <si>
    <t>0,3*0,15*15</t>
  </si>
  <si>
    <t>Příplatek za lepivost - odkop. pro silnice v hor.3</t>
  </si>
  <si>
    <t>6,97+11,86+2,23+0,68</t>
  </si>
  <si>
    <t>Hloubené vykopávky</t>
  </si>
  <si>
    <t>Příplatek za ztížené hloubení v blízkosti vedení - odhad</t>
  </si>
  <si>
    <t>Přemístění výkopku</t>
  </si>
  <si>
    <t>Vodorovné přemístění výkopku z hor.1-4 do 20 m = ornice pro zpětné použití z meziskládky</t>
  </si>
  <si>
    <t>3,3</t>
  </si>
  <si>
    <t>Vodorovné přemístění výkopku z hor.1-4 do 20 m  = zemina pro zpětný zásyp za obrubníkem na a z meziskládky</t>
  </si>
  <si>
    <t>2*0,3</t>
  </si>
  <si>
    <t>Vod.přemístění větví listnatých, D 30cm  do 5000 m - pro seštěpkování či spálení mimo staveniště</t>
  </si>
  <si>
    <t>Vod.přemístění kmenů listnatých, D 30cm  do 5000 m</t>
  </si>
  <si>
    <t>Vodorovné přemístění pařezů  D 30 cm do 5000 m</t>
  </si>
  <si>
    <t>Vodorovné přemístění výkopku z hor.1-4 do 5000 m - odvoz přebytku výkopku na skládku řízenou</t>
  </si>
  <si>
    <t>21,74-0,3</t>
  </si>
  <si>
    <t>Přehození výkopku z hor.1-4 - odhad odkopy a výkopy</t>
  </si>
  <si>
    <t>Nakládání výkopku z hor.1-4 v množství do 100 m3 = ornice pro zpětné použití z meziskládky</t>
  </si>
  <si>
    <t>Nakládání výkopku z hor.1-4 v množství do 100 m3 = zemina pro zásyp za obrubníkem na a z meziskládky</t>
  </si>
  <si>
    <t>Nakládání výkopku z hor.1-4 v množství do 100 m3 = odhad = 10% z výkopů</t>
  </si>
  <si>
    <t>0,10*21,44</t>
  </si>
  <si>
    <t>Konstrukce ze zemin</t>
  </si>
  <si>
    <t>Zásyp jam, rýh, šachet se zhutněním (za obrubníkem š.8cm pod ornici)</t>
  </si>
  <si>
    <t>15*0,2*0,2*0,5</t>
  </si>
  <si>
    <t>Povrchové úpravy terénu</t>
  </si>
  <si>
    <t>Úprava pláně v zářezech v hor. 1-4, bez zhutnění - pod rozprostíranou ornici</t>
  </si>
  <si>
    <t>Úprava pláně v zářezech v hor. 1-4, se zhutněním - podle plochy nových krytů</t>
  </si>
  <si>
    <t>50,70-14+91,2</t>
  </si>
  <si>
    <t>Úprava pláně v zářezech v hor. 1-4, se zhutněním - rozšíření za oběma obrubníky</t>
  </si>
  <si>
    <t>21,25*0,35+15*0,25</t>
  </si>
  <si>
    <t>Rozprostření ornice, rovina, tl. 10-15 cm,do 500m2</t>
  </si>
  <si>
    <t>Rozrušení půdy do 15 cm v rovině/svah 1:5 = oprava ploch stav. skládek - odhad</t>
  </si>
  <si>
    <t>Podkladní vrstvy komunikací, letišť a ploch</t>
  </si>
  <si>
    <t>Podklad ze štěrkodrti po zhutnění tloušťky 20 cm - pod chodníky dlažby 60mm - konstr. a</t>
  </si>
  <si>
    <t>Podklad ze štěrkodrti po zhutnění tloušťky 25cm pod chodníky - sjezd pod PMH</t>
  </si>
  <si>
    <t>36,7</t>
  </si>
  <si>
    <t>Kryty štěrkových a živičných pozemních komunikací a zpevněných ploch</t>
  </si>
  <si>
    <t>Postřik živičný spojovací z asfaltu 0,5-0,7 kg/m2</t>
  </si>
  <si>
    <t>50,7</t>
  </si>
  <si>
    <t>Makadam hrubý s asfalt. postřikem a posypem, 10 cm</t>
  </si>
  <si>
    <t>50,7-10*1,4</t>
  </si>
  <si>
    <t>Beton asfaltový ACO 11+, ACO 16+, nad 3 m, tl.5 cm, plochy do 100m2</t>
  </si>
  <si>
    <t>Úprava krytů</t>
  </si>
  <si>
    <t>Instalace asf. pásky a penetračního přednátěru do styčné spáry živ. krytu - po vlož. obrubníku 15/25</t>
  </si>
  <si>
    <t>1,4*2+10</t>
  </si>
  <si>
    <t>Dlažby pozemních komunikací a ploch</t>
  </si>
  <si>
    <t>Kladení zámkové dlažby tl. 6 cm do drtě tl. 4 cm - chodníky konstr. a</t>
  </si>
  <si>
    <t>Příplatek za kladení dlažby tl. 6cm, drť, do100 m2</t>
  </si>
  <si>
    <t>Příplatek za více barev dlažby tl. 6 cm, do drtě = uvažována 1/10 plochy chodníků (varovné pásy)</t>
  </si>
  <si>
    <t>91,2*0,1</t>
  </si>
  <si>
    <t>Příplatek za více tvarů dlažby tl. 6 cm, do drtě = uvažována 1/10 plochy chodníků (varovné pásy)</t>
  </si>
  <si>
    <t>Dlažby</t>
  </si>
  <si>
    <t>Řezání tvarovek dlažby betonové tvarované pro přesné napojení u poklopů a stožárů VO - na celé stavbě</t>
  </si>
  <si>
    <t>Ostatní konstrukce a práce na trubním vedení</t>
  </si>
  <si>
    <t>Výšková úprava vstupu do 20 cm, zvýšení poklopu - čtvercový v ZÚ</t>
  </si>
  <si>
    <t>Doplňující konstrukce a práce pozemních komunikací, letišť a ploch</t>
  </si>
  <si>
    <t>Osazení stojat. obrub.bet. s opěrou, lože z C 12/15, rozměr 15/25/100cm - výměna + nový</t>
  </si>
  <si>
    <t>16,9+4,35</t>
  </si>
  <si>
    <t>Osazení stojat. obrub.bet. s opěrou, lože z C 12/15, rozměr 8/25/100cm - výměna</t>
  </si>
  <si>
    <t>Řezání stávajícího živičného krytu tl. do 5 cm - zarovnat chodník u sklen.</t>
  </si>
  <si>
    <t>1,75-0,12</t>
  </si>
  <si>
    <t>Řezání stávajícího živičného krytu tl. 5 - 10 cm - vozovka - styčná spára</t>
  </si>
  <si>
    <t>2*1,4+10</t>
  </si>
  <si>
    <t>Práce na obrubách</t>
  </si>
  <si>
    <t>Přesné zařezání nového betonového obrubníku - lomy, oblouky, napojení apod</t>
  </si>
  <si>
    <t>Různé dokončovací konstrukce a práce inženýrských staveb</t>
  </si>
  <si>
    <t>Očištění povrchu krytu saponátovým roztokem - frézovaný kryt</t>
  </si>
  <si>
    <t>10*1,4</t>
  </si>
  <si>
    <t>Odstranění nánosu z povrchu podkladu živice/beton</t>
  </si>
  <si>
    <t>Komunikace pozemní a letiště</t>
  </si>
  <si>
    <t>Přesun hmot, pozemní komunikace, kryt dlážděný</t>
  </si>
  <si>
    <t>149,995-17,22-38,86</t>
  </si>
  <si>
    <t>Přesuny sutí</t>
  </si>
  <si>
    <t>Vodorovná doprava suti po suchu do 1 km (bez vybouraných hmot)</t>
  </si>
  <si>
    <t>6,643+2,156+21,432+8,625</t>
  </si>
  <si>
    <t>Příplatek za dopravu suti po suchu za další 1 km - na řízenou skl., celkem do 5km</t>
  </si>
  <si>
    <t>4*38,86</t>
  </si>
  <si>
    <t>Vodorovná doprava vybour. hmot po suchu do 5 km = dlaždice a vybourané obruby</t>
  </si>
  <si>
    <t>12,596+2,451+2,175</t>
  </si>
  <si>
    <t>Nakládání suti na dopravní prostředky</t>
  </si>
  <si>
    <t>38,86</t>
  </si>
  <si>
    <t>Nakládání vybouraných hmot na dopravní prostředky</t>
  </si>
  <si>
    <t>17,22</t>
  </si>
  <si>
    <t>Ostatní materiál</t>
  </si>
  <si>
    <t>Tavitelná samospékací asf. páska 35x8mm, a penetrační přednátěr do spáry živ. krytu</t>
  </si>
  <si>
    <t>12,8</t>
  </si>
  <si>
    <t>Betonový obrubník šedý, 80x250x1000mm</t>
  </si>
  <si>
    <t>15*1,01</t>
  </si>
  <si>
    <t>Betonový obrubník šedý, 150x250x1000mm</t>
  </si>
  <si>
    <t>(4,35+16,9)*1,01</t>
  </si>
  <si>
    <t>Betonová dlažba tvarovaná, červená, rozměr 200*100*60mm, slepecká reliéfní - pro varovné pásy</t>
  </si>
  <si>
    <t>3,40*1,01</t>
  </si>
  <si>
    <t>Bet. dlažba tvarovaná, KOST60mm přírodní barva - nová POZOR!! všechny dlažby beton XF4</t>
  </si>
  <si>
    <t>(91,2-3,4)*1,01</t>
  </si>
  <si>
    <t>Poplatky za uložení betonu vhodného k recyklaci (vybourané obruby a dlažba) na řízené skládce</t>
  </si>
  <si>
    <t>Poplatky za uložení zeminy a kamenů vhodných k recyklaci na řízené skládce - podsypy a podklady rozebr. konstr.</t>
  </si>
  <si>
    <t>21,432+8,625</t>
  </si>
  <si>
    <t>Poplatky za uložení zeminy a kamenů vhodných k recyklaci na řízené skládce - přebytek zeminy</t>
  </si>
  <si>
    <t>21,44*1,8</t>
  </si>
  <si>
    <t>Poplatky za uložení asfaltových směsí (vhodné k recyklaci) na řízené skládce - Frýdek</t>
  </si>
  <si>
    <t>6,643+2,156</t>
  </si>
  <si>
    <t>Doba výstavby:</t>
  </si>
  <si>
    <t>Začátek výstavby:</t>
  </si>
  <si>
    <t>Konec výstavby:</t>
  </si>
  <si>
    <t>Zpracováno dne:</t>
  </si>
  <si>
    <t>M.j.</t>
  </si>
  <si>
    <t>ks</t>
  </si>
  <si>
    <t>m2</t>
  </si>
  <si>
    <t>kus</t>
  </si>
  <si>
    <t>m</t>
  </si>
  <si>
    <t>m3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</si>
  <si>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</si>
  <si>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</si>
  <si>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</si>
  <si>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</si>
  <si>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</si>
  <si>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</si>
  <si>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</si>
  <si>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</si>
  <si>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</si>
  <si>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</si>
  <si>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</si>
  <si>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</si>
  <si>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Statutární město Fr. - Místek</t>
  </si>
  <si>
    <t>ASA, spol. s r.o., Potoční 1091, 73801 F-M</t>
  </si>
  <si>
    <t>zatím neurčen</t>
  </si>
  <si>
    <t>Görner</t>
  </si>
  <si>
    <t>Celkem</t>
  </si>
  <si>
    <t>Hmotnost (t)</t>
  </si>
  <si>
    <t>Cenová</t>
  </si>
  <si>
    <t>soustava</t>
  </si>
  <si>
    <t>RTS I / 2014</t>
  </si>
  <si>
    <t>0</t>
  </si>
  <si>
    <t>Přesuny</t>
  </si>
  <si>
    <t>Typ skupiny</t>
  </si>
  <si>
    <t>HS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</si>
  <si>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</si>
  <si>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</si>
  <si>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</si>
  <si>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</si>
  <si>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</si>
  <si>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</si>
  <si>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</si>
  <si>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</si>
  <si>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</si>
  <si>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100VD_</t>
  </si>
  <si>
    <t>101VD_</t>
  </si>
  <si>
    <t>102VD_</t>
  </si>
  <si>
    <t>11_</t>
  </si>
  <si>
    <t>12_</t>
  </si>
  <si>
    <t>13_</t>
  </si>
  <si>
    <t>16_</t>
  </si>
  <si>
    <t>17_</t>
  </si>
  <si>
    <t>18_</t>
  </si>
  <si>
    <t>56_</t>
  </si>
  <si>
    <t>57_</t>
  </si>
  <si>
    <t>577VD_</t>
  </si>
  <si>
    <t>59_</t>
  </si>
  <si>
    <t>596VD_</t>
  </si>
  <si>
    <t>89_</t>
  </si>
  <si>
    <t>91_</t>
  </si>
  <si>
    <t>916VD_</t>
  </si>
  <si>
    <t>93_</t>
  </si>
  <si>
    <t>H22_</t>
  </si>
  <si>
    <t>S_</t>
  </si>
  <si>
    <t>Z99999_</t>
  </si>
  <si>
    <t>1_</t>
  </si>
  <si>
    <t>5_</t>
  </si>
  <si>
    <t>8_</t>
  </si>
  <si>
    <t>9_</t>
  </si>
  <si>
    <t>Z_</t>
  </si>
  <si>
    <t>_</t>
  </si>
  <si>
    <t>Jednotková cena (Kč)</t>
  </si>
  <si>
    <t>Náklady celkem (Kč)</t>
  </si>
  <si>
    <t>Jednotková hmotnost(t)</t>
  </si>
  <si>
    <t>Celková hmotnost(t)</t>
  </si>
  <si>
    <t>Výkaz výměr</t>
  </si>
  <si>
    <t>Cenová soustava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</si>
  <si>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</si>
  <si>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</si>
  <si>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</si>
  <si>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</si>
  <si>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</si>
  <si>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</si>
  <si>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</si>
  <si>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</si>
  <si>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</si>
  <si>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</si>
  <si>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</si>
  <si>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</si>
  <si>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</si>
  <si>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</si>
  <si>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Provozní vlivy</t>
  </si>
  <si>
    <t>Územní vlivy</t>
  </si>
  <si>
    <t>Kulturní památka</t>
  </si>
  <si>
    <t>Ostatní rozp. nákl.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</si>
  <si>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</si>
  <si>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</si>
  <si>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</si>
  <si>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</si>
  <si>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</si>
  <si>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</si>
  <si>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</si>
  <si>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</si>
  <si>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</si>
  <si>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</si>
  <si>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</si>
  <si>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</si>
  <si>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</si>
  <si>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</si>
  <si>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</si>
  <si>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</si>
  <si>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</si>
  <si>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</si>
  <si>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</si>
  <si>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</si>
  <si>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</si>
  <si>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</si>
  <si>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00296643/CZ00296643</t>
  </si>
  <si>
    <t>16628519/CZ16628519</t>
  </si>
  <si>
    <t>Soupis prací, dodávek a služeb</t>
  </si>
  <si>
    <t>Krycí list soupisu prací, dodávek a služeb</t>
  </si>
  <si>
    <t>Celkové náklady v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</si>
</sst>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i/>
      <sz val="10"/>
      <color indexed="63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8"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right" vertical="center"/>
      <protection/>
    </xf>
    <xf numFmtId="49" fontId="10" fillId="33" borderId="19" xfId="0" applyNumberFormat="1" applyFont="1" applyFill="1" applyBorder="1" applyAlignment="1" applyProtection="1">
      <alignment horizontal="center" vertical="center"/>
      <protection/>
    </xf>
    <xf numFmtId="49" fontId="11" fillId="0" borderId="20" xfId="0" applyNumberFormat="1" applyFont="1" applyFill="1" applyBorder="1" applyAlignment="1" applyProtection="1">
      <alignment horizontal="left" vertical="center"/>
      <protection/>
    </xf>
    <xf numFmtId="49" fontId="1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49" fontId="12" fillId="0" borderId="19" xfId="0" applyNumberFormat="1" applyFont="1" applyFill="1" applyBorder="1" applyAlignment="1" applyProtection="1">
      <alignment horizontal="right" vertical="center"/>
      <protection/>
    </xf>
    <xf numFmtId="4" fontId="12" fillId="0" borderId="25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1" fillId="33" borderId="29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4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29" xfId="0" applyNumberFormat="1" applyFont="1" applyFill="1" applyBorder="1" applyAlignment="1" applyProtection="1">
      <alignment horizontal="left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left" vertical="center"/>
      <protection/>
    </xf>
    <xf numFmtId="49" fontId="11" fillId="33" borderId="28" xfId="0" applyNumberFormat="1" applyFont="1" applyFill="1" applyBorder="1" applyAlignment="1" applyProtection="1">
      <alignment horizontal="left" vertical="center"/>
      <protection/>
    </xf>
    <xf numFmtId="0" fontId="11" fillId="33" borderId="35" xfId="0" applyNumberFormat="1" applyFont="1" applyFill="1" applyBorder="1" applyAlignment="1" applyProtection="1">
      <alignment horizontal="left" vertical="center"/>
      <protection/>
    </xf>
    <xf numFmtId="49" fontId="12" fillId="0" borderId="36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2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32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14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right" vertical="center"/>
      <protection/>
    </xf>
    <xf numFmtId="49" fontId="1" fillId="33" borderId="19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horizontal="left" vertical="center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4" fontId="3" fillId="33" borderId="19" xfId="0" applyNumberFormat="1" applyFont="1" applyFill="1" applyBorder="1" applyAlignment="1" applyProtection="1">
      <alignment horizontal="right" vertical="center"/>
      <protection/>
    </xf>
    <xf numFmtId="49" fontId="3" fillId="33" borderId="19" xfId="0" applyNumberFormat="1" applyFont="1" applyFill="1" applyBorder="1" applyAlignment="1" applyProtection="1">
      <alignment horizontal="right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49" fontId="4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9" xfId="0" applyFont="1" applyBorder="1" applyAlignment="1">
      <alignment vertical="center"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4" fontId="7" fillId="0" borderId="19" xfId="0" applyNumberFormat="1" applyFont="1" applyFill="1" applyBorder="1" applyAlignment="1" applyProtection="1">
      <alignment horizontal="righ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9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81"/>
  <sheetViews>
    <sheetView zoomScalePageLayoutView="0" workbookViewId="0" topLeftCell="A1">
      <selection activeCell="L179" sqref="A1:L179"/>
    </sheetView>
  </sheetViews>
  <sheetFormatPr defaultColWidth="11.57421875" defaultRowHeight="12.75"/>
  <cols>
    <col min="1" max="1" width="3.7109375" style="0" customWidth="1"/>
    <col min="2" max="2" width="13.28125" style="0" customWidth="1"/>
    <col min="3" max="3" width="96.421875" style="0" customWidth="1"/>
    <col min="4" max="4" width="4.28125" style="0" customWidth="1"/>
    <col min="5" max="5" width="12.8515625" style="0" customWidth="1"/>
    <col min="6" max="6" width="12.00390625" style="0" customWidth="1"/>
    <col min="7" max="9" width="14.28125" style="0" customWidth="1"/>
    <col min="10" max="12" width="11.7109375" style="0" customWidth="1"/>
    <col min="13" max="13" width="11.57421875" style="0" customWidth="1"/>
    <col min="14" max="47" width="12.140625" style="0" hidden="1" customWidth="1"/>
  </cols>
  <sheetData>
    <row r="1" spans="1:12" ht="21.75" customHeight="1">
      <c r="A1" s="96" t="s">
        <v>410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3" ht="12.75">
      <c r="A2" s="98" t="s">
        <v>0</v>
      </c>
      <c r="B2" s="99"/>
      <c r="C2" s="100" t="s">
        <v>152</v>
      </c>
      <c r="D2" s="101" t="s">
        <v>291</v>
      </c>
      <c r="E2" s="99"/>
      <c r="F2" s="101"/>
      <c r="G2" s="99"/>
      <c r="H2" s="98" t="s">
        <v>308</v>
      </c>
      <c r="I2" s="98" t="s">
        <v>313</v>
      </c>
      <c r="J2" s="99"/>
      <c r="K2" s="99"/>
      <c r="L2" s="99"/>
      <c r="M2" s="95"/>
    </row>
    <row r="3" spans="1:13" ht="12.75">
      <c r="A3" s="99"/>
      <c r="B3" s="99"/>
      <c r="C3" s="102"/>
      <c r="D3" s="99"/>
      <c r="E3" s="99"/>
      <c r="F3" s="99"/>
      <c r="G3" s="99"/>
      <c r="H3" s="99"/>
      <c r="I3" s="99"/>
      <c r="J3" s="99"/>
      <c r="K3" s="99"/>
      <c r="L3" s="99"/>
      <c r="M3" s="95"/>
    </row>
    <row r="4" spans="1:13" ht="12.75">
      <c r="A4" s="98" t="s">
        <v>1</v>
      </c>
      <c r="B4" s="99"/>
      <c r="C4" s="98" t="s">
        <v>153</v>
      </c>
      <c r="D4" s="101" t="s">
        <v>292</v>
      </c>
      <c r="E4" s="99"/>
      <c r="F4" s="101" t="s">
        <v>5</v>
      </c>
      <c r="G4" s="99"/>
      <c r="H4" s="98" t="s">
        <v>309</v>
      </c>
      <c r="I4" s="98" t="s">
        <v>314</v>
      </c>
      <c r="J4" s="99"/>
      <c r="K4" s="99"/>
      <c r="L4" s="99"/>
      <c r="M4" s="95"/>
    </row>
    <row r="5" spans="1:13" ht="12.7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5"/>
    </row>
    <row r="6" spans="1:13" ht="12.75">
      <c r="A6" s="98" t="s">
        <v>2</v>
      </c>
      <c r="B6" s="99"/>
      <c r="C6" s="98" t="s">
        <v>154</v>
      </c>
      <c r="D6" s="101" t="s">
        <v>293</v>
      </c>
      <c r="E6" s="99"/>
      <c r="F6" s="99"/>
      <c r="G6" s="99"/>
      <c r="H6" s="98" t="s">
        <v>310</v>
      </c>
      <c r="I6" s="98" t="s">
        <v>315</v>
      </c>
      <c r="J6" s="99"/>
      <c r="K6" s="99"/>
      <c r="L6" s="99"/>
      <c r="M6" s="95"/>
    </row>
    <row r="7" spans="1:13" ht="12.7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5"/>
    </row>
    <row r="8" spans="1:13" ht="12.75">
      <c r="A8" s="98" t="s">
        <v>3</v>
      </c>
      <c r="B8" s="99"/>
      <c r="C8" s="98">
        <v>822293</v>
      </c>
      <c r="D8" s="101" t="s">
        <v>294</v>
      </c>
      <c r="E8" s="99"/>
      <c r="F8" s="103">
        <v>42625</v>
      </c>
      <c r="G8" s="99"/>
      <c r="H8" s="98" t="s">
        <v>311</v>
      </c>
      <c r="I8" s="98" t="s">
        <v>316</v>
      </c>
      <c r="J8" s="99"/>
      <c r="K8" s="99"/>
      <c r="L8" s="99"/>
      <c r="M8" s="95"/>
    </row>
    <row r="9" spans="1:13" ht="12.7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5"/>
    </row>
    <row r="10" spans="1:13" ht="12.75">
      <c r="A10" s="104" t="s">
        <v>4</v>
      </c>
      <c r="B10" s="104" t="s">
        <v>80</v>
      </c>
      <c r="C10" s="104" t="s">
        <v>155</v>
      </c>
      <c r="D10" s="104" t="s">
        <v>295</v>
      </c>
      <c r="E10" s="105" t="s">
        <v>302</v>
      </c>
      <c r="F10" s="105" t="s">
        <v>303</v>
      </c>
      <c r="G10" s="106" t="s">
        <v>305</v>
      </c>
      <c r="H10" s="107"/>
      <c r="I10" s="107"/>
      <c r="J10" s="106" t="s">
        <v>318</v>
      </c>
      <c r="K10" s="107"/>
      <c r="L10" s="105" t="s">
        <v>319</v>
      </c>
      <c r="M10" s="95"/>
    </row>
    <row r="11" spans="1:24" ht="12.75">
      <c r="A11" s="108" t="s">
        <v>5</v>
      </c>
      <c r="B11" s="108" t="s">
        <v>5</v>
      </c>
      <c r="C11" s="104" t="s">
        <v>156</v>
      </c>
      <c r="D11" s="108" t="s">
        <v>5</v>
      </c>
      <c r="E11" s="108" t="s">
        <v>5</v>
      </c>
      <c r="F11" s="109" t="s">
        <v>304</v>
      </c>
      <c r="G11" s="105" t="s">
        <v>306</v>
      </c>
      <c r="H11" s="105" t="s">
        <v>312</v>
      </c>
      <c r="I11" s="105" t="s">
        <v>317</v>
      </c>
      <c r="J11" s="105" t="s">
        <v>303</v>
      </c>
      <c r="K11" s="105" t="s">
        <v>317</v>
      </c>
      <c r="L11" s="105" t="s">
        <v>320</v>
      </c>
      <c r="M11" s="95"/>
      <c r="P11" s="11" t="s">
        <v>323</v>
      </c>
      <c r="Q11" s="11" t="s">
        <v>324</v>
      </c>
      <c r="R11" s="11" t="s">
        <v>328</v>
      </c>
      <c r="S11" s="11" t="s">
        <v>329</v>
      </c>
      <c r="T11" s="11" t="s">
        <v>330</v>
      </c>
      <c r="U11" s="11" t="s">
        <v>331</v>
      </c>
      <c r="V11" s="11" t="s">
        <v>332</v>
      </c>
      <c r="W11" s="11" t="s">
        <v>333</v>
      </c>
      <c r="X11" s="11" t="s">
        <v>334</v>
      </c>
    </row>
    <row r="12" spans="1:37" ht="12.75">
      <c r="A12" s="110"/>
      <c r="B12" s="111" t="s">
        <v>81</v>
      </c>
      <c r="C12" s="112" t="s">
        <v>157</v>
      </c>
      <c r="D12" s="113"/>
      <c r="E12" s="113"/>
      <c r="F12" s="113"/>
      <c r="G12" s="114">
        <f>SUM(G13:G13)</f>
        <v>0</v>
      </c>
      <c r="H12" s="114">
        <f>SUM(H13:H13)</f>
        <v>0</v>
      </c>
      <c r="I12" s="114">
        <f>G12+H12</f>
        <v>0</v>
      </c>
      <c r="J12" s="115"/>
      <c r="K12" s="114">
        <f>SUM(K13:K13)</f>
        <v>0</v>
      </c>
      <c r="L12" s="115"/>
      <c r="P12" s="19">
        <f>IF(Q12="PR",I12,SUM(O13:O13))</f>
        <v>0</v>
      </c>
      <c r="Q12" s="11" t="s">
        <v>325</v>
      </c>
      <c r="R12" s="19">
        <f>IF(Q12="HS",G12,0)</f>
        <v>0</v>
      </c>
      <c r="S12" s="19">
        <f>IF(Q12="HS",H12-P12,0)</f>
        <v>0</v>
      </c>
      <c r="T12" s="19">
        <f>IF(Q12="PS",G12,0)</f>
        <v>0</v>
      </c>
      <c r="U12" s="19">
        <f>IF(Q12="PS",H12-P12,0)</f>
        <v>0</v>
      </c>
      <c r="V12" s="19">
        <f>IF(Q12="MP",G12,0)</f>
        <v>0</v>
      </c>
      <c r="W12" s="19">
        <f>IF(Q12="MP",H12-P12,0)</f>
        <v>0</v>
      </c>
      <c r="X12" s="19">
        <f>IF(Q12="OM",G12,0)</f>
        <v>0</v>
      </c>
      <c r="Y12" s="11"/>
      <c r="AI12" s="19">
        <f>SUM(Z13:Z13)</f>
        <v>0</v>
      </c>
      <c r="AJ12" s="19">
        <f>SUM(AA13:AA13)</f>
        <v>0</v>
      </c>
      <c r="AK12" s="19">
        <f>SUM(AB13:AB13)</f>
        <v>0</v>
      </c>
    </row>
    <row r="13" spans="1:43" ht="12.75">
      <c r="A13" s="116" t="s">
        <v>6</v>
      </c>
      <c r="B13" s="116" t="s">
        <v>82</v>
      </c>
      <c r="C13" s="116" t="s">
        <v>158</v>
      </c>
      <c r="D13" s="116" t="s">
        <v>296</v>
      </c>
      <c r="E13" s="117">
        <v>1</v>
      </c>
      <c r="F13" s="117">
        <v>0</v>
      </c>
      <c r="G13" s="117">
        <f>ROUND(E13*AE13,2)</f>
        <v>0</v>
      </c>
      <c r="H13" s="117">
        <f>I13-G13</f>
        <v>0</v>
      </c>
      <c r="I13" s="117">
        <f>ROUND(E13*F13,2)</f>
        <v>0</v>
      </c>
      <c r="J13" s="117">
        <v>0</v>
      </c>
      <c r="K13" s="117">
        <f>E13*J13</f>
        <v>0</v>
      </c>
      <c r="L13" s="118"/>
      <c r="N13" s="12" t="s">
        <v>6</v>
      </c>
      <c r="O13" s="8">
        <f>IF(N13="5",H13,0)</f>
        <v>0</v>
      </c>
      <c r="Z13" s="8">
        <f>IF(AD13=0,I13,0)</f>
        <v>0</v>
      </c>
      <c r="AA13" s="8">
        <f>IF(AD13=15,I13,0)</f>
        <v>0</v>
      </c>
      <c r="AB13" s="8">
        <f>IF(AD13=21,I13,0)</f>
        <v>0</v>
      </c>
      <c r="AD13" s="16">
        <v>21</v>
      </c>
      <c r="AE13" s="16">
        <f>F13*1</f>
        <v>0</v>
      </c>
      <c r="AF13" s="16">
        <f>F13*(1-1)</f>
        <v>0</v>
      </c>
      <c r="AM13" s="16">
        <f>E13*AE13</f>
        <v>0</v>
      </c>
      <c r="AN13" s="16">
        <f>E13*AF13</f>
        <v>0</v>
      </c>
      <c r="AO13" s="17" t="s">
        <v>335</v>
      </c>
      <c r="AP13" s="17" t="s">
        <v>356</v>
      </c>
      <c r="AQ13" s="11" t="s">
        <v>361</v>
      </c>
    </row>
    <row r="14" spans="1:12" ht="12.75">
      <c r="A14" s="119"/>
      <c r="B14" s="119"/>
      <c r="C14" s="120" t="s">
        <v>6</v>
      </c>
      <c r="D14" s="119"/>
      <c r="E14" s="121">
        <v>1</v>
      </c>
      <c r="F14" s="119"/>
      <c r="G14" s="119"/>
      <c r="H14" s="119"/>
      <c r="I14" s="119"/>
      <c r="J14" s="119"/>
      <c r="K14" s="119"/>
      <c r="L14" s="119"/>
    </row>
    <row r="15" spans="1:37" ht="12.75">
      <c r="A15" s="110"/>
      <c r="B15" s="111" t="s">
        <v>83</v>
      </c>
      <c r="C15" s="112" t="s">
        <v>159</v>
      </c>
      <c r="D15" s="113"/>
      <c r="E15" s="113"/>
      <c r="F15" s="113"/>
      <c r="G15" s="114">
        <f>SUM(G16:G18)</f>
        <v>0</v>
      </c>
      <c r="H15" s="114">
        <f>SUM(H16:H18)</f>
        <v>0</v>
      </c>
      <c r="I15" s="114">
        <f>G15+H15</f>
        <v>0</v>
      </c>
      <c r="J15" s="115"/>
      <c r="K15" s="114">
        <f>SUM(K16:K18)</f>
        <v>0.041999999999999996</v>
      </c>
      <c r="L15" s="115"/>
      <c r="P15" s="19">
        <f>IF(Q15="PR",I15,SUM(O16:O18))</f>
        <v>0</v>
      </c>
      <c r="Q15" s="11" t="s">
        <v>325</v>
      </c>
      <c r="R15" s="19">
        <f>IF(Q15="HS",G15,0)</f>
        <v>0</v>
      </c>
      <c r="S15" s="19">
        <f>IF(Q15="HS",H15-P15,0)</f>
        <v>0</v>
      </c>
      <c r="T15" s="19">
        <f>IF(Q15="PS",G15,0)</f>
        <v>0</v>
      </c>
      <c r="U15" s="19">
        <f>IF(Q15="PS",H15-P15,0)</f>
        <v>0</v>
      </c>
      <c r="V15" s="19">
        <f>IF(Q15="MP",G15,0)</f>
        <v>0</v>
      </c>
      <c r="W15" s="19">
        <f>IF(Q15="MP",H15-P15,0)</f>
        <v>0</v>
      </c>
      <c r="X15" s="19">
        <f>IF(Q15="OM",G15,0)</f>
        <v>0</v>
      </c>
      <c r="Y15" s="11"/>
      <c r="AI15" s="19">
        <f>SUM(Z16:Z18)</f>
        <v>0</v>
      </c>
      <c r="AJ15" s="19">
        <f>SUM(AA16:AA18)</f>
        <v>0</v>
      </c>
      <c r="AK15" s="19">
        <f>SUM(AB16:AB18)</f>
        <v>0</v>
      </c>
    </row>
    <row r="16" spans="1:43" ht="12.75">
      <c r="A16" s="116" t="s">
        <v>7</v>
      </c>
      <c r="B16" s="116" t="s">
        <v>84</v>
      </c>
      <c r="C16" s="116" t="s">
        <v>160</v>
      </c>
      <c r="D16" s="116" t="s">
        <v>297</v>
      </c>
      <c r="E16" s="117">
        <v>22</v>
      </c>
      <c r="F16" s="117">
        <v>0</v>
      </c>
      <c r="G16" s="117">
        <f>ROUND(E16*AE16,2)</f>
        <v>0</v>
      </c>
      <c r="H16" s="117">
        <f>I16-G16</f>
        <v>0</v>
      </c>
      <c r="I16" s="117">
        <f>ROUND(E16*F16,2)</f>
        <v>0</v>
      </c>
      <c r="J16" s="117">
        <v>0.001</v>
      </c>
      <c r="K16" s="117">
        <f>E16*J16</f>
        <v>0.022</v>
      </c>
      <c r="L16" s="118"/>
      <c r="N16" s="12" t="s">
        <v>6</v>
      </c>
      <c r="O16" s="8">
        <f>IF(N16="5",H16,0)</f>
        <v>0</v>
      </c>
      <c r="Z16" s="8">
        <f>IF(AD16=0,I16,0)</f>
        <v>0</v>
      </c>
      <c r="AA16" s="8">
        <f>IF(AD16=15,I16,0)</f>
        <v>0</v>
      </c>
      <c r="AB16" s="8">
        <f>IF(AD16=21,I16,0)</f>
        <v>0</v>
      </c>
      <c r="AD16" s="16">
        <v>21</v>
      </c>
      <c r="AE16" s="16">
        <f>F16*1</f>
        <v>0</v>
      </c>
      <c r="AF16" s="16">
        <f>F16*(1-1)</f>
        <v>0</v>
      </c>
      <c r="AM16" s="16">
        <f>E16*AE16</f>
        <v>0</v>
      </c>
      <c r="AN16" s="16">
        <f>E16*AF16</f>
        <v>0</v>
      </c>
      <c r="AO16" s="17" t="s">
        <v>336</v>
      </c>
      <c r="AP16" s="17" t="s">
        <v>356</v>
      </c>
      <c r="AQ16" s="11" t="s">
        <v>361</v>
      </c>
    </row>
    <row r="17" spans="1:12" ht="12.75">
      <c r="A17" s="119"/>
      <c r="B17" s="119"/>
      <c r="C17" s="120" t="s">
        <v>27</v>
      </c>
      <c r="D17" s="119"/>
      <c r="E17" s="121">
        <v>22</v>
      </c>
      <c r="F17" s="119"/>
      <c r="G17" s="119"/>
      <c r="H17" s="119"/>
      <c r="I17" s="119"/>
      <c r="J17" s="119"/>
      <c r="K17" s="119"/>
      <c r="L17" s="119"/>
    </row>
    <row r="18" spans="1:43" ht="12.75">
      <c r="A18" s="116" t="s">
        <v>8</v>
      </c>
      <c r="B18" s="116" t="s">
        <v>84</v>
      </c>
      <c r="C18" s="116" t="s">
        <v>161</v>
      </c>
      <c r="D18" s="116" t="s">
        <v>297</v>
      </c>
      <c r="E18" s="117">
        <v>20</v>
      </c>
      <c r="F18" s="117">
        <v>0</v>
      </c>
      <c r="G18" s="117">
        <f>ROUND(E18*AE18,2)</f>
        <v>0</v>
      </c>
      <c r="H18" s="117">
        <f>I18-G18</f>
        <v>0</v>
      </c>
      <c r="I18" s="117">
        <f>ROUND(E18*F18,2)</f>
        <v>0</v>
      </c>
      <c r="J18" s="117">
        <v>0.001</v>
      </c>
      <c r="K18" s="117">
        <f>E18*J18</f>
        <v>0.02</v>
      </c>
      <c r="L18" s="118"/>
      <c r="N18" s="12" t="s">
        <v>6</v>
      </c>
      <c r="O18" s="8">
        <f>IF(N18="5",H18,0)</f>
        <v>0</v>
      </c>
      <c r="Z18" s="8">
        <f>IF(AD18=0,I18,0)</f>
        <v>0</v>
      </c>
      <c r="AA18" s="8">
        <f>IF(AD18=15,I18,0)</f>
        <v>0</v>
      </c>
      <c r="AB18" s="8">
        <f>IF(AD18=21,I18,0)</f>
        <v>0</v>
      </c>
      <c r="AD18" s="16">
        <v>21</v>
      </c>
      <c r="AE18" s="16">
        <f>F18*1</f>
        <v>0</v>
      </c>
      <c r="AF18" s="16">
        <f>F18*(1-1)</f>
        <v>0</v>
      </c>
      <c r="AM18" s="16">
        <f>E18*AE18</f>
        <v>0</v>
      </c>
      <c r="AN18" s="16">
        <f>E18*AF18</f>
        <v>0</v>
      </c>
      <c r="AO18" s="17" t="s">
        <v>336</v>
      </c>
      <c r="AP18" s="17" t="s">
        <v>356</v>
      </c>
      <c r="AQ18" s="11" t="s">
        <v>361</v>
      </c>
    </row>
    <row r="19" spans="1:12" ht="12.75">
      <c r="A19" s="119"/>
      <c r="B19" s="119"/>
      <c r="C19" s="120" t="s">
        <v>25</v>
      </c>
      <c r="D19" s="119"/>
      <c r="E19" s="121">
        <v>20</v>
      </c>
      <c r="F19" s="119"/>
      <c r="G19" s="119"/>
      <c r="H19" s="119"/>
      <c r="I19" s="119"/>
      <c r="J19" s="119"/>
      <c r="K19" s="119"/>
      <c r="L19" s="119"/>
    </row>
    <row r="20" spans="1:37" ht="12.75">
      <c r="A20" s="110"/>
      <c r="B20" s="111" t="s">
        <v>85</v>
      </c>
      <c r="C20" s="112" t="s">
        <v>162</v>
      </c>
      <c r="D20" s="113"/>
      <c r="E20" s="113"/>
      <c r="F20" s="113"/>
      <c r="G20" s="114">
        <f>SUM(G21:G25)</f>
        <v>0</v>
      </c>
      <c r="H20" s="114">
        <f>SUM(H21:H25)</f>
        <v>0</v>
      </c>
      <c r="I20" s="114">
        <f>G20+H20</f>
        <v>0</v>
      </c>
      <c r="J20" s="115"/>
      <c r="K20" s="114">
        <f>SUM(K21:K25)</f>
        <v>0</v>
      </c>
      <c r="L20" s="115"/>
      <c r="P20" s="19">
        <f>IF(Q20="PR",I20,SUM(O21:O25))</f>
        <v>0</v>
      </c>
      <c r="Q20" s="11" t="s">
        <v>325</v>
      </c>
      <c r="R20" s="19">
        <f>IF(Q20="HS",G20,0)</f>
        <v>0</v>
      </c>
      <c r="S20" s="19">
        <f>IF(Q20="HS",H20-P20,0)</f>
        <v>0</v>
      </c>
      <c r="T20" s="19">
        <f>IF(Q20="PS",G20,0)</f>
        <v>0</v>
      </c>
      <c r="U20" s="19">
        <f>IF(Q20="PS",H20-P20,0)</f>
        <v>0</v>
      </c>
      <c r="V20" s="19">
        <f>IF(Q20="MP",G20,0)</f>
        <v>0</v>
      </c>
      <c r="W20" s="19">
        <f>IF(Q20="MP",H20-P20,0)</f>
        <v>0</v>
      </c>
      <c r="X20" s="19">
        <f>IF(Q20="OM",G20,0)</f>
        <v>0</v>
      </c>
      <c r="Y20" s="11"/>
      <c r="AI20" s="19">
        <f>SUM(Z21:Z25)</f>
        <v>0</v>
      </c>
      <c r="AJ20" s="19">
        <f>SUM(AA21:AA25)</f>
        <v>0</v>
      </c>
      <c r="AK20" s="19">
        <f>SUM(AB21:AB25)</f>
        <v>0</v>
      </c>
    </row>
    <row r="21" spans="1:43" ht="12.75">
      <c r="A21" s="116" t="s">
        <v>9</v>
      </c>
      <c r="B21" s="116" t="s">
        <v>86</v>
      </c>
      <c r="C21" s="116" t="s">
        <v>163</v>
      </c>
      <c r="D21" s="116" t="s">
        <v>296</v>
      </c>
      <c r="E21" s="117">
        <v>1</v>
      </c>
      <c r="F21" s="117">
        <v>0</v>
      </c>
      <c r="G21" s="117">
        <f>ROUND(E21*AE21,2)</f>
        <v>0</v>
      </c>
      <c r="H21" s="117">
        <f>I21-G21</f>
        <v>0</v>
      </c>
      <c r="I21" s="117">
        <f>ROUND(E21*F21,2)</f>
        <v>0</v>
      </c>
      <c r="J21" s="117">
        <v>0</v>
      </c>
      <c r="K21" s="117">
        <f>E21*J21</f>
        <v>0</v>
      </c>
      <c r="L21" s="118"/>
      <c r="N21" s="12" t="s">
        <v>6</v>
      </c>
      <c r="O21" s="8">
        <f>IF(N21="5",H21,0)</f>
        <v>0</v>
      </c>
      <c r="Z21" s="8">
        <f>IF(AD21=0,I21,0)</f>
        <v>0</v>
      </c>
      <c r="AA21" s="8">
        <f>IF(AD21=15,I21,0)</f>
        <v>0</v>
      </c>
      <c r="AB21" s="8">
        <f>IF(AD21=21,I21,0)</f>
        <v>0</v>
      </c>
      <c r="AD21" s="16">
        <v>21</v>
      </c>
      <c r="AE21" s="16">
        <f>F21*1</f>
        <v>0</v>
      </c>
      <c r="AF21" s="16">
        <f>F21*(1-1)</f>
        <v>0</v>
      </c>
      <c r="AM21" s="16">
        <f>E21*AE21</f>
        <v>0</v>
      </c>
      <c r="AN21" s="16">
        <f>E21*AF21</f>
        <v>0</v>
      </c>
      <c r="AO21" s="17" t="s">
        <v>337</v>
      </c>
      <c r="AP21" s="17" t="s">
        <v>356</v>
      </c>
      <c r="AQ21" s="11" t="s">
        <v>361</v>
      </c>
    </row>
    <row r="22" spans="1:12" ht="12.75">
      <c r="A22" s="119"/>
      <c r="B22" s="119"/>
      <c r="C22" s="120" t="s">
        <v>6</v>
      </c>
      <c r="D22" s="119"/>
      <c r="E22" s="121">
        <v>1</v>
      </c>
      <c r="F22" s="119"/>
      <c r="G22" s="119"/>
      <c r="H22" s="119"/>
      <c r="I22" s="119"/>
      <c r="J22" s="119"/>
      <c r="K22" s="119"/>
      <c r="L22" s="119"/>
    </row>
    <row r="23" spans="1:43" ht="12.75">
      <c r="A23" s="116" t="s">
        <v>10</v>
      </c>
      <c r="B23" s="116" t="s">
        <v>86</v>
      </c>
      <c r="C23" s="116" t="s">
        <v>164</v>
      </c>
      <c r="D23" s="116" t="s">
        <v>296</v>
      </c>
      <c r="E23" s="117">
        <v>1</v>
      </c>
      <c r="F23" s="117">
        <v>0</v>
      </c>
      <c r="G23" s="117">
        <f>ROUND(E23*AE23,2)</f>
        <v>0</v>
      </c>
      <c r="H23" s="117">
        <f>I23-G23</f>
        <v>0</v>
      </c>
      <c r="I23" s="117">
        <f>ROUND(E23*F23,2)</f>
        <v>0</v>
      </c>
      <c r="J23" s="117">
        <v>0</v>
      </c>
      <c r="K23" s="117">
        <f>E23*J23</f>
        <v>0</v>
      </c>
      <c r="L23" s="118"/>
      <c r="N23" s="12" t="s">
        <v>6</v>
      </c>
      <c r="O23" s="8">
        <f>IF(N23="5",H23,0)</f>
        <v>0</v>
      </c>
      <c r="Z23" s="8">
        <f>IF(AD23=0,I23,0)</f>
        <v>0</v>
      </c>
      <c r="AA23" s="8">
        <f>IF(AD23=15,I23,0)</f>
        <v>0</v>
      </c>
      <c r="AB23" s="8">
        <f>IF(AD23=21,I23,0)</f>
        <v>0</v>
      </c>
      <c r="AD23" s="16">
        <v>21</v>
      </c>
      <c r="AE23" s="16">
        <f>F23*1</f>
        <v>0</v>
      </c>
      <c r="AF23" s="16">
        <f>F23*(1-1)</f>
        <v>0</v>
      </c>
      <c r="AM23" s="16">
        <f>E23*AE23</f>
        <v>0</v>
      </c>
      <c r="AN23" s="16">
        <f>E23*AF23</f>
        <v>0</v>
      </c>
      <c r="AO23" s="17" t="s">
        <v>337</v>
      </c>
      <c r="AP23" s="17" t="s">
        <v>356</v>
      </c>
      <c r="AQ23" s="11" t="s">
        <v>361</v>
      </c>
    </row>
    <row r="24" spans="1:12" ht="12.75">
      <c r="A24" s="119"/>
      <c r="B24" s="119"/>
      <c r="C24" s="120" t="s">
        <v>6</v>
      </c>
      <c r="D24" s="119"/>
      <c r="E24" s="121">
        <v>1</v>
      </c>
      <c r="F24" s="119"/>
      <c r="G24" s="119"/>
      <c r="H24" s="119"/>
      <c r="I24" s="119"/>
      <c r="J24" s="119"/>
      <c r="K24" s="119"/>
      <c r="L24" s="119"/>
    </row>
    <row r="25" spans="1:43" ht="12.75">
      <c r="A25" s="116" t="s">
        <v>11</v>
      </c>
      <c r="B25" s="116" t="s">
        <v>87</v>
      </c>
      <c r="C25" s="116" t="s">
        <v>165</v>
      </c>
      <c r="D25" s="116" t="s">
        <v>296</v>
      </c>
      <c r="E25" s="117">
        <v>1</v>
      </c>
      <c r="F25" s="117">
        <v>0</v>
      </c>
      <c r="G25" s="117">
        <f>ROUND(E25*AE25,2)</f>
        <v>0</v>
      </c>
      <c r="H25" s="117">
        <f>I25-G25</f>
        <v>0</v>
      </c>
      <c r="I25" s="117">
        <f>ROUND(E25*F25,2)</f>
        <v>0</v>
      </c>
      <c r="J25" s="117">
        <v>0</v>
      </c>
      <c r="K25" s="117">
        <f>E25*J25</f>
        <v>0</v>
      </c>
      <c r="L25" s="118"/>
      <c r="N25" s="12" t="s">
        <v>6</v>
      </c>
      <c r="O25" s="8">
        <f>IF(N25="5",H25,0)</f>
        <v>0</v>
      </c>
      <c r="Z25" s="8">
        <f>IF(AD25=0,I25,0)</f>
        <v>0</v>
      </c>
      <c r="AA25" s="8">
        <f>IF(AD25=15,I25,0)</f>
        <v>0</v>
      </c>
      <c r="AB25" s="8">
        <f>IF(AD25=21,I25,0)</f>
        <v>0</v>
      </c>
      <c r="AD25" s="16">
        <v>21</v>
      </c>
      <c r="AE25" s="16">
        <f>F25*1</f>
        <v>0</v>
      </c>
      <c r="AF25" s="16">
        <f>F25*(1-1)</f>
        <v>0</v>
      </c>
      <c r="AM25" s="16">
        <f>E25*AE25</f>
        <v>0</v>
      </c>
      <c r="AN25" s="16">
        <f>E25*AF25</f>
        <v>0</v>
      </c>
      <c r="AO25" s="17" t="s">
        <v>337</v>
      </c>
      <c r="AP25" s="17" t="s">
        <v>356</v>
      </c>
      <c r="AQ25" s="11" t="s">
        <v>361</v>
      </c>
    </row>
    <row r="26" spans="1:12" ht="12.75">
      <c r="A26" s="119"/>
      <c r="B26" s="119"/>
      <c r="C26" s="120" t="s">
        <v>6</v>
      </c>
      <c r="D26" s="119"/>
      <c r="E26" s="121">
        <v>1</v>
      </c>
      <c r="F26" s="119"/>
      <c r="G26" s="119"/>
      <c r="H26" s="119"/>
      <c r="I26" s="119"/>
      <c r="J26" s="119"/>
      <c r="K26" s="119"/>
      <c r="L26" s="119"/>
    </row>
    <row r="27" spans="1:37" ht="12.75">
      <c r="A27" s="110"/>
      <c r="B27" s="111" t="s">
        <v>16</v>
      </c>
      <c r="C27" s="112" t="s">
        <v>166</v>
      </c>
      <c r="D27" s="113"/>
      <c r="E27" s="113"/>
      <c r="F27" s="113"/>
      <c r="G27" s="114">
        <f>SUM(G28:G46)</f>
        <v>0</v>
      </c>
      <c r="H27" s="114">
        <f>SUM(H28:H46)</f>
        <v>0</v>
      </c>
      <c r="I27" s="114">
        <f>G27+H27</f>
        <v>0</v>
      </c>
      <c r="J27" s="115"/>
      <c r="K27" s="114">
        <f>SUM(K28:K46)</f>
        <v>56.06934</v>
      </c>
      <c r="L27" s="115"/>
      <c r="P27" s="19">
        <f>IF(Q27="PR",I27,SUM(O28:O46))</f>
        <v>0</v>
      </c>
      <c r="Q27" s="11" t="s">
        <v>325</v>
      </c>
      <c r="R27" s="19">
        <f>IF(Q27="HS",G27,0)</f>
        <v>0</v>
      </c>
      <c r="S27" s="19">
        <f>IF(Q27="HS",H27-P27,0)</f>
        <v>0</v>
      </c>
      <c r="T27" s="19">
        <f>IF(Q27="PS",G27,0)</f>
        <v>0</v>
      </c>
      <c r="U27" s="19">
        <f>IF(Q27="PS",H27-P27,0)</f>
        <v>0</v>
      </c>
      <c r="V27" s="19">
        <f>IF(Q27="MP",G27,0)</f>
        <v>0</v>
      </c>
      <c r="W27" s="19">
        <f>IF(Q27="MP",H27-P27,0)</f>
        <v>0</v>
      </c>
      <c r="X27" s="19">
        <f>IF(Q27="OM",G27,0)</f>
        <v>0</v>
      </c>
      <c r="Y27" s="11"/>
      <c r="AI27" s="19">
        <f>SUM(Z28:Z46)</f>
        <v>0</v>
      </c>
      <c r="AJ27" s="19">
        <f>SUM(AA28:AA46)</f>
        <v>0</v>
      </c>
      <c r="AK27" s="19">
        <f>SUM(AB28:AB46)</f>
        <v>0</v>
      </c>
    </row>
    <row r="28" spans="1:43" ht="12.75">
      <c r="A28" s="116" t="s">
        <v>12</v>
      </c>
      <c r="B28" s="116" t="s">
        <v>88</v>
      </c>
      <c r="C28" s="116" t="s">
        <v>167</v>
      </c>
      <c r="D28" s="116" t="s">
        <v>298</v>
      </c>
      <c r="E28" s="117">
        <v>1</v>
      </c>
      <c r="F28" s="117">
        <v>0</v>
      </c>
      <c r="G28" s="117">
        <f>ROUND(E28*AE28,2)</f>
        <v>0</v>
      </c>
      <c r="H28" s="117">
        <f>I28-G28</f>
        <v>0</v>
      </c>
      <c r="I28" s="117">
        <f>ROUND(E28*F28,2)</f>
        <v>0</v>
      </c>
      <c r="J28" s="117">
        <v>0.00299</v>
      </c>
      <c r="K28" s="117">
        <f>E28*J28</f>
        <v>0.00299</v>
      </c>
      <c r="L28" s="118" t="s">
        <v>321</v>
      </c>
      <c r="N28" s="12" t="s">
        <v>6</v>
      </c>
      <c r="O28" s="8">
        <f>IF(N28="5",H28,0)</f>
        <v>0</v>
      </c>
      <c r="Z28" s="8">
        <f>IF(AD28=0,I28,0)</f>
        <v>0</v>
      </c>
      <c r="AA28" s="8">
        <f>IF(AD28=15,I28,0)</f>
        <v>0</v>
      </c>
      <c r="AB28" s="8">
        <f>IF(AD28=21,I28,0)</f>
        <v>0</v>
      </c>
      <c r="AD28" s="16">
        <v>21</v>
      </c>
      <c r="AE28" s="16">
        <f>F28*0.224943357363543</f>
        <v>0</v>
      </c>
      <c r="AF28" s="16">
        <f>F28*(1-0.224943357363543)</f>
        <v>0</v>
      </c>
      <c r="AM28" s="16">
        <f>E28*AE28</f>
        <v>0</v>
      </c>
      <c r="AN28" s="16">
        <f>E28*AF28</f>
        <v>0</v>
      </c>
      <c r="AO28" s="17" t="s">
        <v>338</v>
      </c>
      <c r="AP28" s="17" t="s">
        <v>356</v>
      </c>
      <c r="AQ28" s="11" t="s">
        <v>361</v>
      </c>
    </row>
    <row r="29" spans="1:12" ht="12.75">
      <c r="A29" s="119"/>
      <c r="B29" s="119"/>
      <c r="C29" s="120" t="s">
        <v>6</v>
      </c>
      <c r="D29" s="119"/>
      <c r="E29" s="121">
        <v>1</v>
      </c>
      <c r="F29" s="119"/>
      <c r="G29" s="119"/>
      <c r="H29" s="119"/>
      <c r="I29" s="119"/>
      <c r="J29" s="119"/>
      <c r="K29" s="119"/>
      <c r="L29" s="119"/>
    </row>
    <row r="30" spans="1:43" ht="12.75">
      <c r="A30" s="116" t="s">
        <v>13</v>
      </c>
      <c r="B30" s="116" t="s">
        <v>89</v>
      </c>
      <c r="C30" s="116" t="s">
        <v>168</v>
      </c>
      <c r="D30" s="116" t="s">
        <v>298</v>
      </c>
      <c r="E30" s="117">
        <v>1</v>
      </c>
      <c r="F30" s="117">
        <v>0</v>
      </c>
      <c r="G30" s="117">
        <f>ROUND(E30*AE30,2)</f>
        <v>0</v>
      </c>
      <c r="H30" s="117">
        <f>I30-G30</f>
        <v>0</v>
      </c>
      <c r="I30" s="117">
        <f>ROUND(E30*F30,2)</f>
        <v>0</v>
      </c>
      <c r="J30" s="117">
        <v>0</v>
      </c>
      <c r="K30" s="117">
        <f>E30*J30</f>
        <v>0</v>
      </c>
      <c r="L30" s="118" t="s">
        <v>321</v>
      </c>
      <c r="N30" s="12" t="s">
        <v>6</v>
      </c>
      <c r="O30" s="8">
        <f>IF(N30="5",H30,0)</f>
        <v>0</v>
      </c>
      <c r="Z30" s="8">
        <f>IF(AD30=0,I30,0)</f>
        <v>0</v>
      </c>
      <c r="AA30" s="8">
        <f>IF(AD30=15,I30,0)</f>
        <v>0</v>
      </c>
      <c r="AB30" s="8">
        <f>IF(AD30=21,I30,0)</f>
        <v>0</v>
      </c>
      <c r="AD30" s="16">
        <v>21</v>
      </c>
      <c r="AE30" s="16">
        <f>F30*0</f>
        <v>0</v>
      </c>
      <c r="AF30" s="16">
        <f>F30*(1-0)</f>
        <v>0</v>
      </c>
      <c r="AM30" s="16">
        <f>E30*AE30</f>
        <v>0</v>
      </c>
      <c r="AN30" s="16">
        <f>E30*AF30</f>
        <v>0</v>
      </c>
      <c r="AO30" s="17" t="s">
        <v>338</v>
      </c>
      <c r="AP30" s="17" t="s">
        <v>356</v>
      </c>
      <c r="AQ30" s="11" t="s">
        <v>361</v>
      </c>
    </row>
    <row r="31" spans="1:12" ht="12.75">
      <c r="A31" s="119"/>
      <c r="B31" s="119"/>
      <c r="C31" s="120" t="s">
        <v>6</v>
      </c>
      <c r="D31" s="119"/>
      <c r="E31" s="121">
        <v>1</v>
      </c>
      <c r="F31" s="119"/>
      <c r="G31" s="119"/>
      <c r="H31" s="119"/>
      <c r="I31" s="119"/>
      <c r="J31" s="119"/>
      <c r="K31" s="119"/>
      <c r="L31" s="119"/>
    </row>
    <row r="32" spans="1:43" ht="12.75">
      <c r="A32" s="116" t="s">
        <v>14</v>
      </c>
      <c r="B32" s="116" t="s">
        <v>90</v>
      </c>
      <c r="C32" s="116" t="s">
        <v>169</v>
      </c>
      <c r="D32" s="116" t="s">
        <v>298</v>
      </c>
      <c r="E32" s="117">
        <v>1</v>
      </c>
      <c r="F32" s="117">
        <v>0</v>
      </c>
      <c r="G32" s="117">
        <f>ROUND(E32*AE32,2)</f>
        <v>0</v>
      </c>
      <c r="H32" s="117">
        <f>I32-G32</f>
        <v>0</v>
      </c>
      <c r="I32" s="117">
        <f>ROUND(E32*F32,2)</f>
        <v>0</v>
      </c>
      <c r="J32" s="117">
        <v>5E-05</v>
      </c>
      <c r="K32" s="117">
        <f>E32*J32</f>
        <v>5E-05</v>
      </c>
      <c r="L32" s="118" t="s">
        <v>321</v>
      </c>
      <c r="N32" s="12" t="s">
        <v>6</v>
      </c>
      <c r="O32" s="8">
        <f>IF(N32="5",H32,0)</f>
        <v>0</v>
      </c>
      <c r="Z32" s="8">
        <f>IF(AD32=0,I32,0)</f>
        <v>0</v>
      </c>
      <c r="AA32" s="8">
        <f>IF(AD32=15,I32,0)</f>
        <v>0</v>
      </c>
      <c r="AB32" s="8">
        <f>IF(AD32=21,I32,0)</f>
        <v>0</v>
      </c>
      <c r="AD32" s="16">
        <v>21</v>
      </c>
      <c r="AE32" s="16">
        <f>F32*0.00929245997676885</f>
        <v>0</v>
      </c>
      <c r="AF32" s="16">
        <f>F32*(1-0.00929245997676885)</f>
        <v>0</v>
      </c>
      <c r="AM32" s="16">
        <f>E32*AE32</f>
        <v>0</v>
      </c>
      <c r="AN32" s="16">
        <f>E32*AF32</f>
        <v>0</v>
      </c>
      <c r="AO32" s="17" t="s">
        <v>338</v>
      </c>
      <c r="AP32" s="17" t="s">
        <v>356</v>
      </c>
      <c r="AQ32" s="11" t="s">
        <v>361</v>
      </c>
    </row>
    <row r="33" spans="1:12" ht="12.75">
      <c r="A33" s="119"/>
      <c r="B33" s="119"/>
      <c r="C33" s="120" t="s">
        <v>6</v>
      </c>
      <c r="D33" s="119"/>
      <c r="E33" s="121">
        <v>1</v>
      </c>
      <c r="F33" s="119"/>
      <c r="G33" s="119"/>
      <c r="H33" s="119"/>
      <c r="I33" s="119"/>
      <c r="J33" s="119"/>
      <c r="K33" s="119"/>
      <c r="L33" s="119"/>
    </row>
    <row r="34" spans="1:43" ht="12.75">
      <c r="A34" s="116" t="s">
        <v>15</v>
      </c>
      <c r="B34" s="116" t="s">
        <v>91</v>
      </c>
      <c r="C34" s="116" t="s">
        <v>170</v>
      </c>
      <c r="D34" s="116" t="s">
        <v>297</v>
      </c>
      <c r="E34" s="117">
        <v>91.2</v>
      </c>
      <c r="F34" s="117">
        <v>0</v>
      </c>
      <c r="G34" s="117">
        <f>ROUND(E34*AE34,2)</f>
        <v>0</v>
      </c>
      <c r="H34" s="117">
        <f>I34-G34</f>
        <v>0</v>
      </c>
      <c r="I34" s="117">
        <f>ROUND(E34*F34,2)</f>
        <v>0</v>
      </c>
      <c r="J34" s="117">
        <v>0.138</v>
      </c>
      <c r="K34" s="117">
        <f>E34*J34</f>
        <v>12.585600000000001</v>
      </c>
      <c r="L34" s="118" t="s">
        <v>321</v>
      </c>
      <c r="N34" s="12" t="s">
        <v>6</v>
      </c>
      <c r="O34" s="8">
        <f>IF(N34="5",H34,0)</f>
        <v>0</v>
      </c>
      <c r="Z34" s="8">
        <f>IF(AD34=0,I34,0)</f>
        <v>0</v>
      </c>
      <c r="AA34" s="8">
        <f>IF(AD34=15,I34,0)</f>
        <v>0</v>
      </c>
      <c r="AB34" s="8">
        <f>IF(AD34=21,I34,0)</f>
        <v>0</v>
      </c>
      <c r="AD34" s="16">
        <v>21</v>
      </c>
      <c r="AE34" s="16">
        <f>F34*0</f>
        <v>0</v>
      </c>
      <c r="AF34" s="16">
        <f>F34*(1-0)</f>
        <v>0</v>
      </c>
      <c r="AM34" s="16">
        <f>E34*AE34</f>
        <v>0</v>
      </c>
      <c r="AN34" s="16">
        <f>E34*AF34</f>
        <v>0</v>
      </c>
      <c r="AO34" s="17" t="s">
        <v>338</v>
      </c>
      <c r="AP34" s="17" t="s">
        <v>356</v>
      </c>
      <c r="AQ34" s="11" t="s">
        <v>361</v>
      </c>
    </row>
    <row r="35" spans="1:12" ht="12.75">
      <c r="A35" s="119"/>
      <c r="B35" s="119"/>
      <c r="C35" s="120" t="s">
        <v>171</v>
      </c>
      <c r="D35" s="119"/>
      <c r="E35" s="121">
        <v>91.2</v>
      </c>
      <c r="F35" s="119"/>
      <c r="G35" s="119"/>
      <c r="H35" s="119"/>
      <c r="I35" s="119"/>
      <c r="J35" s="119"/>
      <c r="K35" s="119"/>
      <c r="L35" s="119"/>
    </row>
    <row r="36" spans="1:43" ht="12.75">
      <c r="A36" s="116" t="s">
        <v>16</v>
      </c>
      <c r="B36" s="116" t="s">
        <v>92</v>
      </c>
      <c r="C36" s="116" t="s">
        <v>172</v>
      </c>
      <c r="D36" s="116" t="s">
        <v>297</v>
      </c>
      <c r="E36" s="117">
        <v>36.7</v>
      </c>
      <c r="F36" s="117">
        <v>0</v>
      </c>
      <c r="G36" s="117">
        <f>ROUND(E36*AE36,2)</f>
        <v>0</v>
      </c>
      <c r="H36" s="117">
        <f>I36-G36</f>
        <v>0</v>
      </c>
      <c r="I36" s="117">
        <f>ROUND(E36*F36,2)</f>
        <v>0</v>
      </c>
      <c r="J36" s="117">
        <v>0.181</v>
      </c>
      <c r="K36" s="117">
        <f>E36*J36</f>
        <v>6.6427000000000005</v>
      </c>
      <c r="L36" s="118" t="s">
        <v>321</v>
      </c>
      <c r="N36" s="12" t="s">
        <v>6</v>
      </c>
      <c r="O36" s="8">
        <f>IF(N36="5",H36,0)</f>
        <v>0</v>
      </c>
      <c r="Z36" s="8">
        <f>IF(AD36=0,I36,0)</f>
        <v>0</v>
      </c>
      <c r="AA36" s="8">
        <f>IF(AD36=15,I36,0)</f>
        <v>0</v>
      </c>
      <c r="AB36" s="8">
        <f>IF(AD36=21,I36,0)</f>
        <v>0</v>
      </c>
      <c r="AD36" s="16">
        <v>21</v>
      </c>
      <c r="AE36" s="16">
        <f>F36*0</f>
        <v>0</v>
      </c>
      <c r="AF36" s="16">
        <f>F36*(1-0)</f>
        <v>0</v>
      </c>
      <c r="AM36" s="16">
        <f>E36*AE36</f>
        <v>0</v>
      </c>
      <c r="AN36" s="16">
        <f>E36*AF36</f>
        <v>0</v>
      </c>
      <c r="AO36" s="17" t="s">
        <v>338</v>
      </c>
      <c r="AP36" s="17" t="s">
        <v>356</v>
      </c>
      <c r="AQ36" s="11" t="s">
        <v>361</v>
      </c>
    </row>
    <row r="37" spans="1:12" ht="12.75">
      <c r="A37" s="119"/>
      <c r="B37" s="119"/>
      <c r="C37" s="120" t="s">
        <v>173</v>
      </c>
      <c r="D37" s="119"/>
      <c r="E37" s="121">
        <v>36.7</v>
      </c>
      <c r="F37" s="119"/>
      <c r="G37" s="119"/>
      <c r="H37" s="119"/>
      <c r="I37" s="119"/>
      <c r="J37" s="119"/>
      <c r="K37" s="119"/>
      <c r="L37" s="119"/>
    </row>
    <row r="38" spans="1:43" ht="12.75">
      <c r="A38" s="116" t="s">
        <v>17</v>
      </c>
      <c r="B38" s="116" t="s">
        <v>93</v>
      </c>
      <c r="C38" s="116" t="s">
        <v>174</v>
      </c>
      <c r="D38" s="116" t="s">
        <v>297</v>
      </c>
      <c r="E38" s="117">
        <v>91.2</v>
      </c>
      <c r="F38" s="117">
        <v>0</v>
      </c>
      <c r="G38" s="117">
        <f>ROUND(E38*AE38,2)</f>
        <v>0</v>
      </c>
      <c r="H38" s="117">
        <f>I38-G38</f>
        <v>0</v>
      </c>
      <c r="I38" s="117">
        <f>ROUND(E38*F38,2)</f>
        <v>0</v>
      </c>
      <c r="J38" s="117">
        <v>0.235</v>
      </c>
      <c r="K38" s="117">
        <f>E38*J38</f>
        <v>21.432</v>
      </c>
      <c r="L38" s="118" t="s">
        <v>321</v>
      </c>
      <c r="N38" s="12" t="s">
        <v>6</v>
      </c>
      <c r="O38" s="8">
        <f>IF(N38="5",H38,0)</f>
        <v>0</v>
      </c>
      <c r="Z38" s="8">
        <f>IF(AD38=0,I38,0)</f>
        <v>0</v>
      </c>
      <c r="AA38" s="8">
        <f>IF(AD38=15,I38,0)</f>
        <v>0</v>
      </c>
      <c r="AB38" s="8">
        <f>IF(AD38=21,I38,0)</f>
        <v>0</v>
      </c>
      <c r="AD38" s="16">
        <v>21</v>
      </c>
      <c r="AE38" s="16">
        <f>F38*0</f>
        <v>0</v>
      </c>
      <c r="AF38" s="16">
        <f>F38*(1-0)</f>
        <v>0</v>
      </c>
      <c r="AM38" s="16">
        <f>E38*AE38</f>
        <v>0</v>
      </c>
      <c r="AN38" s="16">
        <f>E38*AF38</f>
        <v>0</v>
      </c>
      <c r="AO38" s="17" t="s">
        <v>338</v>
      </c>
      <c r="AP38" s="17" t="s">
        <v>356</v>
      </c>
      <c r="AQ38" s="11" t="s">
        <v>361</v>
      </c>
    </row>
    <row r="39" spans="1:12" ht="12.75">
      <c r="A39" s="119"/>
      <c r="B39" s="119"/>
      <c r="C39" s="120" t="s">
        <v>171</v>
      </c>
      <c r="D39" s="119"/>
      <c r="E39" s="121">
        <v>91.2</v>
      </c>
      <c r="F39" s="119"/>
      <c r="G39" s="119"/>
      <c r="H39" s="119"/>
      <c r="I39" s="119"/>
      <c r="J39" s="119"/>
      <c r="K39" s="119"/>
      <c r="L39" s="119"/>
    </row>
    <row r="40" spans="1:43" ht="12.75">
      <c r="A40" s="116" t="s">
        <v>18</v>
      </c>
      <c r="B40" s="116" t="s">
        <v>93</v>
      </c>
      <c r="C40" s="116" t="s">
        <v>175</v>
      </c>
      <c r="D40" s="116" t="s">
        <v>297</v>
      </c>
      <c r="E40" s="117">
        <v>36.7</v>
      </c>
      <c r="F40" s="117">
        <v>0</v>
      </c>
      <c r="G40" s="117">
        <f>ROUND(E40*AE40,2)</f>
        <v>0</v>
      </c>
      <c r="H40" s="117">
        <f>I40-G40</f>
        <v>0</v>
      </c>
      <c r="I40" s="117">
        <f>ROUND(E40*F40,2)</f>
        <v>0</v>
      </c>
      <c r="J40" s="117">
        <v>0.235</v>
      </c>
      <c r="K40" s="117">
        <f>E40*J40</f>
        <v>8.6245</v>
      </c>
      <c r="L40" s="118" t="s">
        <v>321</v>
      </c>
      <c r="N40" s="12" t="s">
        <v>6</v>
      </c>
      <c r="O40" s="8">
        <f>IF(N40="5",H40,0)</f>
        <v>0</v>
      </c>
      <c r="Z40" s="8">
        <f>IF(AD40=0,I40,0)</f>
        <v>0</v>
      </c>
      <c r="AA40" s="8">
        <f>IF(AD40=15,I40,0)</f>
        <v>0</v>
      </c>
      <c r="AB40" s="8">
        <f>IF(AD40=21,I40,0)</f>
        <v>0</v>
      </c>
      <c r="AD40" s="16">
        <v>21</v>
      </c>
      <c r="AE40" s="16">
        <f>F40*0</f>
        <v>0</v>
      </c>
      <c r="AF40" s="16">
        <f>F40*(1-0)</f>
        <v>0</v>
      </c>
      <c r="AM40" s="16">
        <f>E40*AE40</f>
        <v>0</v>
      </c>
      <c r="AN40" s="16">
        <f>E40*AF40</f>
        <v>0</v>
      </c>
      <c r="AO40" s="17" t="s">
        <v>338</v>
      </c>
      <c r="AP40" s="17" t="s">
        <v>356</v>
      </c>
      <c r="AQ40" s="11" t="s">
        <v>361</v>
      </c>
    </row>
    <row r="41" spans="1:12" ht="12.75">
      <c r="A41" s="119"/>
      <c r="B41" s="119"/>
      <c r="C41" s="120" t="s">
        <v>173</v>
      </c>
      <c r="D41" s="119"/>
      <c r="E41" s="121">
        <v>36.7</v>
      </c>
      <c r="F41" s="119"/>
      <c r="G41" s="119"/>
      <c r="H41" s="119"/>
      <c r="I41" s="119"/>
      <c r="J41" s="119"/>
      <c r="K41" s="119"/>
      <c r="L41" s="119"/>
    </row>
    <row r="42" spans="1:43" ht="12.75">
      <c r="A42" s="116" t="s">
        <v>19</v>
      </c>
      <c r="B42" s="116" t="s">
        <v>94</v>
      </c>
      <c r="C42" s="116" t="s">
        <v>176</v>
      </c>
      <c r="D42" s="116" t="s">
        <v>297</v>
      </c>
      <c r="E42" s="117">
        <v>14</v>
      </c>
      <c r="F42" s="117">
        <v>0</v>
      </c>
      <c r="G42" s="117">
        <f>ROUND(E42*AE42,2)</f>
        <v>0</v>
      </c>
      <c r="H42" s="117">
        <f>I42-G42</f>
        <v>0</v>
      </c>
      <c r="I42" s="117">
        <f>ROUND(E42*F42,2)</f>
        <v>0</v>
      </c>
      <c r="J42" s="117">
        <v>0.154</v>
      </c>
      <c r="K42" s="117">
        <f>E42*J42</f>
        <v>2.156</v>
      </c>
      <c r="L42" s="118" t="s">
        <v>321</v>
      </c>
      <c r="N42" s="12" t="s">
        <v>6</v>
      </c>
      <c r="O42" s="8">
        <f>IF(N42="5",H42,0)</f>
        <v>0</v>
      </c>
      <c r="Z42" s="8">
        <f>IF(AD42=0,I42,0)</f>
        <v>0</v>
      </c>
      <c r="AA42" s="8">
        <f>IF(AD42=15,I42,0)</f>
        <v>0</v>
      </c>
      <c r="AB42" s="8">
        <f>IF(AD42=21,I42,0)</f>
        <v>0</v>
      </c>
      <c r="AD42" s="16">
        <v>21</v>
      </c>
      <c r="AE42" s="16">
        <f>F42*0</f>
        <v>0</v>
      </c>
      <c r="AF42" s="16">
        <f>F42*(1-0)</f>
        <v>0</v>
      </c>
      <c r="AM42" s="16">
        <f>E42*AE42</f>
        <v>0</v>
      </c>
      <c r="AN42" s="16">
        <f>E42*AF42</f>
        <v>0</v>
      </c>
      <c r="AO42" s="17" t="s">
        <v>338</v>
      </c>
      <c r="AP42" s="17" t="s">
        <v>356</v>
      </c>
      <c r="AQ42" s="11" t="s">
        <v>361</v>
      </c>
    </row>
    <row r="43" spans="1:12" ht="12.75">
      <c r="A43" s="119"/>
      <c r="B43" s="119"/>
      <c r="C43" s="120" t="s">
        <v>177</v>
      </c>
      <c r="D43" s="119"/>
      <c r="E43" s="121">
        <v>14</v>
      </c>
      <c r="F43" s="119"/>
      <c r="G43" s="119"/>
      <c r="H43" s="119"/>
      <c r="I43" s="119"/>
      <c r="J43" s="119"/>
      <c r="K43" s="119"/>
      <c r="L43" s="119"/>
    </row>
    <row r="44" spans="1:43" ht="12.75">
      <c r="A44" s="116" t="s">
        <v>20</v>
      </c>
      <c r="B44" s="116" t="s">
        <v>95</v>
      </c>
      <c r="C44" s="116" t="s">
        <v>178</v>
      </c>
      <c r="D44" s="116" t="s">
        <v>299</v>
      </c>
      <c r="E44" s="117">
        <v>16.9</v>
      </c>
      <c r="F44" s="117">
        <v>0</v>
      </c>
      <c r="G44" s="117">
        <f>ROUND(E44*AE44,2)</f>
        <v>0</v>
      </c>
      <c r="H44" s="117">
        <f>I44-G44</f>
        <v>0</v>
      </c>
      <c r="I44" s="117">
        <f>ROUND(E44*F44,2)</f>
        <v>0</v>
      </c>
      <c r="J44" s="117">
        <v>0.145</v>
      </c>
      <c r="K44" s="117">
        <f>E44*J44</f>
        <v>2.4504999999999995</v>
      </c>
      <c r="L44" s="118" t="s">
        <v>321</v>
      </c>
      <c r="N44" s="12" t="s">
        <v>6</v>
      </c>
      <c r="O44" s="8">
        <f>IF(N44="5",H44,0)</f>
        <v>0</v>
      </c>
      <c r="Z44" s="8">
        <f>IF(AD44=0,I44,0)</f>
        <v>0</v>
      </c>
      <c r="AA44" s="8">
        <f>IF(AD44=15,I44,0)</f>
        <v>0</v>
      </c>
      <c r="AB44" s="8">
        <f>IF(AD44=21,I44,0)</f>
        <v>0</v>
      </c>
      <c r="AD44" s="16">
        <v>21</v>
      </c>
      <c r="AE44" s="16">
        <f>F44*0</f>
        <v>0</v>
      </c>
      <c r="AF44" s="16">
        <f>F44*(1-0)</f>
        <v>0</v>
      </c>
      <c r="AM44" s="16">
        <f>E44*AE44</f>
        <v>0</v>
      </c>
      <c r="AN44" s="16">
        <f>E44*AF44</f>
        <v>0</v>
      </c>
      <c r="AO44" s="17" t="s">
        <v>338</v>
      </c>
      <c r="AP44" s="17" t="s">
        <v>356</v>
      </c>
      <c r="AQ44" s="11" t="s">
        <v>361</v>
      </c>
    </row>
    <row r="45" spans="1:12" ht="12.75">
      <c r="A45" s="119"/>
      <c r="B45" s="119"/>
      <c r="C45" s="120" t="s">
        <v>179</v>
      </c>
      <c r="D45" s="119"/>
      <c r="E45" s="121">
        <v>16.9</v>
      </c>
      <c r="F45" s="119"/>
      <c r="G45" s="119"/>
      <c r="H45" s="119"/>
      <c r="I45" s="119"/>
      <c r="J45" s="119"/>
      <c r="K45" s="119"/>
      <c r="L45" s="119"/>
    </row>
    <row r="46" spans="1:43" ht="12.75">
      <c r="A46" s="116" t="s">
        <v>21</v>
      </c>
      <c r="B46" s="116" t="s">
        <v>95</v>
      </c>
      <c r="C46" s="116" t="s">
        <v>180</v>
      </c>
      <c r="D46" s="116" t="s">
        <v>299</v>
      </c>
      <c r="E46" s="117">
        <v>15</v>
      </c>
      <c r="F46" s="117">
        <v>0</v>
      </c>
      <c r="G46" s="117">
        <f>ROUND(E46*AE46,2)</f>
        <v>0</v>
      </c>
      <c r="H46" s="117">
        <f>I46-G46</f>
        <v>0</v>
      </c>
      <c r="I46" s="117">
        <f>ROUND(E46*F46,2)</f>
        <v>0</v>
      </c>
      <c r="J46" s="117">
        <v>0.145</v>
      </c>
      <c r="K46" s="117">
        <f>E46*J46</f>
        <v>2.175</v>
      </c>
      <c r="L46" s="118" t="s">
        <v>321</v>
      </c>
      <c r="N46" s="12" t="s">
        <v>6</v>
      </c>
      <c r="O46" s="8">
        <f>IF(N46="5",H46,0)</f>
        <v>0</v>
      </c>
      <c r="Z46" s="8">
        <f>IF(AD46=0,I46,0)</f>
        <v>0</v>
      </c>
      <c r="AA46" s="8">
        <f>IF(AD46=15,I46,0)</f>
        <v>0</v>
      </c>
      <c r="AB46" s="8">
        <f>IF(AD46=21,I46,0)</f>
        <v>0</v>
      </c>
      <c r="AD46" s="16">
        <v>21</v>
      </c>
      <c r="AE46" s="16">
        <f>F46*0</f>
        <v>0</v>
      </c>
      <c r="AF46" s="16">
        <f>F46*(1-0)</f>
        <v>0</v>
      </c>
      <c r="AM46" s="16">
        <f>E46*AE46</f>
        <v>0</v>
      </c>
      <c r="AN46" s="16">
        <f>E46*AF46</f>
        <v>0</v>
      </c>
      <c r="AO46" s="17" t="s">
        <v>338</v>
      </c>
      <c r="AP46" s="17" t="s">
        <v>356</v>
      </c>
      <c r="AQ46" s="11" t="s">
        <v>361</v>
      </c>
    </row>
    <row r="47" spans="1:12" ht="12.75">
      <c r="A47" s="119"/>
      <c r="B47" s="119"/>
      <c r="C47" s="120" t="s">
        <v>20</v>
      </c>
      <c r="D47" s="119"/>
      <c r="E47" s="121">
        <v>15</v>
      </c>
      <c r="F47" s="119"/>
      <c r="G47" s="119"/>
      <c r="H47" s="119"/>
      <c r="I47" s="119"/>
      <c r="J47" s="119"/>
      <c r="K47" s="119"/>
      <c r="L47" s="119"/>
    </row>
    <row r="48" spans="1:37" ht="12.75">
      <c r="A48" s="110"/>
      <c r="B48" s="111" t="s">
        <v>17</v>
      </c>
      <c r="C48" s="112" t="s">
        <v>181</v>
      </c>
      <c r="D48" s="113"/>
      <c r="E48" s="113"/>
      <c r="F48" s="113"/>
      <c r="G48" s="114">
        <f>SUM(G49:G59)</f>
        <v>0</v>
      </c>
      <c r="H48" s="114">
        <f>SUM(H49:H59)</f>
        <v>0</v>
      </c>
      <c r="I48" s="114">
        <f>G48+H48</f>
        <v>0</v>
      </c>
      <c r="J48" s="115"/>
      <c r="K48" s="114">
        <f>SUM(K49:K59)</f>
        <v>0</v>
      </c>
      <c r="L48" s="115"/>
      <c r="P48" s="19">
        <f>IF(Q48="PR",I48,SUM(O49:O59))</f>
        <v>0</v>
      </c>
      <c r="Q48" s="11" t="s">
        <v>325</v>
      </c>
      <c r="R48" s="19">
        <f>IF(Q48="HS",G48,0)</f>
        <v>0</v>
      </c>
      <c r="S48" s="19">
        <f>IF(Q48="HS",H48-P48,0)</f>
        <v>0</v>
      </c>
      <c r="T48" s="19">
        <f>IF(Q48="PS",G48,0)</f>
        <v>0</v>
      </c>
      <c r="U48" s="19">
        <f>IF(Q48="PS",H48-P48,0)</f>
        <v>0</v>
      </c>
      <c r="V48" s="19">
        <f>IF(Q48="MP",G48,0)</f>
        <v>0</v>
      </c>
      <c r="W48" s="19">
        <f>IF(Q48="MP",H48-P48,0)</f>
        <v>0</v>
      </c>
      <c r="X48" s="19">
        <f>IF(Q48="OM",G48,0)</f>
        <v>0</v>
      </c>
      <c r="Y48" s="11"/>
      <c r="AI48" s="19">
        <f>SUM(Z49:Z59)</f>
        <v>0</v>
      </c>
      <c r="AJ48" s="19">
        <f>SUM(AA49:AA59)</f>
        <v>0</v>
      </c>
      <c r="AK48" s="19">
        <f>SUM(AB49:AB59)</f>
        <v>0</v>
      </c>
    </row>
    <row r="49" spans="1:43" ht="12.75">
      <c r="A49" s="116" t="s">
        <v>22</v>
      </c>
      <c r="B49" s="116" t="s">
        <v>96</v>
      </c>
      <c r="C49" s="116" t="s">
        <v>182</v>
      </c>
      <c r="D49" s="116" t="s">
        <v>300</v>
      </c>
      <c r="E49" s="117">
        <v>3.3</v>
      </c>
      <c r="F49" s="117">
        <v>0</v>
      </c>
      <c r="G49" s="117">
        <f>ROUND(E49*AE49,2)</f>
        <v>0</v>
      </c>
      <c r="H49" s="117">
        <f>I49-G49</f>
        <v>0</v>
      </c>
      <c r="I49" s="117">
        <f>ROUND(E49*F49,2)</f>
        <v>0</v>
      </c>
      <c r="J49" s="117">
        <v>0</v>
      </c>
      <c r="K49" s="117">
        <f>E49*J49</f>
        <v>0</v>
      </c>
      <c r="L49" s="118" t="s">
        <v>321</v>
      </c>
      <c r="N49" s="12" t="s">
        <v>6</v>
      </c>
      <c r="O49" s="8">
        <f>IF(N49="5",H49,0)</f>
        <v>0</v>
      </c>
      <c r="Z49" s="8">
        <f>IF(AD49=0,I49,0)</f>
        <v>0</v>
      </c>
      <c r="AA49" s="8">
        <f>IF(AD49=15,I49,0)</f>
        <v>0</v>
      </c>
      <c r="AB49" s="8">
        <f>IF(AD49=21,I49,0)</f>
        <v>0</v>
      </c>
      <c r="AD49" s="16">
        <v>21</v>
      </c>
      <c r="AE49" s="16">
        <f>F49*0</f>
        <v>0</v>
      </c>
      <c r="AF49" s="16">
        <f>F49*(1-0)</f>
        <v>0</v>
      </c>
      <c r="AM49" s="16">
        <f>E49*AE49</f>
        <v>0</v>
      </c>
      <c r="AN49" s="16">
        <f>E49*AF49</f>
        <v>0</v>
      </c>
      <c r="AO49" s="17" t="s">
        <v>339</v>
      </c>
      <c r="AP49" s="17" t="s">
        <v>356</v>
      </c>
      <c r="AQ49" s="11" t="s">
        <v>361</v>
      </c>
    </row>
    <row r="50" spans="1:12" ht="12.75">
      <c r="A50" s="119"/>
      <c r="B50" s="119"/>
      <c r="C50" s="120" t="s">
        <v>183</v>
      </c>
      <c r="D50" s="119"/>
      <c r="E50" s="121">
        <v>3.3</v>
      </c>
      <c r="F50" s="119"/>
      <c r="G50" s="119"/>
      <c r="H50" s="119"/>
      <c r="I50" s="119"/>
      <c r="J50" s="119"/>
      <c r="K50" s="119"/>
      <c r="L50" s="119"/>
    </row>
    <row r="51" spans="1:43" ht="12.75">
      <c r="A51" s="116" t="s">
        <v>23</v>
      </c>
      <c r="B51" s="116" t="s">
        <v>97</v>
      </c>
      <c r="C51" s="116" t="s">
        <v>184</v>
      </c>
      <c r="D51" s="116" t="s">
        <v>300</v>
      </c>
      <c r="E51" s="117">
        <v>6.97</v>
      </c>
      <c r="F51" s="117">
        <v>0</v>
      </c>
      <c r="G51" s="117">
        <f>ROUND(E51*AE51,2)</f>
        <v>0</v>
      </c>
      <c r="H51" s="117">
        <f>I51-G51</f>
        <v>0</v>
      </c>
      <c r="I51" s="117">
        <f>ROUND(E51*F51,2)</f>
        <v>0</v>
      </c>
      <c r="J51" s="117">
        <v>0</v>
      </c>
      <c r="K51" s="117">
        <f>E51*J51</f>
        <v>0</v>
      </c>
      <c r="L51" s="118" t="s">
        <v>321</v>
      </c>
      <c r="N51" s="12" t="s">
        <v>6</v>
      </c>
      <c r="O51" s="8">
        <f>IF(N51="5",H51,0)</f>
        <v>0</v>
      </c>
      <c r="Z51" s="8">
        <f>IF(AD51=0,I51,0)</f>
        <v>0</v>
      </c>
      <c r="AA51" s="8">
        <f>IF(AD51=15,I51,0)</f>
        <v>0</v>
      </c>
      <c r="AB51" s="8">
        <f>IF(AD51=21,I51,0)</f>
        <v>0</v>
      </c>
      <c r="AD51" s="16">
        <v>21</v>
      </c>
      <c r="AE51" s="16">
        <f>F51*0</f>
        <v>0</v>
      </c>
      <c r="AF51" s="16">
        <f>F51*(1-0)</f>
        <v>0</v>
      </c>
      <c r="AM51" s="16">
        <f>E51*AE51</f>
        <v>0</v>
      </c>
      <c r="AN51" s="16">
        <f>E51*AF51</f>
        <v>0</v>
      </c>
      <c r="AO51" s="17" t="s">
        <v>339</v>
      </c>
      <c r="AP51" s="17" t="s">
        <v>356</v>
      </c>
      <c r="AQ51" s="11" t="s">
        <v>361</v>
      </c>
    </row>
    <row r="52" spans="1:12" ht="12.75">
      <c r="A52" s="119"/>
      <c r="B52" s="119"/>
      <c r="C52" s="120" t="s">
        <v>185</v>
      </c>
      <c r="D52" s="119"/>
      <c r="E52" s="121">
        <v>6.97</v>
      </c>
      <c r="F52" s="119"/>
      <c r="G52" s="119"/>
      <c r="H52" s="119"/>
      <c r="I52" s="119"/>
      <c r="J52" s="119"/>
      <c r="K52" s="119"/>
      <c r="L52" s="119"/>
    </row>
    <row r="53" spans="1:43" ht="12.75">
      <c r="A53" s="116" t="s">
        <v>24</v>
      </c>
      <c r="B53" s="116" t="s">
        <v>97</v>
      </c>
      <c r="C53" s="116" t="s">
        <v>186</v>
      </c>
      <c r="D53" s="116" t="s">
        <v>300</v>
      </c>
      <c r="E53" s="117">
        <v>11.86</v>
      </c>
      <c r="F53" s="117">
        <v>0</v>
      </c>
      <c r="G53" s="117">
        <f>ROUND(E53*AE53,2)</f>
        <v>0</v>
      </c>
      <c r="H53" s="117">
        <f>I53-G53</f>
        <v>0</v>
      </c>
      <c r="I53" s="117">
        <f>ROUND(E53*F53,2)</f>
        <v>0</v>
      </c>
      <c r="J53" s="117">
        <v>0</v>
      </c>
      <c r="K53" s="117">
        <f>E53*J53</f>
        <v>0</v>
      </c>
      <c r="L53" s="118" t="s">
        <v>321</v>
      </c>
      <c r="N53" s="12" t="s">
        <v>6</v>
      </c>
      <c r="O53" s="8">
        <f>IF(N53="5",H53,0)</f>
        <v>0</v>
      </c>
      <c r="Z53" s="8">
        <f>IF(AD53=0,I53,0)</f>
        <v>0</v>
      </c>
      <c r="AA53" s="8">
        <f>IF(AD53=15,I53,0)</f>
        <v>0</v>
      </c>
      <c r="AB53" s="8">
        <f>IF(AD53=21,I53,0)</f>
        <v>0</v>
      </c>
      <c r="AD53" s="16">
        <v>21</v>
      </c>
      <c r="AE53" s="16">
        <f>F53*0</f>
        <v>0</v>
      </c>
      <c r="AF53" s="16">
        <f>F53*(1-0)</f>
        <v>0</v>
      </c>
      <c r="AM53" s="16">
        <f>E53*AE53</f>
        <v>0</v>
      </c>
      <c r="AN53" s="16">
        <f>E53*AF53</f>
        <v>0</v>
      </c>
      <c r="AO53" s="17" t="s">
        <v>339</v>
      </c>
      <c r="AP53" s="17" t="s">
        <v>356</v>
      </c>
      <c r="AQ53" s="11" t="s">
        <v>361</v>
      </c>
    </row>
    <row r="54" spans="1:12" ht="12.75">
      <c r="A54" s="119"/>
      <c r="B54" s="119"/>
      <c r="C54" s="120" t="s">
        <v>187</v>
      </c>
      <c r="D54" s="119"/>
      <c r="E54" s="121">
        <v>11.86</v>
      </c>
      <c r="F54" s="119"/>
      <c r="G54" s="119"/>
      <c r="H54" s="119"/>
      <c r="I54" s="119"/>
      <c r="J54" s="119"/>
      <c r="K54" s="119"/>
      <c r="L54" s="119"/>
    </row>
    <row r="55" spans="1:43" ht="12.75">
      <c r="A55" s="116" t="s">
        <v>25</v>
      </c>
      <c r="B55" s="116" t="s">
        <v>97</v>
      </c>
      <c r="C55" s="116" t="s">
        <v>188</v>
      </c>
      <c r="D55" s="116" t="s">
        <v>300</v>
      </c>
      <c r="E55" s="117">
        <v>2.23</v>
      </c>
      <c r="F55" s="117">
        <v>0</v>
      </c>
      <c r="G55" s="117">
        <f>ROUND(E55*AE55,2)</f>
        <v>0</v>
      </c>
      <c r="H55" s="117">
        <f>I55-G55</f>
        <v>0</v>
      </c>
      <c r="I55" s="117">
        <f>ROUND(E55*F55,2)</f>
        <v>0</v>
      </c>
      <c r="J55" s="117">
        <v>0</v>
      </c>
      <c r="K55" s="117">
        <f>E55*J55</f>
        <v>0</v>
      </c>
      <c r="L55" s="118" t="s">
        <v>321</v>
      </c>
      <c r="N55" s="12" t="s">
        <v>6</v>
      </c>
      <c r="O55" s="8">
        <f>IF(N55="5",H55,0)</f>
        <v>0</v>
      </c>
      <c r="Z55" s="8">
        <f>IF(AD55=0,I55,0)</f>
        <v>0</v>
      </c>
      <c r="AA55" s="8">
        <f>IF(AD55=15,I55,0)</f>
        <v>0</v>
      </c>
      <c r="AB55" s="8">
        <f>IF(AD55=21,I55,0)</f>
        <v>0</v>
      </c>
      <c r="AD55" s="16">
        <v>21</v>
      </c>
      <c r="AE55" s="16">
        <f>F55*0</f>
        <v>0</v>
      </c>
      <c r="AF55" s="16">
        <f>F55*(1-0)</f>
        <v>0</v>
      </c>
      <c r="AM55" s="16">
        <f>E55*AE55</f>
        <v>0</v>
      </c>
      <c r="AN55" s="16">
        <f>E55*AF55</f>
        <v>0</v>
      </c>
      <c r="AO55" s="17" t="s">
        <v>339</v>
      </c>
      <c r="AP55" s="17" t="s">
        <v>356</v>
      </c>
      <c r="AQ55" s="11" t="s">
        <v>361</v>
      </c>
    </row>
    <row r="56" spans="1:12" ht="12.75">
      <c r="A56" s="119"/>
      <c r="B56" s="119"/>
      <c r="C56" s="120" t="s">
        <v>189</v>
      </c>
      <c r="D56" s="119"/>
      <c r="E56" s="121">
        <v>2.23</v>
      </c>
      <c r="F56" s="119"/>
      <c r="G56" s="119"/>
      <c r="H56" s="119"/>
      <c r="I56" s="119"/>
      <c r="J56" s="119"/>
      <c r="K56" s="119"/>
      <c r="L56" s="119"/>
    </row>
    <row r="57" spans="1:43" ht="12.75">
      <c r="A57" s="116" t="s">
        <v>26</v>
      </c>
      <c r="B57" s="116" t="s">
        <v>97</v>
      </c>
      <c r="C57" s="116" t="s">
        <v>190</v>
      </c>
      <c r="D57" s="116" t="s">
        <v>300</v>
      </c>
      <c r="E57" s="117">
        <v>0.68</v>
      </c>
      <c r="F57" s="117">
        <v>0</v>
      </c>
      <c r="G57" s="117">
        <f>ROUND(E57*AE57,2)</f>
        <v>0</v>
      </c>
      <c r="H57" s="117">
        <f>I57-G57</f>
        <v>0</v>
      </c>
      <c r="I57" s="117">
        <f>ROUND(E57*F57,2)</f>
        <v>0</v>
      </c>
      <c r="J57" s="117">
        <v>0</v>
      </c>
      <c r="K57" s="117">
        <f>E57*J57</f>
        <v>0</v>
      </c>
      <c r="L57" s="118" t="s">
        <v>321</v>
      </c>
      <c r="N57" s="12" t="s">
        <v>6</v>
      </c>
      <c r="O57" s="8">
        <f>IF(N57="5",H57,0)</f>
        <v>0</v>
      </c>
      <c r="Z57" s="8">
        <f>IF(AD57=0,I57,0)</f>
        <v>0</v>
      </c>
      <c r="AA57" s="8">
        <f>IF(AD57=15,I57,0)</f>
        <v>0</v>
      </c>
      <c r="AB57" s="8">
        <f>IF(AD57=21,I57,0)</f>
        <v>0</v>
      </c>
      <c r="AD57" s="16">
        <v>21</v>
      </c>
      <c r="AE57" s="16">
        <f>F57*0</f>
        <v>0</v>
      </c>
      <c r="AF57" s="16">
        <f>F57*(1-0)</f>
        <v>0</v>
      </c>
      <c r="AM57" s="16">
        <f>E57*AE57</f>
        <v>0</v>
      </c>
      <c r="AN57" s="16">
        <f>E57*AF57</f>
        <v>0</v>
      </c>
      <c r="AO57" s="17" t="s">
        <v>339</v>
      </c>
      <c r="AP57" s="17" t="s">
        <v>356</v>
      </c>
      <c r="AQ57" s="11" t="s">
        <v>361</v>
      </c>
    </row>
    <row r="58" spans="1:12" ht="12.75">
      <c r="A58" s="119"/>
      <c r="B58" s="119"/>
      <c r="C58" s="120" t="s">
        <v>191</v>
      </c>
      <c r="D58" s="119"/>
      <c r="E58" s="121">
        <v>0.68</v>
      </c>
      <c r="F58" s="119"/>
      <c r="G58" s="119"/>
      <c r="H58" s="119"/>
      <c r="I58" s="119"/>
      <c r="J58" s="119"/>
      <c r="K58" s="119"/>
      <c r="L58" s="119"/>
    </row>
    <row r="59" spans="1:43" ht="12.75">
      <c r="A59" s="116" t="s">
        <v>27</v>
      </c>
      <c r="B59" s="116" t="s">
        <v>98</v>
      </c>
      <c r="C59" s="116" t="s">
        <v>192</v>
      </c>
      <c r="D59" s="116" t="s">
        <v>300</v>
      </c>
      <c r="E59" s="117">
        <v>21.74</v>
      </c>
      <c r="F59" s="117">
        <v>0</v>
      </c>
      <c r="G59" s="117">
        <f>ROUND(E59*AE59,2)</f>
        <v>0</v>
      </c>
      <c r="H59" s="117">
        <f>I59-G59</f>
        <v>0</v>
      </c>
      <c r="I59" s="117">
        <f>ROUND(E59*F59,2)</f>
        <v>0</v>
      </c>
      <c r="J59" s="117">
        <v>0</v>
      </c>
      <c r="K59" s="117">
        <f>E59*J59</f>
        <v>0</v>
      </c>
      <c r="L59" s="118" t="s">
        <v>321</v>
      </c>
      <c r="N59" s="12" t="s">
        <v>6</v>
      </c>
      <c r="O59" s="8">
        <f>IF(N59="5",H59,0)</f>
        <v>0</v>
      </c>
      <c r="Z59" s="8">
        <f>IF(AD59=0,I59,0)</f>
        <v>0</v>
      </c>
      <c r="AA59" s="8">
        <f>IF(AD59=15,I59,0)</f>
        <v>0</v>
      </c>
      <c r="AB59" s="8">
        <f>IF(AD59=21,I59,0)</f>
        <v>0</v>
      </c>
      <c r="AD59" s="16">
        <v>21</v>
      </c>
      <c r="AE59" s="16">
        <f>F59*0</f>
        <v>0</v>
      </c>
      <c r="AF59" s="16">
        <f>F59*(1-0)</f>
        <v>0</v>
      </c>
      <c r="AM59" s="16">
        <f>E59*AE59</f>
        <v>0</v>
      </c>
      <c r="AN59" s="16">
        <f>E59*AF59</f>
        <v>0</v>
      </c>
      <c r="AO59" s="17" t="s">
        <v>339</v>
      </c>
      <c r="AP59" s="17" t="s">
        <v>356</v>
      </c>
      <c r="AQ59" s="11" t="s">
        <v>361</v>
      </c>
    </row>
    <row r="60" spans="1:12" ht="12.75">
      <c r="A60" s="119"/>
      <c r="B60" s="119"/>
      <c r="C60" s="120" t="s">
        <v>193</v>
      </c>
      <c r="D60" s="119"/>
      <c r="E60" s="121">
        <v>21.74</v>
      </c>
      <c r="F60" s="119"/>
      <c r="G60" s="119"/>
      <c r="H60" s="119"/>
      <c r="I60" s="119"/>
      <c r="J60" s="119"/>
      <c r="K60" s="119"/>
      <c r="L60" s="119"/>
    </row>
    <row r="61" spans="1:37" ht="12.75">
      <c r="A61" s="110"/>
      <c r="B61" s="111" t="s">
        <v>18</v>
      </c>
      <c r="C61" s="112" t="s">
        <v>194</v>
      </c>
      <c r="D61" s="113"/>
      <c r="E61" s="113"/>
      <c r="F61" s="113"/>
      <c r="G61" s="114">
        <f>SUM(G62:G62)</f>
        <v>0</v>
      </c>
      <c r="H61" s="114">
        <f>SUM(H62:H62)</f>
        <v>0</v>
      </c>
      <c r="I61" s="114">
        <f>G61+H61</f>
        <v>0</v>
      </c>
      <c r="J61" s="115"/>
      <c r="K61" s="114">
        <f>SUM(K62:K62)</f>
        <v>0</v>
      </c>
      <c r="L61" s="115"/>
      <c r="P61" s="19">
        <f>IF(Q61="PR",I61,SUM(O62:O62))</f>
        <v>0</v>
      </c>
      <c r="Q61" s="11" t="s">
        <v>325</v>
      </c>
      <c r="R61" s="19">
        <f>IF(Q61="HS",G61,0)</f>
        <v>0</v>
      </c>
      <c r="S61" s="19">
        <f>IF(Q61="HS",H61-P61,0)</f>
        <v>0</v>
      </c>
      <c r="T61" s="19">
        <f>IF(Q61="PS",G61,0)</f>
        <v>0</v>
      </c>
      <c r="U61" s="19">
        <f>IF(Q61="PS",H61-P61,0)</f>
        <v>0</v>
      </c>
      <c r="V61" s="19">
        <f>IF(Q61="MP",G61,0)</f>
        <v>0</v>
      </c>
      <c r="W61" s="19">
        <f>IF(Q61="MP",H61-P61,0)</f>
        <v>0</v>
      </c>
      <c r="X61" s="19">
        <f>IF(Q61="OM",G61,0)</f>
        <v>0</v>
      </c>
      <c r="Y61" s="11"/>
      <c r="AI61" s="19">
        <f>SUM(Z62:Z62)</f>
        <v>0</v>
      </c>
      <c r="AJ61" s="19">
        <f>SUM(AA62:AA62)</f>
        <v>0</v>
      </c>
      <c r="AK61" s="19">
        <f>SUM(AB62:AB62)</f>
        <v>0</v>
      </c>
    </row>
    <row r="62" spans="1:43" ht="12.75">
      <c r="A62" s="116" t="s">
        <v>28</v>
      </c>
      <c r="B62" s="116" t="s">
        <v>99</v>
      </c>
      <c r="C62" s="116" t="s">
        <v>195</v>
      </c>
      <c r="D62" s="116" t="s">
        <v>300</v>
      </c>
      <c r="E62" s="117">
        <v>5</v>
      </c>
      <c r="F62" s="117">
        <v>0</v>
      </c>
      <c r="G62" s="117">
        <f>ROUND(E62*AE62,2)</f>
        <v>0</v>
      </c>
      <c r="H62" s="117">
        <f>I62-G62</f>
        <v>0</v>
      </c>
      <c r="I62" s="117">
        <f>ROUND(E62*F62,2)</f>
        <v>0</v>
      </c>
      <c r="J62" s="117">
        <v>0</v>
      </c>
      <c r="K62" s="117">
        <f>E62*J62</f>
        <v>0</v>
      </c>
      <c r="L62" s="118" t="s">
        <v>321</v>
      </c>
      <c r="N62" s="12" t="s">
        <v>6</v>
      </c>
      <c r="O62" s="8">
        <f>IF(N62="5",H62,0)</f>
        <v>0</v>
      </c>
      <c r="Z62" s="8">
        <f>IF(AD62=0,I62,0)</f>
        <v>0</v>
      </c>
      <c r="AA62" s="8">
        <f>IF(AD62=15,I62,0)</f>
        <v>0</v>
      </c>
      <c r="AB62" s="8">
        <f>IF(AD62=21,I62,0)</f>
        <v>0</v>
      </c>
      <c r="AD62" s="16">
        <v>21</v>
      </c>
      <c r="AE62" s="16">
        <f>F62*0</f>
        <v>0</v>
      </c>
      <c r="AF62" s="16">
        <f>F62*(1-0)</f>
        <v>0</v>
      </c>
      <c r="AM62" s="16">
        <f>E62*AE62</f>
        <v>0</v>
      </c>
      <c r="AN62" s="16">
        <f>E62*AF62</f>
        <v>0</v>
      </c>
      <c r="AO62" s="17" t="s">
        <v>340</v>
      </c>
      <c r="AP62" s="17" t="s">
        <v>356</v>
      </c>
      <c r="AQ62" s="11" t="s">
        <v>361</v>
      </c>
    </row>
    <row r="63" spans="1:12" ht="12.75">
      <c r="A63" s="119"/>
      <c r="B63" s="119"/>
      <c r="C63" s="120" t="s">
        <v>10</v>
      </c>
      <c r="D63" s="119"/>
      <c r="E63" s="121">
        <v>5</v>
      </c>
      <c r="F63" s="119"/>
      <c r="G63" s="119"/>
      <c r="H63" s="119"/>
      <c r="I63" s="119"/>
      <c r="J63" s="119"/>
      <c r="K63" s="119"/>
      <c r="L63" s="119"/>
    </row>
    <row r="64" spans="1:37" ht="12.75">
      <c r="A64" s="110"/>
      <c r="B64" s="111" t="s">
        <v>21</v>
      </c>
      <c r="C64" s="112" t="s">
        <v>196</v>
      </c>
      <c r="D64" s="113"/>
      <c r="E64" s="113"/>
      <c r="F64" s="113"/>
      <c r="G64" s="114">
        <f>SUM(G65:G83)</f>
        <v>0</v>
      </c>
      <c r="H64" s="114">
        <f>SUM(H65:H83)</f>
        <v>0</v>
      </c>
      <c r="I64" s="114">
        <f>G64+H64</f>
        <v>0</v>
      </c>
      <c r="J64" s="115"/>
      <c r="K64" s="114">
        <f>SUM(K65:K83)</f>
        <v>0</v>
      </c>
      <c r="L64" s="115"/>
      <c r="P64" s="19">
        <f>IF(Q64="PR",I64,SUM(O65:O83))</f>
        <v>0</v>
      </c>
      <c r="Q64" s="11" t="s">
        <v>325</v>
      </c>
      <c r="R64" s="19">
        <f>IF(Q64="HS",G64,0)</f>
        <v>0</v>
      </c>
      <c r="S64" s="19">
        <f>IF(Q64="HS",H64-P64,0)</f>
        <v>0</v>
      </c>
      <c r="T64" s="19">
        <f>IF(Q64="PS",G64,0)</f>
        <v>0</v>
      </c>
      <c r="U64" s="19">
        <f>IF(Q64="PS",H64-P64,0)</f>
        <v>0</v>
      </c>
      <c r="V64" s="19">
        <f>IF(Q64="MP",G64,0)</f>
        <v>0</v>
      </c>
      <c r="W64" s="19">
        <f>IF(Q64="MP",H64-P64,0)</f>
        <v>0</v>
      </c>
      <c r="X64" s="19">
        <f>IF(Q64="OM",G64,0)</f>
        <v>0</v>
      </c>
      <c r="Y64" s="11"/>
      <c r="AI64" s="19">
        <f>SUM(Z65:Z83)</f>
        <v>0</v>
      </c>
      <c r="AJ64" s="19">
        <f>SUM(AA65:AA83)</f>
        <v>0</v>
      </c>
      <c r="AK64" s="19">
        <f>SUM(AB65:AB83)</f>
        <v>0</v>
      </c>
    </row>
    <row r="65" spans="1:43" ht="12.75">
      <c r="A65" s="116" t="s">
        <v>29</v>
      </c>
      <c r="B65" s="116" t="s">
        <v>100</v>
      </c>
      <c r="C65" s="116" t="s">
        <v>197</v>
      </c>
      <c r="D65" s="116" t="s">
        <v>300</v>
      </c>
      <c r="E65" s="117">
        <v>3.3</v>
      </c>
      <c r="F65" s="117">
        <v>0</v>
      </c>
      <c r="G65" s="117">
        <f>ROUND(E65*AE65,2)</f>
        <v>0</v>
      </c>
      <c r="H65" s="117">
        <f>I65-G65</f>
        <v>0</v>
      </c>
      <c r="I65" s="117">
        <f>ROUND(E65*F65,2)</f>
        <v>0</v>
      </c>
      <c r="J65" s="117">
        <v>0</v>
      </c>
      <c r="K65" s="117">
        <f>E65*J65</f>
        <v>0</v>
      </c>
      <c r="L65" s="118" t="s">
        <v>321</v>
      </c>
      <c r="N65" s="12" t="s">
        <v>6</v>
      </c>
      <c r="O65" s="8">
        <f>IF(N65="5",H65,0)</f>
        <v>0</v>
      </c>
      <c r="Z65" s="8">
        <f>IF(AD65=0,I65,0)</f>
        <v>0</v>
      </c>
      <c r="AA65" s="8">
        <f>IF(AD65=15,I65,0)</f>
        <v>0</v>
      </c>
      <c r="AB65" s="8">
        <f>IF(AD65=21,I65,0)</f>
        <v>0</v>
      </c>
      <c r="AD65" s="16">
        <v>21</v>
      </c>
      <c r="AE65" s="16">
        <f>F65*0</f>
        <v>0</v>
      </c>
      <c r="AF65" s="16">
        <f>F65*(1-0)</f>
        <v>0</v>
      </c>
      <c r="AM65" s="16">
        <f>E65*AE65</f>
        <v>0</v>
      </c>
      <c r="AN65" s="16">
        <f>E65*AF65</f>
        <v>0</v>
      </c>
      <c r="AO65" s="17" t="s">
        <v>341</v>
      </c>
      <c r="AP65" s="17" t="s">
        <v>356</v>
      </c>
      <c r="AQ65" s="11" t="s">
        <v>361</v>
      </c>
    </row>
    <row r="66" spans="1:12" ht="12.75">
      <c r="A66" s="119"/>
      <c r="B66" s="119"/>
      <c r="C66" s="120" t="s">
        <v>198</v>
      </c>
      <c r="D66" s="119"/>
      <c r="E66" s="121">
        <v>3.3</v>
      </c>
      <c r="F66" s="119"/>
      <c r="G66" s="119"/>
      <c r="H66" s="119"/>
      <c r="I66" s="119"/>
      <c r="J66" s="119"/>
      <c r="K66" s="119"/>
      <c r="L66" s="119"/>
    </row>
    <row r="67" spans="1:43" ht="12.75">
      <c r="A67" s="116" t="s">
        <v>30</v>
      </c>
      <c r="B67" s="116" t="s">
        <v>100</v>
      </c>
      <c r="C67" s="116" t="s">
        <v>199</v>
      </c>
      <c r="D67" s="116" t="s">
        <v>300</v>
      </c>
      <c r="E67" s="117">
        <v>0.6</v>
      </c>
      <c r="F67" s="117">
        <v>0</v>
      </c>
      <c r="G67" s="117">
        <f>ROUND(E67*AE67,2)</f>
        <v>0</v>
      </c>
      <c r="H67" s="117">
        <f>I67-G67</f>
        <v>0</v>
      </c>
      <c r="I67" s="117">
        <f>ROUND(E67*F67,2)</f>
        <v>0</v>
      </c>
      <c r="J67" s="117">
        <v>0</v>
      </c>
      <c r="K67" s="117">
        <f>E67*J67</f>
        <v>0</v>
      </c>
      <c r="L67" s="118" t="s">
        <v>321</v>
      </c>
      <c r="N67" s="12" t="s">
        <v>6</v>
      </c>
      <c r="O67" s="8">
        <f>IF(N67="5",H67,0)</f>
        <v>0</v>
      </c>
      <c r="Z67" s="8">
        <f>IF(AD67=0,I67,0)</f>
        <v>0</v>
      </c>
      <c r="AA67" s="8">
        <f>IF(AD67=15,I67,0)</f>
        <v>0</v>
      </c>
      <c r="AB67" s="8">
        <f>IF(AD67=21,I67,0)</f>
        <v>0</v>
      </c>
      <c r="AD67" s="16">
        <v>21</v>
      </c>
      <c r="AE67" s="16">
        <f>F67*0</f>
        <v>0</v>
      </c>
      <c r="AF67" s="16">
        <f>F67*(1-0)</f>
        <v>0</v>
      </c>
      <c r="AM67" s="16">
        <f>E67*AE67</f>
        <v>0</v>
      </c>
      <c r="AN67" s="16">
        <f>E67*AF67</f>
        <v>0</v>
      </c>
      <c r="AO67" s="17" t="s">
        <v>341</v>
      </c>
      <c r="AP67" s="17" t="s">
        <v>356</v>
      </c>
      <c r="AQ67" s="11" t="s">
        <v>361</v>
      </c>
    </row>
    <row r="68" spans="1:12" ht="12.75">
      <c r="A68" s="119"/>
      <c r="B68" s="119"/>
      <c r="C68" s="120" t="s">
        <v>200</v>
      </c>
      <c r="D68" s="119"/>
      <c r="E68" s="121">
        <v>0.6</v>
      </c>
      <c r="F68" s="119"/>
      <c r="G68" s="119"/>
      <c r="H68" s="119"/>
      <c r="I68" s="119"/>
      <c r="J68" s="119"/>
      <c r="K68" s="119"/>
      <c r="L68" s="119"/>
    </row>
    <row r="69" spans="1:43" ht="12.75">
      <c r="A69" s="116" t="s">
        <v>31</v>
      </c>
      <c r="B69" s="116" t="s">
        <v>101</v>
      </c>
      <c r="C69" s="116" t="s">
        <v>201</v>
      </c>
      <c r="D69" s="116" t="s">
        <v>298</v>
      </c>
      <c r="E69" s="117">
        <v>1</v>
      </c>
      <c r="F69" s="117">
        <v>0</v>
      </c>
      <c r="G69" s="117">
        <f>ROUND(E69*AE69,2)</f>
        <v>0</v>
      </c>
      <c r="H69" s="117">
        <f>I69-G69</f>
        <v>0</v>
      </c>
      <c r="I69" s="117">
        <f>ROUND(E69*F69,2)</f>
        <v>0</v>
      </c>
      <c r="J69" s="117">
        <v>0</v>
      </c>
      <c r="K69" s="117">
        <f>E69*J69</f>
        <v>0</v>
      </c>
      <c r="L69" s="118" t="s">
        <v>321</v>
      </c>
      <c r="N69" s="12" t="s">
        <v>6</v>
      </c>
      <c r="O69" s="8">
        <f>IF(N69="5",H69,0)</f>
        <v>0</v>
      </c>
      <c r="Z69" s="8">
        <f>IF(AD69=0,I69,0)</f>
        <v>0</v>
      </c>
      <c r="AA69" s="8">
        <f>IF(AD69=15,I69,0)</f>
        <v>0</v>
      </c>
      <c r="AB69" s="8">
        <f>IF(AD69=21,I69,0)</f>
        <v>0</v>
      </c>
      <c r="AD69" s="16">
        <v>21</v>
      </c>
      <c r="AE69" s="16">
        <f>F69*0</f>
        <v>0</v>
      </c>
      <c r="AF69" s="16">
        <f>F69*(1-0)</f>
        <v>0</v>
      </c>
      <c r="AM69" s="16">
        <f>E69*AE69</f>
        <v>0</v>
      </c>
      <c r="AN69" s="16">
        <f>E69*AF69</f>
        <v>0</v>
      </c>
      <c r="AO69" s="17" t="s">
        <v>341</v>
      </c>
      <c r="AP69" s="17" t="s">
        <v>356</v>
      </c>
      <c r="AQ69" s="11" t="s">
        <v>361</v>
      </c>
    </row>
    <row r="70" spans="1:12" ht="12.75">
      <c r="A70" s="119"/>
      <c r="B70" s="119"/>
      <c r="C70" s="120" t="s">
        <v>6</v>
      </c>
      <c r="D70" s="119"/>
      <c r="E70" s="121">
        <v>1</v>
      </c>
      <c r="F70" s="119"/>
      <c r="G70" s="119"/>
      <c r="H70" s="119"/>
      <c r="I70" s="119"/>
      <c r="J70" s="119"/>
      <c r="K70" s="119"/>
      <c r="L70" s="119"/>
    </row>
    <row r="71" spans="1:43" ht="12.75">
      <c r="A71" s="116" t="s">
        <v>32</v>
      </c>
      <c r="B71" s="116" t="s">
        <v>102</v>
      </c>
      <c r="C71" s="116" t="s">
        <v>202</v>
      </c>
      <c r="D71" s="116" t="s">
        <v>298</v>
      </c>
      <c r="E71" s="117">
        <v>1</v>
      </c>
      <c r="F71" s="117">
        <v>0</v>
      </c>
      <c r="G71" s="117">
        <f>ROUND(E71*AE71,2)</f>
        <v>0</v>
      </c>
      <c r="H71" s="117">
        <f>I71-G71</f>
        <v>0</v>
      </c>
      <c r="I71" s="117">
        <f>ROUND(E71*F71,2)</f>
        <v>0</v>
      </c>
      <c r="J71" s="117">
        <v>0</v>
      </c>
      <c r="K71" s="117">
        <f>E71*J71</f>
        <v>0</v>
      </c>
      <c r="L71" s="118" t="s">
        <v>321</v>
      </c>
      <c r="N71" s="12" t="s">
        <v>6</v>
      </c>
      <c r="O71" s="8">
        <f>IF(N71="5",H71,0)</f>
        <v>0</v>
      </c>
      <c r="Z71" s="8">
        <f>IF(AD71=0,I71,0)</f>
        <v>0</v>
      </c>
      <c r="AA71" s="8">
        <f>IF(AD71=15,I71,0)</f>
        <v>0</v>
      </c>
      <c r="AB71" s="8">
        <f>IF(AD71=21,I71,0)</f>
        <v>0</v>
      </c>
      <c r="AD71" s="16">
        <v>21</v>
      </c>
      <c r="AE71" s="16">
        <f>F71*0</f>
        <v>0</v>
      </c>
      <c r="AF71" s="16">
        <f>F71*(1-0)</f>
        <v>0</v>
      </c>
      <c r="AM71" s="16">
        <f>E71*AE71</f>
        <v>0</v>
      </c>
      <c r="AN71" s="16">
        <f>E71*AF71</f>
        <v>0</v>
      </c>
      <c r="AO71" s="17" t="s">
        <v>341</v>
      </c>
      <c r="AP71" s="17" t="s">
        <v>356</v>
      </c>
      <c r="AQ71" s="11" t="s">
        <v>361</v>
      </c>
    </row>
    <row r="72" spans="1:12" ht="12.75">
      <c r="A72" s="119"/>
      <c r="B72" s="119"/>
      <c r="C72" s="120" t="s">
        <v>6</v>
      </c>
      <c r="D72" s="119"/>
      <c r="E72" s="121">
        <v>1</v>
      </c>
      <c r="F72" s="119"/>
      <c r="G72" s="119"/>
      <c r="H72" s="119"/>
      <c r="I72" s="119"/>
      <c r="J72" s="119"/>
      <c r="K72" s="119"/>
      <c r="L72" s="119"/>
    </row>
    <row r="73" spans="1:43" ht="12.75">
      <c r="A73" s="116" t="s">
        <v>33</v>
      </c>
      <c r="B73" s="116" t="s">
        <v>103</v>
      </c>
      <c r="C73" s="116" t="s">
        <v>203</v>
      </c>
      <c r="D73" s="116" t="s">
        <v>298</v>
      </c>
      <c r="E73" s="117">
        <v>1</v>
      </c>
      <c r="F73" s="117">
        <v>0</v>
      </c>
      <c r="G73" s="117">
        <f>ROUND(E73*AE73,2)</f>
        <v>0</v>
      </c>
      <c r="H73" s="117">
        <f>I73-G73</f>
        <v>0</v>
      </c>
      <c r="I73" s="117">
        <f>ROUND(E73*F73,2)</f>
        <v>0</v>
      </c>
      <c r="J73" s="117">
        <v>0</v>
      </c>
      <c r="K73" s="117">
        <f>E73*J73</f>
        <v>0</v>
      </c>
      <c r="L73" s="118" t="s">
        <v>321</v>
      </c>
      <c r="N73" s="12" t="s">
        <v>6</v>
      </c>
      <c r="O73" s="8">
        <f>IF(N73="5",H73,0)</f>
        <v>0</v>
      </c>
      <c r="Z73" s="8">
        <f>IF(AD73=0,I73,0)</f>
        <v>0</v>
      </c>
      <c r="AA73" s="8">
        <f>IF(AD73=15,I73,0)</f>
        <v>0</v>
      </c>
      <c r="AB73" s="8">
        <f>IF(AD73=21,I73,0)</f>
        <v>0</v>
      </c>
      <c r="AD73" s="16">
        <v>21</v>
      </c>
      <c r="AE73" s="16">
        <f>F73*0</f>
        <v>0</v>
      </c>
      <c r="AF73" s="16">
        <f>F73*(1-0)</f>
        <v>0</v>
      </c>
      <c r="AM73" s="16">
        <f>E73*AE73</f>
        <v>0</v>
      </c>
      <c r="AN73" s="16">
        <f>E73*AF73</f>
        <v>0</v>
      </c>
      <c r="AO73" s="17" t="s">
        <v>341</v>
      </c>
      <c r="AP73" s="17" t="s">
        <v>356</v>
      </c>
      <c r="AQ73" s="11" t="s">
        <v>361</v>
      </c>
    </row>
    <row r="74" spans="1:12" ht="12.75">
      <c r="A74" s="119"/>
      <c r="B74" s="119"/>
      <c r="C74" s="120" t="s">
        <v>6</v>
      </c>
      <c r="D74" s="119"/>
      <c r="E74" s="121">
        <v>1</v>
      </c>
      <c r="F74" s="119"/>
      <c r="G74" s="119"/>
      <c r="H74" s="119"/>
      <c r="I74" s="119"/>
      <c r="J74" s="119"/>
      <c r="K74" s="119"/>
      <c r="L74" s="119"/>
    </row>
    <row r="75" spans="1:43" ht="12.75">
      <c r="A75" s="116" t="s">
        <v>34</v>
      </c>
      <c r="B75" s="116" t="s">
        <v>104</v>
      </c>
      <c r="C75" s="116" t="s">
        <v>204</v>
      </c>
      <c r="D75" s="116" t="s">
        <v>300</v>
      </c>
      <c r="E75" s="117">
        <v>21.44</v>
      </c>
      <c r="F75" s="117">
        <v>0</v>
      </c>
      <c r="G75" s="117">
        <f>ROUND(E75*AE75,2)</f>
        <v>0</v>
      </c>
      <c r="H75" s="117">
        <f>I75-G75</f>
        <v>0</v>
      </c>
      <c r="I75" s="117">
        <f>ROUND(E75*F75,2)</f>
        <v>0</v>
      </c>
      <c r="J75" s="117">
        <v>0</v>
      </c>
      <c r="K75" s="117">
        <f>E75*J75</f>
        <v>0</v>
      </c>
      <c r="L75" s="118" t="s">
        <v>321</v>
      </c>
      <c r="N75" s="12" t="s">
        <v>6</v>
      </c>
      <c r="O75" s="8">
        <f>IF(N75="5",H75,0)</f>
        <v>0</v>
      </c>
      <c r="Z75" s="8">
        <f>IF(AD75=0,I75,0)</f>
        <v>0</v>
      </c>
      <c r="AA75" s="8">
        <f>IF(AD75=15,I75,0)</f>
        <v>0</v>
      </c>
      <c r="AB75" s="8">
        <f>IF(AD75=21,I75,0)</f>
        <v>0</v>
      </c>
      <c r="AD75" s="16">
        <v>21</v>
      </c>
      <c r="AE75" s="16">
        <f>F75*0</f>
        <v>0</v>
      </c>
      <c r="AF75" s="16">
        <f>F75*(1-0)</f>
        <v>0</v>
      </c>
      <c r="AM75" s="16">
        <f>E75*AE75</f>
        <v>0</v>
      </c>
      <c r="AN75" s="16">
        <f>E75*AF75</f>
        <v>0</v>
      </c>
      <c r="AO75" s="17" t="s">
        <v>341</v>
      </c>
      <c r="AP75" s="17" t="s">
        <v>356</v>
      </c>
      <c r="AQ75" s="11" t="s">
        <v>361</v>
      </c>
    </row>
    <row r="76" spans="1:12" ht="12.75">
      <c r="A76" s="119"/>
      <c r="B76" s="119"/>
      <c r="C76" s="120" t="s">
        <v>205</v>
      </c>
      <c r="D76" s="119"/>
      <c r="E76" s="121">
        <v>21.44</v>
      </c>
      <c r="F76" s="119"/>
      <c r="G76" s="119"/>
      <c r="H76" s="119"/>
      <c r="I76" s="119"/>
      <c r="J76" s="119"/>
      <c r="K76" s="119"/>
      <c r="L76" s="119"/>
    </row>
    <row r="77" spans="1:43" ht="12.75">
      <c r="A77" s="116" t="s">
        <v>35</v>
      </c>
      <c r="B77" s="116" t="s">
        <v>105</v>
      </c>
      <c r="C77" s="116" t="s">
        <v>206</v>
      </c>
      <c r="D77" s="116" t="s">
        <v>300</v>
      </c>
      <c r="E77" s="117">
        <v>5</v>
      </c>
      <c r="F77" s="117">
        <v>0</v>
      </c>
      <c r="G77" s="117">
        <f>ROUND(E77*AE77,2)</f>
        <v>0</v>
      </c>
      <c r="H77" s="117">
        <f>I77-G77</f>
        <v>0</v>
      </c>
      <c r="I77" s="117">
        <f>ROUND(E77*F77,2)</f>
        <v>0</v>
      </c>
      <c r="J77" s="117">
        <v>0</v>
      </c>
      <c r="K77" s="117">
        <f>E77*J77</f>
        <v>0</v>
      </c>
      <c r="L77" s="118" t="s">
        <v>321</v>
      </c>
      <c r="N77" s="12" t="s">
        <v>6</v>
      </c>
      <c r="O77" s="8">
        <f>IF(N77="5",H77,0)</f>
        <v>0</v>
      </c>
      <c r="Z77" s="8">
        <f>IF(AD77=0,I77,0)</f>
        <v>0</v>
      </c>
      <c r="AA77" s="8">
        <f>IF(AD77=15,I77,0)</f>
        <v>0</v>
      </c>
      <c r="AB77" s="8">
        <f>IF(AD77=21,I77,0)</f>
        <v>0</v>
      </c>
      <c r="AD77" s="16">
        <v>21</v>
      </c>
      <c r="AE77" s="16">
        <f>F77*0</f>
        <v>0</v>
      </c>
      <c r="AF77" s="16">
        <f>F77*(1-0)</f>
        <v>0</v>
      </c>
      <c r="AM77" s="16">
        <f>E77*AE77</f>
        <v>0</v>
      </c>
      <c r="AN77" s="16">
        <f>E77*AF77</f>
        <v>0</v>
      </c>
      <c r="AO77" s="17" t="s">
        <v>341</v>
      </c>
      <c r="AP77" s="17" t="s">
        <v>356</v>
      </c>
      <c r="AQ77" s="11" t="s">
        <v>361</v>
      </c>
    </row>
    <row r="78" spans="1:12" ht="12.75">
      <c r="A78" s="119"/>
      <c r="B78" s="119"/>
      <c r="C78" s="120" t="s">
        <v>10</v>
      </c>
      <c r="D78" s="119"/>
      <c r="E78" s="121">
        <v>5</v>
      </c>
      <c r="F78" s="119"/>
      <c r="G78" s="119"/>
      <c r="H78" s="119"/>
      <c r="I78" s="119"/>
      <c r="J78" s="119"/>
      <c r="K78" s="119"/>
      <c r="L78" s="119"/>
    </row>
    <row r="79" spans="1:43" ht="12.75">
      <c r="A79" s="116" t="s">
        <v>36</v>
      </c>
      <c r="B79" s="116" t="s">
        <v>106</v>
      </c>
      <c r="C79" s="116" t="s">
        <v>207</v>
      </c>
      <c r="D79" s="116" t="s">
        <v>300</v>
      </c>
      <c r="E79" s="117">
        <v>3.3</v>
      </c>
      <c r="F79" s="117">
        <v>0</v>
      </c>
      <c r="G79" s="117">
        <f>ROUND(E79*AE79,2)</f>
        <v>0</v>
      </c>
      <c r="H79" s="117">
        <f>I79-G79</f>
        <v>0</v>
      </c>
      <c r="I79" s="117">
        <f>ROUND(E79*F79,2)</f>
        <v>0</v>
      </c>
      <c r="J79" s="117">
        <v>0</v>
      </c>
      <c r="K79" s="117">
        <f>E79*J79</f>
        <v>0</v>
      </c>
      <c r="L79" s="118" t="s">
        <v>321</v>
      </c>
      <c r="N79" s="12" t="s">
        <v>6</v>
      </c>
      <c r="O79" s="8">
        <f>IF(N79="5",H79,0)</f>
        <v>0</v>
      </c>
      <c r="Z79" s="8">
        <f>IF(AD79=0,I79,0)</f>
        <v>0</v>
      </c>
      <c r="AA79" s="8">
        <f>IF(AD79=15,I79,0)</f>
        <v>0</v>
      </c>
      <c r="AB79" s="8">
        <f>IF(AD79=21,I79,0)</f>
        <v>0</v>
      </c>
      <c r="AD79" s="16">
        <v>21</v>
      </c>
      <c r="AE79" s="16">
        <f>F79*0</f>
        <v>0</v>
      </c>
      <c r="AF79" s="16">
        <f>F79*(1-0)</f>
        <v>0</v>
      </c>
      <c r="AM79" s="16">
        <f>E79*AE79</f>
        <v>0</v>
      </c>
      <c r="AN79" s="16">
        <f>E79*AF79</f>
        <v>0</v>
      </c>
      <c r="AO79" s="17" t="s">
        <v>341</v>
      </c>
      <c r="AP79" s="17" t="s">
        <v>356</v>
      </c>
      <c r="AQ79" s="11" t="s">
        <v>361</v>
      </c>
    </row>
    <row r="80" spans="1:12" ht="12.75">
      <c r="A80" s="119"/>
      <c r="B80" s="119"/>
      <c r="C80" s="120" t="s">
        <v>198</v>
      </c>
      <c r="D80" s="119"/>
      <c r="E80" s="121">
        <v>3.3</v>
      </c>
      <c r="F80" s="119"/>
      <c r="G80" s="119"/>
      <c r="H80" s="119"/>
      <c r="I80" s="119"/>
      <c r="J80" s="119"/>
      <c r="K80" s="119"/>
      <c r="L80" s="119"/>
    </row>
    <row r="81" spans="1:43" ht="12.75">
      <c r="A81" s="116" t="s">
        <v>37</v>
      </c>
      <c r="B81" s="116" t="s">
        <v>106</v>
      </c>
      <c r="C81" s="116" t="s">
        <v>208</v>
      </c>
      <c r="D81" s="116" t="s">
        <v>300</v>
      </c>
      <c r="E81" s="117">
        <v>0.6</v>
      </c>
      <c r="F81" s="117">
        <v>0</v>
      </c>
      <c r="G81" s="117">
        <f>ROUND(E81*AE81,2)</f>
        <v>0</v>
      </c>
      <c r="H81" s="117">
        <f>I81-G81</f>
        <v>0</v>
      </c>
      <c r="I81" s="117">
        <f>ROUND(E81*F81,2)</f>
        <v>0</v>
      </c>
      <c r="J81" s="117">
        <v>0</v>
      </c>
      <c r="K81" s="117">
        <f>E81*J81</f>
        <v>0</v>
      </c>
      <c r="L81" s="118" t="s">
        <v>321</v>
      </c>
      <c r="N81" s="12" t="s">
        <v>6</v>
      </c>
      <c r="O81" s="8">
        <f>IF(N81="5",H81,0)</f>
        <v>0</v>
      </c>
      <c r="Z81" s="8">
        <f>IF(AD81=0,I81,0)</f>
        <v>0</v>
      </c>
      <c r="AA81" s="8">
        <f>IF(AD81=15,I81,0)</f>
        <v>0</v>
      </c>
      <c r="AB81" s="8">
        <f>IF(AD81=21,I81,0)</f>
        <v>0</v>
      </c>
      <c r="AD81" s="16">
        <v>21</v>
      </c>
      <c r="AE81" s="16">
        <f>F81*0</f>
        <v>0</v>
      </c>
      <c r="AF81" s="16">
        <f>F81*(1-0)</f>
        <v>0</v>
      </c>
      <c r="AM81" s="16">
        <f>E81*AE81</f>
        <v>0</v>
      </c>
      <c r="AN81" s="16">
        <f>E81*AF81</f>
        <v>0</v>
      </c>
      <c r="AO81" s="17" t="s">
        <v>341</v>
      </c>
      <c r="AP81" s="17" t="s">
        <v>356</v>
      </c>
      <c r="AQ81" s="11" t="s">
        <v>361</v>
      </c>
    </row>
    <row r="82" spans="1:12" ht="12.75">
      <c r="A82" s="119"/>
      <c r="B82" s="119"/>
      <c r="C82" s="120" t="s">
        <v>200</v>
      </c>
      <c r="D82" s="119"/>
      <c r="E82" s="121">
        <v>0.6</v>
      </c>
      <c r="F82" s="119"/>
      <c r="G82" s="119"/>
      <c r="H82" s="119"/>
      <c r="I82" s="119"/>
      <c r="J82" s="119"/>
      <c r="K82" s="119"/>
      <c r="L82" s="119"/>
    </row>
    <row r="83" spans="1:43" ht="12.75">
      <c r="A83" s="116" t="s">
        <v>38</v>
      </c>
      <c r="B83" s="116" t="s">
        <v>106</v>
      </c>
      <c r="C83" s="116" t="s">
        <v>209</v>
      </c>
      <c r="D83" s="116" t="s">
        <v>300</v>
      </c>
      <c r="E83" s="117">
        <v>2.14</v>
      </c>
      <c r="F83" s="117">
        <v>0</v>
      </c>
      <c r="G83" s="117">
        <f>ROUND(E83*AE83,2)</f>
        <v>0</v>
      </c>
      <c r="H83" s="117">
        <f>I83-G83</f>
        <v>0</v>
      </c>
      <c r="I83" s="117">
        <f>ROUND(E83*F83,2)</f>
        <v>0</v>
      </c>
      <c r="J83" s="117">
        <v>0</v>
      </c>
      <c r="K83" s="117">
        <f>E83*J83</f>
        <v>0</v>
      </c>
      <c r="L83" s="118" t="s">
        <v>321</v>
      </c>
      <c r="N83" s="12" t="s">
        <v>6</v>
      </c>
      <c r="O83" s="8">
        <f>IF(N83="5",H83,0)</f>
        <v>0</v>
      </c>
      <c r="Z83" s="8">
        <f>IF(AD83=0,I83,0)</f>
        <v>0</v>
      </c>
      <c r="AA83" s="8">
        <f>IF(AD83=15,I83,0)</f>
        <v>0</v>
      </c>
      <c r="AB83" s="8">
        <f>IF(AD83=21,I83,0)</f>
        <v>0</v>
      </c>
      <c r="AD83" s="16">
        <v>21</v>
      </c>
      <c r="AE83" s="16">
        <f>F83*0</f>
        <v>0</v>
      </c>
      <c r="AF83" s="16">
        <f>F83*(1-0)</f>
        <v>0</v>
      </c>
      <c r="AM83" s="16">
        <f>E83*AE83</f>
        <v>0</v>
      </c>
      <c r="AN83" s="16">
        <f>E83*AF83</f>
        <v>0</v>
      </c>
      <c r="AO83" s="17" t="s">
        <v>341</v>
      </c>
      <c r="AP83" s="17" t="s">
        <v>356</v>
      </c>
      <c r="AQ83" s="11" t="s">
        <v>361</v>
      </c>
    </row>
    <row r="84" spans="1:12" ht="12.75">
      <c r="A84" s="119"/>
      <c r="B84" s="119"/>
      <c r="C84" s="120" t="s">
        <v>210</v>
      </c>
      <c r="D84" s="119"/>
      <c r="E84" s="121">
        <v>2.14</v>
      </c>
      <c r="F84" s="119"/>
      <c r="G84" s="119"/>
      <c r="H84" s="119"/>
      <c r="I84" s="119"/>
      <c r="J84" s="119"/>
      <c r="K84" s="119"/>
      <c r="L84" s="119"/>
    </row>
    <row r="85" spans="1:37" ht="12.75">
      <c r="A85" s="110"/>
      <c r="B85" s="111" t="s">
        <v>22</v>
      </c>
      <c r="C85" s="112" t="s">
        <v>211</v>
      </c>
      <c r="D85" s="113"/>
      <c r="E85" s="113"/>
      <c r="F85" s="113"/>
      <c r="G85" s="114">
        <f>SUM(G86:G86)</f>
        <v>0</v>
      </c>
      <c r="H85" s="114">
        <f>SUM(H86:H86)</f>
        <v>0</v>
      </c>
      <c r="I85" s="114">
        <f>G85+H85</f>
        <v>0</v>
      </c>
      <c r="J85" s="115"/>
      <c r="K85" s="114">
        <f>SUM(K86:K86)</f>
        <v>0</v>
      </c>
      <c r="L85" s="115"/>
      <c r="P85" s="19">
        <f>IF(Q85="PR",I85,SUM(O86:O86))</f>
        <v>0</v>
      </c>
      <c r="Q85" s="11" t="s">
        <v>325</v>
      </c>
      <c r="R85" s="19">
        <f>IF(Q85="HS",G85,0)</f>
        <v>0</v>
      </c>
      <c r="S85" s="19">
        <f>IF(Q85="HS",H85-P85,0)</f>
        <v>0</v>
      </c>
      <c r="T85" s="19">
        <f>IF(Q85="PS",G85,0)</f>
        <v>0</v>
      </c>
      <c r="U85" s="19">
        <f>IF(Q85="PS",H85-P85,0)</f>
        <v>0</v>
      </c>
      <c r="V85" s="19">
        <f>IF(Q85="MP",G85,0)</f>
        <v>0</v>
      </c>
      <c r="W85" s="19">
        <f>IF(Q85="MP",H85-P85,0)</f>
        <v>0</v>
      </c>
      <c r="X85" s="19">
        <f>IF(Q85="OM",G85,0)</f>
        <v>0</v>
      </c>
      <c r="Y85" s="11"/>
      <c r="AI85" s="19">
        <f>SUM(Z86:Z86)</f>
        <v>0</v>
      </c>
      <c r="AJ85" s="19">
        <f>SUM(AA86:AA86)</f>
        <v>0</v>
      </c>
      <c r="AK85" s="19">
        <f>SUM(AB86:AB86)</f>
        <v>0</v>
      </c>
    </row>
    <row r="86" spans="1:43" ht="12.75">
      <c r="A86" s="116" t="s">
        <v>39</v>
      </c>
      <c r="B86" s="116" t="s">
        <v>107</v>
      </c>
      <c r="C86" s="116" t="s">
        <v>212</v>
      </c>
      <c r="D86" s="116" t="s">
        <v>300</v>
      </c>
      <c r="E86" s="117">
        <v>0.3</v>
      </c>
      <c r="F86" s="117">
        <v>0</v>
      </c>
      <c r="G86" s="117">
        <f>ROUND(E86*AE86,2)</f>
        <v>0</v>
      </c>
      <c r="H86" s="117">
        <f>I86-G86</f>
        <v>0</v>
      </c>
      <c r="I86" s="117">
        <f>ROUND(E86*F86,2)</f>
        <v>0</v>
      </c>
      <c r="J86" s="117">
        <v>0</v>
      </c>
      <c r="K86" s="117">
        <f>E86*J86</f>
        <v>0</v>
      </c>
      <c r="L86" s="118" t="s">
        <v>321</v>
      </c>
      <c r="N86" s="12" t="s">
        <v>6</v>
      </c>
      <c r="O86" s="8">
        <f>IF(N86="5",H86,0)</f>
        <v>0</v>
      </c>
      <c r="Z86" s="8">
        <f>IF(AD86=0,I86,0)</f>
        <v>0</v>
      </c>
      <c r="AA86" s="8">
        <f>IF(AD86=15,I86,0)</f>
        <v>0</v>
      </c>
      <c r="AB86" s="8">
        <f>IF(AD86=21,I86,0)</f>
        <v>0</v>
      </c>
      <c r="AD86" s="16">
        <v>21</v>
      </c>
      <c r="AE86" s="16">
        <f>F86*0</f>
        <v>0</v>
      </c>
      <c r="AF86" s="16">
        <f>F86*(1-0)</f>
        <v>0</v>
      </c>
      <c r="AM86" s="16">
        <f>E86*AE86</f>
        <v>0</v>
      </c>
      <c r="AN86" s="16">
        <f>E86*AF86</f>
        <v>0</v>
      </c>
      <c r="AO86" s="17" t="s">
        <v>342</v>
      </c>
      <c r="AP86" s="17" t="s">
        <v>356</v>
      </c>
      <c r="AQ86" s="11" t="s">
        <v>361</v>
      </c>
    </row>
    <row r="87" spans="1:12" ht="12.75">
      <c r="A87" s="119"/>
      <c r="B87" s="119"/>
      <c r="C87" s="120" t="s">
        <v>213</v>
      </c>
      <c r="D87" s="119"/>
      <c r="E87" s="121">
        <v>0.3</v>
      </c>
      <c r="F87" s="119"/>
      <c r="G87" s="119"/>
      <c r="H87" s="119"/>
      <c r="I87" s="119"/>
      <c r="J87" s="119"/>
      <c r="K87" s="119"/>
      <c r="L87" s="119"/>
    </row>
    <row r="88" spans="1:37" ht="12.75">
      <c r="A88" s="110"/>
      <c r="B88" s="111" t="s">
        <v>23</v>
      </c>
      <c r="C88" s="112" t="s">
        <v>214</v>
      </c>
      <c r="D88" s="113"/>
      <c r="E88" s="113"/>
      <c r="F88" s="113"/>
      <c r="G88" s="114">
        <f>SUM(G89:G97)</f>
        <v>0</v>
      </c>
      <c r="H88" s="114">
        <f>SUM(H89:H97)</f>
        <v>0</v>
      </c>
      <c r="I88" s="114">
        <f>G88+H88</f>
        <v>0</v>
      </c>
      <c r="J88" s="115"/>
      <c r="K88" s="114">
        <f>SUM(K89:K97)</f>
        <v>0</v>
      </c>
      <c r="L88" s="115"/>
      <c r="P88" s="19">
        <f>IF(Q88="PR",I88,SUM(O89:O97))</f>
        <v>0</v>
      </c>
      <c r="Q88" s="11" t="s">
        <v>325</v>
      </c>
      <c r="R88" s="19">
        <f>IF(Q88="HS",G88,0)</f>
        <v>0</v>
      </c>
      <c r="S88" s="19">
        <f>IF(Q88="HS",H88-P88,0)</f>
        <v>0</v>
      </c>
      <c r="T88" s="19">
        <f>IF(Q88="PS",G88,0)</f>
        <v>0</v>
      </c>
      <c r="U88" s="19">
        <f>IF(Q88="PS",H88-P88,0)</f>
        <v>0</v>
      </c>
      <c r="V88" s="19">
        <f>IF(Q88="MP",G88,0)</f>
        <v>0</v>
      </c>
      <c r="W88" s="19">
        <f>IF(Q88="MP",H88-P88,0)</f>
        <v>0</v>
      </c>
      <c r="X88" s="19">
        <f>IF(Q88="OM",G88,0)</f>
        <v>0</v>
      </c>
      <c r="Y88" s="11"/>
      <c r="AI88" s="19">
        <f>SUM(Z89:Z97)</f>
        <v>0</v>
      </c>
      <c r="AJ88" s="19">
        <f>SUM(AA89:AA97)</f>
        <v>0</v>
      </c>
      <c r="AK88" s="19">
        <f>SUM(AB89:AB97)</f>
        <v>0</v>
      </c>
    </row>
    <row r="89" spans="1:43" ht="12.75">
      <c r="A89" s="116" t="s">
        <v>40</v>
      </c>
      <c r="B89" s="116" t="s">
        <v>108</v>
      </c>
      <c r="C89" s="116" t="s">
        <v>215</v>
      </c>
      <c r="D89" s="116" t="s">
        <v>297</v>
      </c>
      <c r="E89" s="117">
        <v>22</v>
      </c>
      <c r="F89" s="117">
        <v>0</v>
      </c>
      <c r="G89" s="117">
        <f>ROUND(E89*AE89,2)</f>
        <v>0</v>
      </c>
      <c r="H89" s="117">
        <f>I89-G89</f>
        <v>0</v>
      </c>
      <c r="I89" s="117">
        <f>ROUND(E89*F89,2)</f>
        <v>0</v>
      </c>
      <c r="J89" s="117">
        <v>0</v>
      </c>
      <c r="K89" s="117">
        <f>E89*J89</f>
        <v>0</v>
      </c>
      <c r="L89" s="118" t="s">
        <v>321</v>
      </c>
      <c r="N89" s="12" t="s">
        <v>6</v>
      </c>
      <c r="O89" s="8">
        <f>IF(N89="5",H89,0)</f>
        <v>0</v>
      </c>
      <c r="Z89" s="8">
        <f>IF(AD89=0,I89,0)</f>
        <v>0</v>
      </c>
      <c r="AA89" s="8">
        <f>IF(AD89=15,I89,0)</f>
        <v>0</v>
      </c>
      <c r="AB89" s="8">
        <f>IF(AD89=21,I89,0)</f>
        <v>0</v>
      </c>
      <c r="AD89" s="16">
        <v>21</v>
      </c>
      <c r="AE89" s="16">
        <f>F89*0</f>
        <v>0</v>
      </c>
      <c r="AF89" s="16">
        <f>F89*(1-0)</f>
        <v>0</v>
      </c>
      <c r="AM89" s="16">
        <f>E89*AE89</f>
        <v>0</v>
      </c>
      <c r="AN89" s="16">
        <f>E89*AF89</f>
        <v>0</v>
      </c>
      <c r="AO89" s="17" t="s">
        <v>343</v>
      </c>
      <c r="AP89" s="17" t="s">
        <v>356</v>
      </c>
      <c r="AQ89" s="11" t="s">
        <v>361</v>
      </c>
    </row>
    <row r="90" spans="1:12" ht="12.75">
      <c r="A90" s="119"/>
      <c r="B90" s="119"/>
      <c r="C90" s="120" t="s">
        <v>27</v>
      </c>
      <c r="D90" s="119"/>
      <c r="E90" s="121">
        <v>22</v>
      </c>
      <c r="F90" s="119"/>
      <c r="G90" s="119"/>
      <c r="H90" s="119"/>
      <c r="I90" s="119"/>
      <c r="J90" s="119"/>
      <c r="K90" s="119"/>
      <c r="L90" s="119"/>
    </row>
    <row r="91" spans="1:43" ht="12.75">
      <c r="A91" s="116" t="s">
        <v>41</v>
      </c>
      <c r="B91" s="116" t="s">
        <v>109</v>
      </c>
      <c r="C91" s="116" t="s">
        <v>216</v>
      </c>
      <c r="D91" s="116" t="s">
        <v>297</v>
      </c>
      <c r="E91" s="117">
        <v>127.9</v>
      </c>
      <c r="F91" s="117">
        <v>0</v>
      </c>
      <c r="G91" s="117">
        <f>ROUND(E91*AE91,2)</f>
        <v>0</v>
      </c>
      <c r="H91" s="117">
        <f>I91-G91</f>
        <v>0</v>
      </c>
      <c r="I91" s="117">
        <f>ROUND(E91*F91,2)</f>
        <v>0</v>
      </c>
      <c r="J91" s="117">
        <v>0</v>
      </c>
      <c r="K91" s="117">
        <f>E91*J91</f>
        <v>0</v>
      </c>
      <c r="L91" s="118" t="s">
        <v>321</v>
      </c>
      <c r="N91" s="12" t="s">
        <v>6</v>
      </c>
      <c r="O91" s="8">
        <f>IF(N91="5",H91,0)</f>
        <v>0</v>
      </c>
      <c r="Z91" s="8">
        <f>IF(AD91=0,I91,0)</f>
        <v>0</v>
      </c>
      <c r="AA91" s="8">
        <f>IF(AD91=15,I91,0)</f>
        <v>0</v>
      </c>
      <c r="AB91" s="8">
        <f>IF(AD91=21,I91,0)</f>
        <v>0</v>
      </c>
      <c r="AD91" s="16">
        <v>21</v>
      </c>
      <c r="AE91" s="16">
        <f>F91*0</f>
        <v>0</v>
      </c>
      <c r="AF91" s="16">
        <f>F91*(1-0)</f>
        <v>0</v>
      </c>
      <c r="AM91" s="16">
        <f>E91*AE91</f>
        <v>0</v>
      </c>
      <c r="AN91" s="16">
        <f>E91*AF91</f>
        <v>0</v>
      </c>
      <c r="AO91" s="17" t="s">
        <v>343</v>
      </c>
      <c r="AP91" s="17" t="s">
        <v>356</v>
      </c>
      <c r="AQ91" s="11" t="s">
        <v>361</v>
      </c>
    </row>
    <row r="92" spans="1:12" ht="12.75">
      <c r="A92" s="119"/>
      <c r="B92" s="119"/>
      <c r="C92" s="120" t="s">
        <v>217</v>
      </c>
      <c r="D92" s="119"/>
      <c r="E92" s="121">
        <v>127.9</v>
      </c>
      <c r="F92" s="119"/>
      <c r="G92" s="119"/>
      <c r="H92" s="119"/>
      <c r="I92" s="119"/>
      <c r="J92" s="119"/>
      <c r="K92" s="119"/>
      <c r="L92" s="119"/>
    </row>
    <row r="93" spans="1:43" ht="12.75">
      <c r="A93" s="116" t="s">
        <v>42</v>
      </c>
      <c r="B93" s="116" t="s">
        <v>109</v>
      </c>
      <c r="C93" s="116" t="s">
        <v>218</v>
      </c>
      <c r="D93" s="116" t="s">
        <v>297</v>
      </c>
      <c r="E93" s="117">
        <v>11.19</v>
      </c>
      <c r="F93" s="117">
        <v>0</v>
      </c>
      <c r="G93" s="117">
        <f>ROUND(E93*AE93,2)</f>
        <v>0</v>
      </c>
      <c r="H93" s="117">
        <f>I93-G93</f>
        <v>0</v>
      </c>
      <c r="I93" s="117">
        <f>ROUND(E93*F93,2)</f>
        <v>0</v>
      </c>
      <c r="J93" s="117">
        <v>0</v>
      </c>
      <c r="K93" s="117">
        <f>E93*J93</f>
        <v>0</v>
      </c>
      <c r="L93" s="118" t="s">
        <v>321</v>
      </c>
      <c r="N93" s="12" t="s">
        <v>6</v>
      </c>
      <c r="O93" s="8">
        <f>IF(N93="5",H93,0)</f>
        <v>0</v>
      </c>
      <c r="Z93" s="8">
        <f>IF(AD93=0,I93,0)</f>
        <v>0</v>
      </c>
      <c r="AA93" s="8">
        <f>IF(AD93=15,I93,0)</f>
        <v>0</v>
      </c>
      <c r="AB93" s="8">
        <f>IF(AD93=21,I93,0)</f>
        <v>0</v>
      </c>
      <c r="AD93" s="16">
        <v>21</v>
      </c>
      <c r="AE93" s="16">
        <f>F93*0</f>
        <v>0</v>
      </c>
      <c r="AF93" s="16">
        <f>F93*(1-0)</f>
        <v>0</v>
      </c>
      <c r="AM93" s="16">
        <f>E93*AE93</f>
        <v>0</v>
      </c>
      <c r="AN93" s="16">
        <f>E93*AF93</f>
        <v>0</v>
      </c>
      <c r="AO93" s="17" t="s">
        <v>343</v>
      </c>
      <c r="AP93" s="17" t="s">
        <v>356</v>
      </c>
      <c r="AQ93" s="11" t="s">
        <v>361</v>
      </c>
    </row>
    <row r="94" spans="1:12" ht="12.75">
      <c r="A94" s="119"/>
      <c r="B94" s="119"/>
      <c r="C94" s="120" t="s">
        <v>219</v>
      </c>
      <c r="D94" s="119"/>
      <c r="E94" s="121">
        <v>11.19</v>
      </c>
      <c r="F94" s="119"/>
      <c r="G94" s="119"/>
      <c r="H94" s="119"/>
      <c r="I94" s="119"/>
      <c r="J94" s="119"/>
      <c r="K94" s="119"/>
      <c r="L94" s="119"/>
    </row>
    <row r="95" spans="1:43" ht="12.75">
      <c r="A95" s="116" t="s">
        <v>43</v>
      </c>
      <c r="B95" s="116" t="s">
        <v>110</v>
      </c>
      <c r="C95" s="116" t="s">
        <v>220</v>
      </c>
      <c r="D95" s="116" t="s">
        <v>297</v>
      </c>
      <c r="E95" s="117">
        <v>22</v>
      </c>
      <c r="F95" s="117">
        <v>0</v>
      </c>
      <c r="G95" s="117">
        <f>ROUND(E95*AE95,2)</f>
        <v>0</v>
      </c>
      <c r="H95" s="117">
        <f>I95-G95</f>
        <v>0</v>
      </c>
      <c r="I95" s="117">
        <f>ROUND(E95*F95,2)</f>
        <v>0</v>
      </c>
      <c r="J95" s="117">
        <v>0</v>
      </c>
      <c r="K95" s="117">
        <f>E95*J95</f>
        <v>0</v>
      </c>
      <c r="L95" s="118" t="s">
        <v>321</v>
      </c>
      <c r="N95" s="12" t="s">
        <v>6</v>
      </c>
      <c r="O95" s="8">
        <f>IF(N95="5",H95,0)</f>
        <v>0</v>
      </c>
      <c r="Z95" s="8">
        <f>IF(AD95=0,I95,0)</f>
        <v>0</v>
      </c>
      <c r="AA95" s="8">
        <f>IF(AD95=15,I95,0)</f>
        <v>0</v>
      </c>
      <c r="AB95" s="8">
        <f>IF(AD95=21,I95,0)</f>
        <v>0</v>
      </c>
      <c r="AD95" s="16">
        <v>21</v>
      </c>
      <c r="AE95" s="16">
        <f>F95*0</f>
        <v>0</v>
      </c>
      <c r="AF95" s="16">
        <f>F95*(1-0)</f>
        <v>0</v>
      </c>
      <c r="AM95" s="16">
        <f>E95*AE95</f>
        <v>0</v>
      </c>
      <c r="AN95" s="16">
        <f>E95*AF95</f>
        <v>0</v>
      </c>
      <c r="AO95" s="17" t="s">
        <v>343</v>
      </c>
      <c r="AP95" s="17" t="s">
        <v>356</v>
      </c>
      <c r="AQ95" s="11" t="s">
        <v>361</v>
      </c>
    </row>
    <row r="96" spans="1:12" ht="12.75">
      <c r="A96" s="119"/>
      <c r="B96" s="119"/>
      <c r="C96" s="120" t="s">
        <v>27</v>
      </c>
      <c r="D96" s="119"/>
      <c r="E96" s="121">
        <v>22</v>
      </c>
      <c r="F96" s="119"/>
      <c r="G96" s="119"/>
      <c r="H96" s="119"/>
      <c r="I96" s="119"/>
      <c r="J96" s="119"/>
      <c r="K96" s="119"/>
      <c r="L96" s="119"/>
    </row>
    <row r="97" spans="1:43" ht="12.75">
      <c r="A97" s="116" t="s">
        <v>44</v>
      </c>
      <c r="B97" s="116" t="s">
        <v>111</v>
      </c>
      <c r="C97" s="116" t="s">
        <v>221</v>
      </c>
      <c r="D97" s="116" t="s">
        <v>297</v>
      </c>
      <c r="E97" s="117">
        <v>20</v>
      </c>
      <c r="F97" s="117">
        <v>0</v>
      </c>
      <c r="G97" s="117">
        <f>ROUND(E97*AE97,2)</f>
        <v>0</v>
      </c>
      <c r="H97" s="117">
        <f>I97-G97</f>
        <v>0</v>
      </c>
      <c r="I97" s="117">
        <f>ROUND(E97*F97,2)</f>
        <v>0</v>
      </c>
      <c r="J97" s="117">
        <v>0</v>
      </c>
      <c r="K97" s="117">
        <f>E97*J97</f>
        <v>0</v>
      </c>
      <c r="L97" s="118" t="s">
        <v>321</v>
      </c>
      <c r="N97" s="12" t="s">
        <v>6</v>
      </c>
      <c r="O97" s="8">
        <f>IF(N97="5",H97,0)</f>
        <v>0</v>
      </c>
      <c r="Z97" s="8">
        <f>IF(AD97=0,I97,0)</f>
        <v>0</v>
      </c>
      <c r="AA97" s="8">
        <f>IF(AD97=15,I97,0)</f>
        <v>0</v>
      </c>
      <c r="AB97" s="8">
        <f>IF(AD97=21,I97,0)</f>
        <v>0</v>
      </c>
      <c r="AD97" s="16">
        <v>21</v>
      </c>
      <c r="AE97" s="16">
        <f>F97*0</f>
        <v>0</v>
      </c>
      <c r="AF97" s="16">
        <f>F97*(1-0)</f>
        <v>0</v>
      </c>
      <c r="AM97" s="16">
        <f>E97*AE97</f>
        <v>0</v>
      </c>
      <c r="AN97" s="16">
        <f>E97*AF97</f>
        <v>0</v>
      </c>
      <c r="AO97" s="17" t="s">
        <v>343</v>
      </c>
      <c r="AP97" s="17" t="s">
        <v>356</v>
      </c>
      <c r="AQ97" s="11" t="s">
        <v>361</v>
      </c>
    </row>
    <row r="98" spans="1:12" ht="12.75">
      <c r="A98" s="119"/>
      <c r="B98" s="119"/>
      <c r="C98" s="120" t="s">
        <v>25</v>
      </c>
      <c r="D98" s="119"/>
      <c r="E98" s="121">
        <v>20</v>
      </c>
      <c r="F98" s="119"/>
      <c r="G98" s="119"/>
      <c r="H98" s="119"/>
      <c r="I98" s="119"/>
      <c r="J98" s="119"/>
      <c r="K98" s="119"/>
      <c r="L98" s="119"/>
    </row>
    <row r="99" spans="1:37" ht="12.75">
      <c r="A99" s="110"/>
      <c r="B99" s="111" t="s">
        <v>61</v>
      </c>
      <c r="C99" s="112" t="s">
        <v>222</v>
      </c>
      <c r="D99" s="113"/>
      <c r="E99" s="113"/>
      <c r="F99" s="113"/>
      <c r="G99" s="114">
        <f>SUM(G100:G102)</f>
        <v>0</v>
      </c>
      <c r="H99" s="114">
        <f>SUM(H100:H102)</f>
        <v>0</v>
      </c>
      <c r="I99" s="114">
        <f>G99+H99</f>
        <v>0</v>
      </c>
      <c r="J99" s="115"/>
      <c r="K99" s="114">
        <f>SUM(K100:K102)</f>
        <v>50.759882000000005</v>
      </c>
      <c r="L99" s="115"/>
      <c r="P99" s="19">
        <f>IF(Q99="PR",I99,SUM(O100:O102))</f>
        <v>0</v>
      </c>
      <c r="Q99" s="11" t="s">
        <v>325</v>
      </c>
      <c r="R99" s="19">
        <f>IF(Q99="HS",G99,0)</f>
        <v>0</v>
      </c>
      <c r="S99" s="19">
        <f>IF(Q99="HS",H99-P99,0)</f>
        <v>0</v>
      </c>
      <c r="T99" s="19">
        <f>IF(Q99="PS",G99,0)</f>
        <v>0</v>
      </c>
      <c r="U99" s="19">
        <f>IF(Q99="PS",H99-P99,0)</f>
        <v>0</v>
      </c>
      <c r="V99" s="19">
        <f>IF(Q99="MP",G99,0)</f>
        <v>0</v>
      </c>
      <c r="W99" s="19">
        <f>IF(Q99="MP",H99-P99,0)</f>
        <v>0</v>
      </c>
      <c r="X99" s="19">
        <f>IF(Q99="OM",G99,0)</f>
        <v>0</v>
      </c>
      <c r="Y99" s="11"/>
      <c r="AI99" s="19">
        <f>SUM(Z100:Z102)</f>
        <v>0</v>
      </c>
      <c r="AJ99" s="19">
        <f>SUM(AA100:AA102)</f>
        <v>0</v>
      </c>
      <c r="AK99" s="19">
        <f>SUM(AB100:AB102)</f>
        <v>0</v>
      </c>
    </row>
    <row r="100" spans="1:43" ht="12.75">
      <c r="A100" s="116" t="s">
        <v>45</v>
      </c>
      <c r="B100" s="116" t="s">
        <v>112</v>
      </c>
      <c r="C100" s="116" t="s">
        <v>223</v>
      </c>
      <c r="D100" s="116" t="s">
        <v>297</v>
      </c>
      <c r="E100" s="117">
        <v>91.2</v>
      </c>
      <c r="F100" s="117">
        <v>0</v>
      </c>
      <c r="G100" s="117">
        <f>ROUND(E100*AE100,2)</f>
        <v>0</v>
      </c>
      <c r="H100" s="117">
        <f>I100-G100</f>
        <v>0</v>
      </c>
      <c r="I100" s="117">
        <f>ROUND(E100*F100,2)</f>
        <v>0</v>
      </c>
      <c r="J100" s="117">
        <v>0.3708</v>
      </c>
      <c r="K100" s="117">
        <f>E100*J100</f>
        <v>33.81696</v>
      </c>
      <c r="L100" s="118" t="s">
        <v>321</v>
      </c>
      <c r="N100" s="12" t="s">
        <v>6</v>
      </c>
      <c r="O100" s="8">
        <f>IF(N100="5",H100,0)</f>
        <v>0</v>
      </c>
      <c r="Z100" s="8">
        <f>IF(AD100=0,I100,0)</f>
        <v>0</v>
      </c>
      <c r="AA100" s="8">
        <f>IF(AD100=15,I100,0)</f>
        <v>0</v>
      </c>
      <c r="AB100" s="8">
        <f>IF(AD100=21,I100,0)</f>
        <v>0</v>
      </c>
      <c r="AD100" s="16">
        <v>21</v>
      </c>
      <c r="AE100" s="16">
        <f>F100*0.854901960784314</f>
        <v>0</v>
      </c>
      <c r="AF100" s="16">
        <f>F100*(1-0.854901960784314)</f>
        <v>0</v>
      </c>
      <c r="AM100" s="16">
        <f>E100*AE100</f>
        <v>0</v>
      </c>
      <c r="AN100" s="16">
        <f>E100*AF100</f>
        <v>0</v>
      </c>
      <c r="AO100" s="17" t="s">
        <v>344</v>
      </c>
      <c r="AP100" s="17" t="s">
        <v>357</v>
      </c>
      <c r="AQ100" s="11" t="s">
        <v>361</v>
      </c>
    </row>
    <row r="101" spans="1:12" ht="12.75">
      <c r="A101" s="119"/>
      <c r="B101" s="119"/>
      <c r="C101" s="120" t="s">
        <v>171</v>
      </c>
      <c r="D101" s="119"/>
      <c r="E101" s="121">
        <v>91.2</v>
      </c>
      <c r="F101" s="119"/>
      <c r="G101" s="119"/>
      <c r="H101" s="119"/>
      <c r="I101" s="119"/>
      <c r="J101" s="119"/>
      <c r="K101" s="119"/>
      <c r="L101" s="119"/>
    </row>
    <row r="102" spans="1:43" ht="12.75">
      <c r="A102" s="116" t="s">
        <v>46</v>
      </c>
      <c r="B102" s="116" t="s">
        <v>113</v>
      </c>
      <c r="C102" s="116" t="s">
        <v>224</v>
      </c>
      <c r="D102" s="116" t="s">
        <v>297</v>
      </c>
      <c r="E102" s="117">
        <v>36.7</v>
      </c>
      <c r="F102" s="117">
        <v>0</v>
      </c>
      <c r="G102" s="117">
        <f>ROUND(E102*AE102,2)</f>
        <v>0</v>
      </c>
      <c r="H102" s="117">
        <f>I102-G102</f>
        <v>0</v>
      </c>
      <c r="I102" s="117">
        <f>ROUND(E102*F102,2)</f>
        <v>0</v>
      </c>
      <c r="J102" s="117">
        <v>0.46166</v>
      </c>
      <c r="K102" s="117">
        <f>E102*J102</f>
        <v>16.942922000000003</v>
      </c>
      <c r="L102" s="118" t="s">
        <v>321</v>
      </c>
      <c r="N102" s="12" t="s">
        <v>6</v>
      </c>
      <c r="O102" s="8">
        <f>IF(N102="5",H102,0)</f>
        <v>0</v>
      </c>
      <c r="Z102" s="8">
        <f>IF(AD102=0,I102,0)</f>
        <v>0</v>
      </c>
      <c r="AA102" s="8">
        <f>IF(AD102=15,I102,0)</f>
        <v>0</v>
      </c>
      <c r="AB102" s="8">
        <f>IF(AD102=21,I102,0)</f>
        <v>0</v>
      </c>
      <c r="AD102" s="16">
        <v>21</v>
      </c>
      <c r="AE102" s="16">
        <f>F102*0.871853546910755</f>
        <v>0</v>
      </c>
      <c r="AF102" s="16">
        <f>F102*(1-0.871853546910755)</f>
        <v>0</v>
      </c>
      <c r="AM102" s="16">
        <f>E102*AE102</f>
        <v>0</v>
      </c>
      <c r="AN102" s="16">
        <f>E102*AF102</f>
        <v>0</v>
      </c>
      <c r="AO102" s="17" t="s">
        <v>344</v>
      </c>
      <c r="AP102" s="17" t="s">
        <v>357</v>
      </c>
      <c r="AQ102" s="11" t="s">
        <v>361</v>
      </c>
    </row>
    <row r="103" spans="1:12" ht="12.75">
      <c r="A103" s="119"/>
      <c r="B103" s="119"/>
      <c r="C103" s="120" t="s">
        <v>225</v>
      </c>
      <c r="D103" s="119"/>
      <c r="E103" s="121">
        <v>36.7</v>
      </c>
      <c r="F103" s="119"/>
      <c r="G103" s="119"/>
      <c r="H103" s="119"/>
      <c r="I103" s="119"/>
      <c r="J103" s="119"/>
      <c r="K103" s="119"/>
      <c r="L103" s="119"/>
    </row>
    <row r="104" spans="1:37" ht="12.75">
      <c r="A104" s="110"/>
      <c r="B104" s="111" t="s">
        <v>62</v>
      </c>
      <c r="C104" s="112" t="s">
        <v>226</v>
      </c>
      <c r="D104" s="113"/>
      <c r="E104" s="113"/>
      <c r="F104" s="113"/>
      <c r="G104" s="114">
        <f>SUM(G105:G109)</f>
        <v>0</v>
      </c>
      <c r="H104" s="114">
        <f>SUM(H105:H109)</f>
        <v>0</v>
      </c>
      <c r="I104" s="114">
        <f>G104+H104</f>
        <v>0</v>
      </c>
      <c r="J104" s="115"/>
      <c r="K104" s="114">
        <f>SUM(K105:K109)</f>
        <v>14.862556000000001</v>
      </c>
      <c r="L104" s="115"/>
      <c r="P104" s="19">
        <f>IF(Q104="PR",I104,SUM(O105:O109))</f>
        <v>0</v>
      </c>
      <c r="Q104" s="11" t="s">
        <v>325</v>
      </c>
      <c r="R104" s="19">
        <f>IF(Q104="HS",G104,0)</f>
        <v>0</v>
      </c>
      <c r="S104" s="19">
        <f>IF(Q104="HS",H104-P104,0)</f>
        <v>0</v>
      </c>
      <c r="T104" s="19">
        <f>IF(Q104="PS",G104,0)</f>
        <v>0</v>
      </c>
      <c r="U104" s="19">
        <f>IF(Q104="PS",H104-P104,0)</f>
        <v>0</v>
      </c>
      <c r="V104" s="19">
        <f>IF(Q104="MP",G104,0)</f>
        <v>0</v>
      </c>
      <c r="W104" s="19">
        <f>IF(Q104="MP",H104-P104,0)</f>
        <v>0</v>
      </c>
      <c r="X104" s="19">
        <f>IF(Q104="OM",G104,0)</f>
        <v>0</v>
      </c>
      <c r="Y104" s="11"/>
      <c r="AI104" s="19">
        <f>SUM(Z105:Z109)</f>
        <v>0</v>
      </c>
      <c r="AJ104" s="19">
        <f>SUM(AA105:AA109)</f>
        <v>0</v>
      </c>
      <c r="AK104" s="19">
        <f>SUM(AB105:AB109)</f>
        <v>0</v>
      </c>
    </row>
    <row r="105" spans="1:43" ht="12.75">
      <c r="A105" s="116" t="s">
        <v>47</v>
      </c>
      <c r="B105" s="116" t="s">
        <v>114</v>
      </c>
      <c r="C105" s="116" t="s">
        <v>227</v>
      </c>
      <c r="D105" s="116" t="s">
        <v>297</v>
      </c>
      <c r="E105" s="117">
        <v>50.7</v>
      </c>
      <c r="F105" s="117">
        <v>0</v>
      </c>
      <c r="G105" s="117">
        <f>ROUND(E105*AE105,2)</f>
        <v>0</v>
      </c>
      <c r="H105" s="117">
        <f>I105-G105</f>
        <v>0</v>
      </c>
      <c r="I105" s="117">
        <f>ROUND(E105*F105,2)</f>
        <v>0</v>
      </c>
      <c r="J105" s="117">
        <v>0.00061</v>
      </c>
      <c r="K105" s="117">
        <f>E105*J105</f>
        <v>0.030927</v>
      </c>
      <c r="L105" s="118" t="s">
        <v>321</v>
      </c>
      <c r="N105" s="12" t="s">
        <v>6</v>
      </c>
      <c r="O105" s="8">
        <f>IF(N105="5",H105,0)</f>
        <v>0</v>
      </c>
      <c r="Z105" s="8">
        <f>IF(AD105=0,I105,0)</f>
        <v>0</v>
      </c>
      <c r="AA105" s="8">
        <f>IF(AD105=15,I105,0)</f>
        <v>0</v>
      </c>
      <c r="AB105" s="8">
        <f>IF(AD105=21,I105,0)</f>
        <v>0</v>
      </c>
      <c r="AD105" s="16">
        <v>21</v>
      </c>
      <c r="AE105" s="16">
        <f>F105*0.941176470588235</f>
        <v>0</v>
      </c>
      <c r="AF105" s="16">
        <f>F105*(1-0.941176470588235)</f>
        <v>0</v>
      </c>
      <c r="AM105" s="16">
        <f>E105*AE105</f>
        <v>0</v>
      </c>
      <c r="AN105" s="16">
        <f>E105*AF105</f>
        <v>0</v>
      </c>
      <c r="AO105" s="17" t="s">
        <v>345</v>
      </c>
      <c r="AP105" s="17" t="s">
        <v>357</v>
      </c>
      <c r="AQ105" s="11" t="s">
        <v>361</v>
      </c>
    </row>
    <row r="106" spans="1:12" ht="12.75">
      <c r="A106" s="119"/>
      <c r="B106" s="119"/>
      <c r="C106" s="120" t="s">
        <v>228</v>
      </c>
      <c r="D106" s="119"/>
      <c r="E106" s="121">
        <v>50.7</v>
      </c>
      <c r="F106" s="119"/>
      <c r="G106" s="119"/>
      <c r="H106" s="119"/>
      <c r="I106" s="119"/>
      <c r="J106" s="119"/>
      <c r="K106" s="119"/>
      <c r="L106" s="119"/>
    </row>
    <row r="107" spans="1:43" ht="12.75">
      <c r="A107" s="116" t="s">
        <v>48</v>
      </c>
      <c r="B107" s="116" t="s">
        <v>115</v>
      </c>
      <c r="C107" s="116" t="s">
        <v>229</v>
      </c>
      <c r="D107" s="116" t="s">
        <v>297</v>
      </c>
      <c r="E107" s="117">
        <v>36.7</v>
      </c>
      <c r="F107" s="117">
        <v>0</v>
      </c>
      <c r="G107" s="117">
        <f>ROUND(E107*AE107,2)</f>
        <v>0</v>
      </c>
      <c r="H107" s="117">
        <f>I107-G107</f>
        <v>0</v>
      </c>
      <c r="I107" s="117">
        <f>ROUND(E107*F107,2)</f>
        <v>0</v>
      </c>
      <c r="J107" s="117">
        <v>0.22501</v>
      </c>
      <c r="K107" s="117">
        <f>E107*J107</f>
        <v>8.257867000000001</v>
      </c>
      <c r="L107" s="118" t="s">
        <v>321</v>
      </c>
      <c r="N107" s="12" t="s">
        <v>6</v>
      </c>
      <c r="O107" s="8">
        <f>IF(N107="5",H107,0)</f>
        <v>0</v>
      </c>
      <c r="Z107" s="8">
        <f>IF(AD107=0,I107,0)</f>
        <v>0</v>
      </c>
      <c r="AA107" s="8">
        <f>IF(AD107=15,I107,0)</f>
        <v>0</v>
      </c>
      <c r="AB107" s="8">
        <f>IF(AD107=21,I107,0)</f>
        <v>0</v>
      </c>
      <c r="AD107" s="16">
        <v>21</v>
      </c>
      <c r="AE107" s="16">
        <f>F107*0.86234693877551</f>
        <v>0</v>
      </c>
      <c r="AF107" s="16">
        <f>F107*(1-0.86234693877551)</f>
        <v>0</v>
      </c>
      <c r="AM107" s="16">
        <f>E107*AE107</f>
        <v>0</v>
      </c>
      <c r="AN107" s="16">
        <f>E107*AF107</f>
        <v>0</v>
      </c>
      <c r="AO107" s="17" t="s">
        <v>345</v>
      </c>
      <c r="AP107" s="17" t="s">
        <v>357</v>
      </c>
      <c r="AQ107" s="11" t="s">
        <v>361</v>
      </c>
    </row>
    <row r="108" spans="1:12" ht="12.75">
      <c r="A108" s="119"/>
      <c r="B108" s="119"/>
      <c r="C108" s="120" t="s">
        <v>230</v>
      </c>
      <c r="D108" s="119"/>
      <c r="E108" s="121">
        <v>36.7</v>
      </c>
      <c r="F108" s="119"/>
      <c r="G108" s="119"/>
      <c r="H108" s="119"/>
      <c r="I108" s="119"/>
      <c r="J108" s="119"/>
      <c r="K108" s="119"/>
      <c r="L108" s="119"/>
    </row>
    <row r="109" spans="1:43" ht="12.75">
      <c r="A109" s="116" t="s">
        <v>49</v>
      </c>
      <c r="B109" s="116" t="s">
        <v>116</v>
      </c>
      <c r="C109" s="116" t="s">
        <v>231</v>
      </c>
      <c r="D109" s="116" t="s">
        <v>297</v>
      </c>
      <c r="E109" s="117">
        <v>50.7</v>
      </c>
      <c r="F109" s="117">
        <v>0</v>
      </c>
      <c r="G109" s="117">
        <f>ROUND(E109*AE109,2)</f>
        <v>0</v>
      </c>
      <c r="H109" s="117">
        <f>I109-G109</f>
        <v>0</v>
      </c>
      <c r="I109" s="117">
        <f>ROUND(E109*F109,2)</f>
        <v>0</v>
      </c>
      <c r="J109" s="117">
        <v>0.12966</v>
      </c>
      <c r="K109" s="117">
        <f>E109*J109</f>
        <v>6.573762</v>
      </c>
      <c r="L109" s="118" t="s">
        <v>321</v>
      </c>
      <c r="N109" s="12" t="s">
        <v>6</v>
      </c>
      <c r="O109" s="8">
        <f>IF(N109="5",H109,0)</f>
        <v>0</v>
      </c>
      <c r="Z109" s="8">
        <f>IF(AD109=0,I109,0)</f>
        <v>0</v>
      </c>
      <c r="AA109" s="8">
        <f>IF(AD109=15,I109,0)</f>
        <v>0</v>
      </c>
      <c r="AB109" s="8">
        <f>IF(AD109=21,I109,0)</f>
        <v>0</v>
      </c>
      <c r="AD109" s="16">
        <v>21</v>
      </c>
      <c r="AE109" s="16">
        <f>F109*0.6419</f>
        <v>0</v>
      </c>
      <c r="AF109" s="16">
        <f>F109*(1-0.6419)</f>
        <v>0</v>
      </c>
      <c r="AM109" s="16">
        <f>E109*AE109</f>
        <v>0</v>
      </c>
      <c r="AN109" s="16">
        <f>E109*AF109</f>
        <v>0</v>
      </c>
      <c r="AO109" s="17" t="s">
        <v>345</v>
      </c>
      <c r="AP109" s="17" t="s">
        <v>357</v>
      </c>
      <c r="AQ109" s="11" t="s">
        <v>361</v>
      </c>
    </row>
    <row r="110" spans="1:12" ht="12.75">
      <c r="A110" s="119"/>
      <c r="B110" s="119"/>
      <c r="C110" s="120" t="s">
        <v>228</v>
      </c>
      <c r="D110" s="119"/>
      <c r="E110" s="121">
        <v>50.7</v>
      </c>
      <c r="F110" s="119"/>
      <c r="G110" s="119"/>
      <c r="H110" s="119"/>
      <c r="I110" s="119"/>
      <c r="J110" s="119"/>
      <c r="K110" s="119"/>
      <c r="L110" s="119"/>
    </row>
    <row r="111" spans="1:37" ht="12.75">
      <c r="A111" s="110"/>
      <c r="B111" s="111" t="s">
        <v>117</v>
      </c>
      <c r="C111" s="112" t="s">
        <v>232</v>
      </c>
      <c r="D111" s="113"/>
      <c r="E111" s="113"/>
      <c r="F111" s="113"/>
      <c r="G111" s="114">
        <f>SUM(G112:G112)</f>
        <v>0</v>
      </c>
      <c r="H111" s="114">
        <f>SUM(H112:H112)</f>
        <v>0</v>
      </c>
      <c r="I111" s="114">
        <f>G111+H111</f>
        <v>0</v>
      </c>
      <c r="J111" s="115"/>
      <c r="K111" s="114">
        <f>SUM(K112:K112)</f>
        <v>0.0128</v>
      </c>
      <c r="L111" s="115"/>
      <c r="P111" s="19">
        <f>IF(Q111="PR",I111,SUM(O112:O112))</f>
        <v>0</v>
      </c>
      <c r="Q111" s="11" t="s">
        <v>325</v>
      </c>
      <c r="R111" s="19">
        <f>IF(Q111="HS",G111,0)</f>
        <v>0</v>
      </c>
      <c r="S111" s="19">
        <f>IF(Q111="HS",H111-P111,0)</f>
        <v>0</v>
      </c>
      <c r="T111" s="19">
        <f>IF(Q111="PS",G111,0)</f>
        <v>0</v>
      </c>
      <c r="U111" s="19">
        <f>IF(Q111="PS",H111-P111,0)</f>
        <v>0</v>
      </c>
      <c r="V111" s="19">
        <f>IF(Q111="MP",G111,0)</f>
        <v>0</v>
      </c>
      <c r="W111" s="19">
        <f>IF(Q111="MP",H111-P111,0)</f>
        <v>0</v>
      </c>
      <c r="X111" s="19">
        <f>IF(Q111="OM",G111,0)</f>
        <v>0</v>
      </c>
      <c r="Y111" s="11"/>
      <c r="AI111" s="19">
        <f>SUM(Z112:Z112)</f>
        <v>0</v>
      </c>
      <c r="AJ111" s="19">
        <f>SUM(AA112:AA112)</f>
        <v>0</v>
      </c>
      <c r="AK111" s="19">
        <f>SUM(AB112:AB112)</f>
        <v>0</v>
      </c>
    </row>
    <row r="112" spans="1:43" ht="12.75">
      <c r="A112" s="116" t="s">
        <v>50</v>
      </c>
      <c r="B112" s="116" t="s">
        <v>118</v>
      </c>
      <c r="C112" s="116" t="s">
        <v>233</v>
      </c>
      <c r="D112" s="116" t="s">
        <v>299</v>
      </c>
      <c r="E112" s="117">
        <v>12.8</v>
      </c>
      <c r="F112" s="117">
        <v>0</v>
      </c>
      <c r="G112" s="117">
        <f>ROUND(E112*AE112,2)</f>
        <v>0</v>
      </c>
      <c r="H112" s="117">
        <f>I112-G112</f>
        <v>0</v>
      </c>
      <c r="I112" s="117">
        <f>ROUND(E112*F112,2)</f>
        <v>0</v>
      </c>
      <c r="J112" s="117">
        <v>0.001</v>
      </c>
      <c r="K112" s="117">
        <f>E112*J112</f>
        <v>0.0128</v>
      </c>
      <c r="L112" s="118"/>
      <c r="N112" s="12" t="s">
        <v>6</v>
      </c>
      <c r="O112" s="8">
        <f>IF(N112="5",H112,0)</f>
        <v>0</v>
      </c>
      <c r="Z112" s="8">
        <f>IF(AD112=0,I112,0)</f>
        <v>0</v>
      </c>
      <c r="AA112" s="8">
        <f>IF(AD112=15,I112,0)</f>
        <v>0</v>
      </c>
      <c r="AB112" s="8">
        <f>IF(AD112=21,I112,0)</f>
        <v>0</v>
      </c>
      <c r="AD112" s="16">
        <v>21</v>
      </c>
      <c r="AE112" s="16">
        <f>F112*1</f>
        <v>0</v>
      </c>
      <c r="AF112" s="16">
        <f>F112*(1-1)</f>
        <v>0</v>
      </c>
      <c r="AM112" s="16">
        <f>E112*AE112</f>
        <v>0</v>
      </c>
      <c r="AN112" s="16">
        <f>E112*AF112</f>
        <v>0</v>
      </c>
      <c r="AO112" s="17" t="s">
        <v>346</v>
      </c>
      <c r="AP112" s="17" t="s">
        <v>357</v>
      </c>
      <c r="AQ112" s="11" t="s">
        <v>361</v>
      </c>
    </row>
    <row r="113" spans="1:12" ht="12.75">
      <c r="A113" s="119"/>
      <c r="B113" s="119"/>
      <c r="C113" s="120" t="s">
        <v>234</v>
      </c>
      <c r="D113" s="119"/>
      <c r="E113" s="121">
        <v>12.8</v>
      </c>
      <c r="F113" s="119"/>
      <c r="G113" s="119"/>
      <c r="H113" s="119"/>
      <c r="I113" s="119"/>
      <c r="J113" s="119"/>
      <c r="K113" s="119"/>
      <c r="L113" s="119"/>
    </row>
    <row r="114" spans="1:37" ht="12.75">
      <c r="A114" s="110"/>
      <c r="B114" s="111" t="s">
        <v>64</v>
      </c>
      <c r="C114" s="112" t="s">
        <v>235</v>
      </c>
      <c r="D114" s="113"/>
      <c r="E114" s="113"/>
      <c r="F114" s="113"/>
      <c r="G114" s="114">
        <f>SUM(G115:G121)</f>
        <v>0</v>
      </c>
      <c r="H114" s="114">
        <f>SUM(H115:H121)</f>
        <v>0</v>
      </c>
      <c r="I114" s="114">
        <f>G114+H114</f>
        <v>0</v>
      </c>
      <c r="J114" s="115"/>
      <c r="K114" s="114">
        <f>SUM(K115:K121)</f>
        <v>6.73968</v>
      </c>
      <c r="L114" s="115"/>
      <c r="P114" s="19">
        <f>IF(Q114="PR",I114,SUM(O115:O121))</f>
        <v>0</v>
      </c>
      <c r="Q114" s="11" t="s">
        <v>325</v>
      </c>
      <c r="R114" s="19">
        <f>IF(Q114="HS",G114,0)</f>
        <v>0</v>
      </c>
      <c r="S114" s="19">
        <f>IF(Q114="HS",H114-P114,0)</f>
        <v>0</v>
      </c>
      <c r="T114" s="19">
        <f>IF(Q114="PS",G114,0)</f>
        <v>0</v>
      </c>
      <c r="U114" s="19">
        <f>IF(Q114="PS",H114-P114,0)</f>
        <v>0</v>
      </c>
      <c r="V114" s="19">
        <f>IF(Q114="MP",G114,0)</f>
        <v>0</v>
      </c>
      <c r="W114" s="19">
        <f>IF(Q114="MP",H114-P114,0)</f>
        <v>0</v>
      </c>
      <c r="X114" s="19">
        <f>IF(Q114="OM",G114,0)</f>
        <v>0</v>
      </c>
      <c r="Y114" s="11"/>
      <c r="AI114" s="19">
        <f>SUM(Z115:Z121)</f>
        <v>0</v>
      </c>
      <c r="AJ114" s="19">
        <f>SUM(AA115:AA121)</f>
        <v>0</v>
      </c>
      <c r="AK114" s="19">
        <f>SUM(AB115:AB121)</f>
        <v>0</v>
      </c>
    </row>
    <row r="115" spans="1:43" ht="12.75">
      <c r="A115" s="116" t="s">
        <v>51</v>
      </c>
      <c r="B115" s="116" t="s">
        <v>119</v>
      </c>
      <c r="C115" s="116" t="s">
        <v>236</v>
      </c>
      <c r="D115" s="116" t="s">
        <v>297</v>
      </c>
      <c r="E115" s="117">
        <v>91.2</v>
      </c>
      <c r="F115" s="117">
        <v>0</v>
      </c>
      <c r="G115" s="117">
        <f>ROUND(E115*AE115,2)</f>
        <v>0</v>
      </c>
      <c r="H115" s="117">
        <f>I115-G115</f>
        <v>0</v>
      </c>
      <c r="I115" s="117">
        <f>ROUND(E115*F115,2)</f>
        <v>0</v>
      </c>
      <c r="J115" s="117">
        <v>0.0739</v>
      </c>
      <c r="K115" s="117">
        <f>E115*J115</f>
        <v>6.73968</v>
      </c>
      <c r="L115" s="118" t="s">
        <v>321</v>
      </c>
      <c r="N115" s="12" t="s">
        <v>6</v>
      </c>
      <c r="O115" s="8">
        <f>IF(N115="5",H115,0)</f>
        <v>0</v>
      </c>
      <c r="Z115" s="8">
        <f>IF(AD115=0,I115,0)</f>
        <v>0</v>
      </c>
      <c r="AA115" s="8">
        <f>IF(AD115=15,I115,0)</f>
        <v>0</v>
      </c>
      <c r="AB115" s="8">
        <f>IF(AD115=21,I115,0)</f>
        <v>0</v>
      </c>
      <c r="AD115" s="16">
        <v>21</v>
      </c>
      <c r="AE115" s="16">
        <f>F115*0.168348356428539</f>
        <v>0</v>
      </c>
      <c r="AF115" s="16">
        <f>F115*(1-0.168348356428539)</f>
        <v>0</v>
      </c>
      <c r="AM115" s="16">
        <f>E115*AE115</f>
        <v>0</v>
      </c>
      <c r="AN115" s="16">
        <f>E115*AF115</f>
        <v>0</v>
      </c>
      <c r="AO115" s="17" t="s">
        <v>347</v>
      </c>
      <c r="AP115" s="17" t="s">
        <v>357</v>
      </c>
      <c r="AQ115" s="11" t="s">
        <v>361</v>
      </c>
    </row>
    <row r="116" spans="1:12" ht="12.75">
      <c r="A116" s="119"/>
      <c r="B116" s="119"/>
      <c r="C116" s="120" t="s">
        <v>171</v>
      </c>
      <c r="D116" s="119"/>
      <c r="E116" s="121">
        <v>91.2</v>
      </c>
      <c r="F116" s="119"/>
      <c r="G116" s="119"/>
      <c r="H116" s="119"/>
      <c r="I116" s="119"/>
      <c r="J116" s="119"/>
      <c r="K116" s="119"/>
      <c r="L116" s="119"/>
    </row>
    <row r="117" spans="1:43" ht="12.75">
      <c r="A117" s="116" t="s">
        <v>52</v>
      </c>
      <c r="B117" s="116" t="s">
        <v>120</v>
      </c>
      <c r="C117" s="116" t="s">
        <v>237</v>
      </c>
      <c r="D117" s="116" t="s">
        <v>297</v>
      </c>
      <c r="E117" s="117">
        <v>91.2</v>
      </c>
      <c r="F117" s="117">
        <v>0</v>
      </c>
      <c r="G117" s="117">
        <f>ROUND(E117*AE117,2)</f>
        <v>0</v>
      </c>
      <c r="H117" s="117">
        <f>I117-G117</f>
        <v>0</v>
      </c>
      <c r="I117" s="117">
        <f>ROUND(E117*F117,2)</f>
        <v>0</v>
      </c>
      <c r="J117" s="117">
        <v>0</v>
      </c>
      <c r="K117" s="117">
        <f>E117*J117</f>
        <v>0</v>
      </c>
      <c r="L117" s="118" t="s">
        <v>321</v>
      </c>
      <c r="N117" s="12" t="s">
        <v>6</v>
      </c>
      <c r="O117" s="8">
        <f>IF(N117="5",H117,0)</f>
        <v>0</v>
      </c>
      <c r="Z117" s="8">
        <f>IF(AD117=0,I117,0)</f>
        <v>0</v>
      </c>
      <c r="AA117" s="8">
        <f>IF(AD117=15,I117,0)</f>
        <v>0</v>
      </c>
      <c r="AB117" s="8">
        <f>IF(AD117=21,I117,0)</f>
        <v>0</v>
      </c>
      <c r="AD117" s="16">
        <v>21</v>
      </c>
      <c r="AE117" s="16">
        <f>F117*0</f>
        <v>0</v>
      </c>
      <c r="AF117" s="16">
        <f>F117*(1-0)</f>
        <v>0</v>
      </c>
      <c r="AM117" s="16">
        <f>E117*AE117</f>
        <v>0</v>
      </c>
      <c r="AN117" s="16">
        <f>E117*AF117</f>
        <v>0</v>
      </c>
      <c r="AO117" s="17" t="s">
        <v>347</v>
      </c>
      <c r="AP117" s="17" t="s">
        <v>357</v>
      </c>
      <c r="AQ117" s="11" t="s">
        <v>361</v>
      </c>
    </row>
    <row r="118" spans="1:12" ht="12.75">
      <c r="A118" s="119"/>
      <c r="B118" s="119"/>
      <c r="C118" s="120" t="s">
        <v>171</v>
      </c>
      <c r="D118" s="119"/>
      <c r="E118" s="121">
        <v>91.2</v>
      </c>
      <c r="F118" s="119"/>
      <c r="G118" s="119"/>
      <c r="H118" s="119"/>
      <c r="I118" s="119"/>
      <c r="J118" s="119"/>
      <c r="K118" s="119"/>
      <c r="L118" s="119"/>
    </row>
    <row r="119" spans="1:43" ht="12.75">
      <c r="A119" s="116" t="s">
        <v>53</v>
      </c>
      <c r="B119" s="116" t="s">
        <v>121</v>
      </c>
      <c r="C119" s="116" t="s">
        <v>238</v>
      </c>
      <c r="D119" s="116" t="s">
        <v>297</v>
      </c>
      <c r="E119" s="117">
        <v>9.12</v>
      </c>
      <c r="F119" s="117">
        <v>0</v>
      </c>
      <c r="G119" s="117">
        <f>ROUND(E119*AE119,2)</f>
        <v>0</v>
      </c>
      <c r="H119" s="117">
        <f>I119-G119</f>
        <v>0</v>
      </c>
      <c r="I119" s="117">
        <f>ROUND(E119*F119,2)</f>
        <v>0</v>
      </c>
      <c r="J119" s="117">
        <v>0</v>
      </c>
      <c r="K119" s="117">
        <f>E119*J119</f>
        <v>0</v>
      </c>
      <c r="L119" s="118" t="s">
        <v>321</v>
      </c>
      <c r="N119" s="12" t="s">
        <v>6</v>
      </c>
      <c r="O119" s="8">
        <f>IF(N119="5",H119,0)</f>
        <v>0</v>
      </c>
      <c r="Z119" s="8">
        <f>IF(AD119=0,I119,0)</f>
        <v>0</v>
      </c>
      <c r="AA119" s="8">
        <f>IF(AD119=15,I119,0)</f>
        <v>0</v>
      </c>
      <c r="AB119" s="8">
        <f>IF(AD119=21,I119,0)</f>
        <v>0</v>
      </c>
      <c r="AD119" s="16">
        <v>21</v>
      </c>
      <c r="AE119" s="16">
        <f>F119*0</f>
        <v>0</v>
      </c>
      <c r="AF119" s="16">
        <f>F119*(1-0)</f>
        <v>0</v>
      </c>
      <c r="AM119" s="16">
        <f>E119*AE119</f>
        <v>0</v>
      </c>
      <c r="AN119" s="16">
        <f>E119*AF119</f>
        <v>0</v>
      </c>
      <c r="AO119" s="17" t="s">
        <v>347</v>
      </c>
      <c r="AP119" s="17" t="s">
        <v>357</v>
      </c>
      <c r="AQ119" s="11" t="s">
        <v>361</v>
      </c>
    </row>
    <row r="120" spans="1:12" ht="12.75">
      <c r="A120" s="119"/>
      <c r="B120" s="119"/>
      <c r="C120" s="120" t="s">
        <v>239</v>
      </c>
      <c r="D120" s="119"/>
      <c r="E120" s="121">
        <v>9.12</v>
      </c>
      <c r="F120" s="119"/>
      <c r="G120" s="119"/>
      <c r="H120" s="119"/>
      <c r="I120" s="119"/>
      <c r="J120" s="119"/>
      <c r="K120" s="119"/>
      <c r="L120" s="119"/>
    </row>
    <row r="121" spans="1:43" ht="12.75">
      <c r="A121" s="116" t="s">
        <v>54</v>
      </c>
      <c r="B121" s="116" t="s">
        <v>122</v>
      </c>
      <c r="C121" s="116" t="s">
        <v>240</v>
      </c>
      <c r="D121" s="116" t="s">
        <v>297</v>
      </c>
      <c r="E121" s="117">
        <v>9.12</v>
      </c>
      <c r="F121" s="117">
        <v>0</v>
      </c>
      <c r="G121" s="117">
        <f>ROUND(E121*AE121,2)</f>
        <v>0</v>
      </c>
      <c r="H121" s="117">
        <f>I121-G121</f>
        <v>0</v>
      </c>
      <c r="I121" s="117">
        <f>ROUND(E121*F121,2)</f>
        <v>0</v>
      </c>
      <c r="J121" s="117">
        <v>0</v>
      </c>
      <c r="K121" s="117">
        <f>E121*J121</f>
        <v>0</v>
      </c>
      <c r="L121" s="118" t="s">
        <v>321</v>
      </c>
      <c r="N121" s="12" t="s">
        <v>6</v>
      </c>
      <c r="O121" s="8">
        <f>IF(N121="5",H121,0)</f>
        <v>0</v>
      </c>
      <c r="Z121" s="8">
        <f>IF(AD121=0,I121,0)</f>
        <v>0</v>
      </c>
      <c r="AA121" s="8">
        <f>IF(AD121=15,I121,0)</f>
        <v>0</v>
      </c>
      <c r="AB121" s="8">
        <f>IF(AD121=21,I121,0)</f>
        <v>0</v>
      </c>
      <c r="AD121" s="16">
        <v>21</v>
      </c>
      <c r="AE121" s="16">
        <f>F121*0</f>
        <v>0</v>
      </c>
      <c r="AF121" s="16">
        <f>F121*(1-0)</f>
        <v>0</v>
      </c>
      <c r="AM121" s="16">
        <f>E121*AE121</f>
        <v>0</v>
      </c>
      <c r="AN121" s="16">
        <f>E121*AF121</f>
        <v>0</v>
      </c>
      <c r="AO121" s="17" t="s">
        <v>347</v>
      </c>
      <c r="AP121" s="17" t="s">
        <v>357</v>
      </c>
      <c r="AQ121" s="11" t="s">
        <v>361</v>
      </c>
    </row>
    <row r="122" spans="1:12" ht="12.75">
      <c r="A122" s="119"/>
      <c r="B122" s="119"/>
      <c r="C122" s="120" t="s">
        <v>239</v>
      </c>
      <c r="D122" s="119"/>
      <c r="E122" s="121">
        <v>9.12</v>
      </c>
      <c r="F122" s="119"/>
      <c r="G122" s="119"/>
      <c r="H122" s="119"/>
      <c r="I122" s="119"/>
      <c r="J122" s="119"/>
      <c r="K122" s="119"/>
      <c r="L122" s="119"/>
    </row>
    <row r="123" spans="1:37" ht="12.75">
      <c r="A123" s="110"/>
      <c r="B123" s="111" t="s">
        <v>123</v>
      </c>
      <c r="C123" s="112" t="s">
        <v>241</v>
      </c>
      <c r="D123" s="113"/>
      <c r="E123" s="113"/>
      <c r="F123" s="113"/>
      <c r="G123" s="114">
        <f>SUM(G124:G124)</f>
        <v>0</v>
      </c>
      <c r="H123" s="114">
        <f>SUM(H124:H124)</f>
        <v>0</v>
      </c>
      <c r="I123" s="114">
        <f>G123+H123</f>
        <v>0</v>
      </c>
      <c r="J123" s="115"/>
      <c r="K123" s="114">
        <f>SUM(K124:K124)</f>
        <v>0</v>
      </c>
      <c r="L123" s="115"/>
      <c r="P123" s="19">
        <f>IF(Q123="PR",I123,SUM(O124:O124))</f>
        <v>0</v>
      </c>
      <c r="Q123" s="11" t="s">
        <v>325</v>
      </c>
      <c r="R123" s="19">
        <f>IF(Q123="HS",G123,0)</f>
        <v>0</v>
      </c>
      <c r="S123" s="19">
        <f>IF(Q123="HS",H123-P123,0)</f>
        <v>0</v>
      </c>
      <c r="T123" s="19">
        <f>IF(Q123="PS",G123,0)</f>
        <v>0</v>
      </c>
      <c r="U123" s="19">
        <f>IF(Q123="PS",H123-P123,0)</f>
        <v>0</v>
      </c>
      <c r="V123" s="19">
        <f>IF(Q123="MP",G123,0)</f>
        <v>0</v>
      </c>
      <c r="W123" s="19">
        <f>IF(Q123="MP",H123-P123,0)</f>
        <v>0</v>
      </c>
      <c r="X123" s="19">
        <f>IF(Q123="OM",G123,0)</f>
        <v>0</v>
      </c>
      <c r="Y123" s="11"/>
      <c r="AI123" s="19">
        <f>SUM(Z124:Z124)</f>
        <v>0</v>
      </c>
      <c r="AJ123" s="19">
        <f>SUM(AA124:AA124)</f>
        <v>0</v>
      </c>
      <c r="AK123" s="19">
        <f>SUM(AB124:AB124)</f>
        <v>0</v>
      </c>
    </row>
    <row r="124" spans="1:43" ht="12.75">
      <c r="A124" s="116" t="s">
        <v>55</v>
      </c>
      <c r="B124" s="116" t="s">
        <v>124</v>
      </c>
      <c r="C124" s="116" t="s">
        <v>242</v>
      </c>
      <c r="D124" s="116" t="s">
        <v>296</v>
      </c>
      <c r="E124" s="117">
        <v>1</v>
      </c>
      <c r="F124" s="117">
        <v>0</v>
      </c>
      <c r="G124" s="117">
        <f>ROUND(E124*AE124,2)</f>
        <v>0</v>
      </c>
      <c r="H124" s="117">
        <f>I124-G124</f>
        <v>0</v>
      </c>
      <c r="I124" s="117">
        <f>ROUND(E124*F124,2)</f>
        <v>0</v>
      </c>
      <c r="J124" s="117">
        <v>0</v>
      </c>
      <c r="K124" s="117">
        <f>E124*J124</f>
        <v>0</v>
      </c>
      <c r="L124" s="118"/>
      <c r="N124" s="12" t="s">
        <v>6</v>
      </c>
      <c r="O124" s="8">
        <f>IF(N124="5",H124,0)</f>
        <v>0</v>
      </c>
      <c r="Z124" s="8">
        <f>IF(AD124=0,I124,0)</f>
        <v>0</v>
      </c>
      <c r="AA124" s="8">
        <f>IF(AD124=15,I124,0)</f>
        <v>0</v>
      </c>
      <c r="AB124" s="8">
        <f>IF(AD124=21,I124,0)</f>
        <v>0</v>
      </c>
      <c r="AD124" s="16">
        <v>21</v>
      </c>
      <c r="AE124" s="16">
        <f>F124*1</f>
        <v>0</v>
      </c>
      <c r="AF124" s="16">
        <f>F124*(1-1)</f>
        <v>0</v>
      </c>
      <c r="AM124" s="16">
        <f>E124*AE124</f>
        <v>0</v>
      </c>
      <c r="AN124" s="16">
        <f>E124*AF124</f>
        <v>0</v>
      </c>
      <c r="AO124" s="17" t="s">
        <v>348</v>
      </c>
      <c r="AP124" s="17" t="s">
        <v>357</v>
      </c>
      <c r="AQ124" s="11" t="s">
        <v>361</v>
      </c>
    </row>
    <row r="125" spans="1:12" ht="12.75">
      <c r="A125" s="119"/>
      <c r="B125" s="119"/>
      <c r="C125" s="120" t="s">
        <v>6</v>
      </c>
      <c r="D125" s="119"/>
      <c r="E125" s="121">
        <v>1</v>
      </c>
      <c r="F125" s="119"/>
      <c r="G125" s="119"/>
      <c r="H125" s="119"/>
      <c r="I125" s="119"/>
      <c r="J125" s="119"/>
      <c r="K125" s="119"/>
      <c r="L125" s="119"/>
    </row>
    <row r="126" spans="1:37" ht="12.75">
      <c r="A126" s="110"/>
      <c r="B126" s="111" t="s">
        <v>125</v>
      </c>
      <c r="C126" s="112" t="s">
        <v>243</v>
      </c>
      <c r="D126" s="113"/>
      <c r="E126" s="113"/>
      <c r="F126" s="113"/>
      <c r="G126" s="114">
        <f>SUM(G127:G127)</f>
        <v>0</v>
      </c>
      <c r="H126" s="114">
        <f>SUM(H127:H127)</f>
        <v>0</v>
      </c>
      <c r="I126" s="114">
        <f>G126+H126</f>
        <v>0</v>
      </c>
      <c r="J126" s="115"/>
      <c r="K126" s="114">
        <f>SUM(K127:K127)</f>
        <v>0.43094</v>
      </c>
      <c r="L126" s="115"/>
      <c r="P126" s="19">
        <f>IF(Q126="PR",I126,SUM(O127:O127))</f>
        <v>0</v>
      </c>
      <c r="Q126" s="11" t="s">
        <v>325</v>
      </c>
      <c r="R126" s="19">
        <f>IF(Q126="HS",G126,0)</f>
        <v>0</v>
      </c>
      <c r="S126" s="19">
        <f>IF(Q126="HS",H126-P126,0)</f>
        <v>0</v>
      </c>
      <c r="T126" s="19">
        <f>IF(Q126="PS",G126,0)</f>
        <v>0</v>
      </c>
      <c r="U126" s="19">
        <f>IF(Q126="PS",H126-P126,0)</f>
        <v>0</v>
      </c>
      <c r="V126" s="19">
        <f>IF(Q126="MP",G126,0)</f>
        <v>0</v>
      </c>
      <c r="W126" s="19">
        <f>IF(Q126="MP",H126-P126,0)</f>
        <v>0</v>
      </c>
      <c r="X126" s="19">
        <f>IF(Q126="OM",G126,0)</f>
        <v>0</v>
      </c>
      <c r="Y126" s="11"/>
      <c r="AI126" s="19">
        <f>SUM(Z127:Z127)</f>
        <v>0</v>
      </c>
      <c r="AJ126" s="19">
        <f>SUM(AA127:AA127)</f>
        <v>0</v>
      </c>
      <c r="AK126" s="19">
        <f>SUM(AB127:AB127)</f>
        <v>0</v>
      </c>
    </row>
    <row r="127" spans="1:43" ht="12.75">
      <c r="A127" s="116" t="s">
        <v>56</v>
      </c>
      <c r="B127" s="116" t="s">
        <v>126</v>
      </c>
      <c r="C127" s="116" t="s">
        <v>244</v>
      </c>
      <c r="D127" s="116" t="s">
        <v>298</v>
      </c>
      <c r="E127" s="117">
        <v>1</v>
      </c>
      <c r="F127" s="117">
        <v>0</v>
      </c>
      <c r="G127" s="117">
        <f>ROUND(E127*AE127,2)</f>
        <v>0</v>
      </c>
      <c r="H127" s="117">
        <f>I127-G127</f>
        <v>0</v>
      </c>
      <c r="I127" s="117">
        <f>ROUND(E127*F127,2)</f>
        <v>0</v>
      </c>
      <c r="J127" s="117">
        <v>0.43094</v>
      </c>
      <c r="K127" s="117">
        <f>E127*J127</f>
        <v>0.43094</v>
      </c>
      <c r="L127" s="118" t="s">
        <v>321</v>
      </c>
      <c r="N127" s="12" t="s">
        <v>6</v>
      </c>
      <c r="O127" s="8">
        <f>IF(N127="5",H127,0)</f>
        <v>0</v>
      </c>
      <c r="Z127" s="8">
        <f>IF(AD127=0,I127,0)</f>
        <v>0</v>
      </c>
      <c r="AA127" s="8">
        <f>IF(AD127=15,I127,0)</f>
        <v>0</v>
      </c>
      <c r="AB127" s="8">
        <f>IF(AD127=21,I127,0)</f>
        <v>0</v>
      </c>
      <c r="AD127" s="16">
        <v>21</v>
      </c>
      <c r="AE127" s="16">
        <f>F127*0.421717869611565</f>
        <v>0</v>
      </c>
      <c r="AF127" s="16">
        <f>F127*(1-0.421717869611565)</f>
        <v>0</v>
      </c>
      <c r="AM127" s="16">
        <f>E127*AE127</f>
        <v>0</v>
      </c>
      <c r="AN127" s="16">
        <f>E127*AF127</f>
        <v>0</v>
      </c>
      <c r="AO127" s="17" t="s">
        <v>349</v>
      </c>
      <c r="AP127" s="17" t="s">
        <v>358</v>
      </c>
      <c r="AQ127" s="11" t="s">
        <v>361</v>
      </c>
    </row>
    <row r="128" spans="1:12" ht="12.75">
      <c r="A128" s="119"/>
      <c r="B128" s="119"/>
      <c r="C128" s="120" t="s">
        <v>6</v>
      </c>
      <c r="D128" s="119"/>
      <c r="E128" s="121">
        <v>1</v>
      </c>
      <c r="F128" s="119"/>
      <c r="G128" s="119"/>
      <c r="H128" s="119"/>
      <c r="I128" s="119"/>
      <c r="J128" s="119"/>
      <c r="K128" s="119"/>
      <c r="L128" s="119"/>
    </row>
    <row r="129" spans="1:37" ht="12.75">
      <c r="A129" s="110"/>
      <c r="B129" s="111" t="s">
        <v>127</v>
      </c>
      <c r="C129" s="112" t="s">
        <v>245</v>
      </c>
      <c r="D129" s="113"/>
      <c r="E129" s="113"/>
      <c r="F129" s="113"/>
      <c r="G129" s="114">
        <f>SUM(G130:G136)</f>
        <v>0</v>
      </c>
      <c r="H129" s="114">
        <f>SUM(H130:H136)</f>
        <v>0</v>
      </c>
      <c r="I129" s="114">
        <f>G129+H129</f>
        <v>0</v>
      </c>
      <c r="J129" s="115"/>
      <c r="K129" s="114">
        <f>SUM(K130:K136)</f>
        <v>5.2287</v>
      </c>
      <c r="L129" s="115"/>
      <c r="P129" s="19">
        <f>IF(Q129="PR",I129,SUM(O130:O136))</f>
        <v>0</v>
      </c>
      <c r="Q129" s="11" t="s">
        <v>325</v>
      </c>
      <c r="R129" s="19">
        <f>IF(Q129="HS",G129,0)</f>
        <v>0</v>
      </c>
      <c r="S129" s="19">
        <f>IF(Q129="HS",H129-P129,0)</f>
        <v>0</v>
      </c>
      <c r="T129" s="19">
        <f>IF(Q129="PS",G129,0)</f>
        <v>0</v>
      </c>
      <c r="U129" s="19">
        <f>IF(Q129="PS",H129-P129,0)</f>
        <v>0</v>
      </c>
      <c r="V129" s="19">
        <f>IF(Q129="MP",G129,0)</f>
        <v>0</v>
      </c>
      <c r="W129" s="19">
        <f>IF(Q129="MP",H129-P129,0)</f>
        <v>0</v>
      </c>
      <c r="X129" s="19">
        <f>IF(Q129="OM",G129,0)</f>
        <v>0</v>
      </c>
      <c r="Y129" s="11"/>
      <c r="AI129" s="19">
        <f>SUM(Z130:Z136)</f>
        <v>0</v>
      </c>
      <c r="AJ129" s="19">
        <f>SUM(AA130:AA136)</f>
        <v>0</v>
      </c>
      <c r="AK129" s="19">
        <f>SUM(AB130:AB136)</f>
        <v>0</v>
      </c>
    </row>
    <row r="130" spans="1:43" ht="12.75">
      <c r="A130" s="116" t="s">
        <v>57</v>
      </c>
      <c r="B130" s="116" t="s">
        <v>128</v>
      </c>
      <c r="C130" s="116" t="s">
        <v>246</v>
      </c>
      <c r="D130" s="116" t="s">
        <v>299</v>
      </c>
      <c r="E130" s="117">
        <v>21.25</v>
      </c>
      <c r="F130" s="117">
        <v>0</v>
      </c>
      <c r="G130" s="117">
        <f>ROUND(E130*AE130,2)</f>
        <v>0</v>
      </c>
      <c r="H130" s="117">
        <f>I130-G130</f>
        <v>0</v>
      </c>
      <c r="I130" s="117">
        <f>ROUND(E130*F130,2)</f>
        <v>0</v>
      </c>
      <c r="J130" s="117">
        <v>0.14424</v>
      </c>
      <c r="K130" s="117">
        <f>E130*J130</f>
        <v>3.0651</v>
      </c>
      <c r="L130" s="118" t="s">
        <v>321</v>
      </c>
      <c r="N130" s="12" t="s">
        <v>6</v>
      </c>
      <c r="O130" s="8">
        <f>IF(N130="5",H130,0)</f>
        <v>0</v>
      </c>
      <c r="Z130" s="8">
        <f>IF(AD130=0,I130,0)</f>
        <v>0</v>
      </c>
      <c r="AA130" s="8">
        <f>IF(AD130=15,I130,0)</f>
        <v>0</v>
      </c>
      <c r="AB130" s="8">
        <f>IF(AD130=21,I130,0)</f>
        <v>0</v>
      </c>
      <c r="AD130" s="16">
        <v>21</v>
      </c>
      <c r="AE130" s="16">
        <f>F130*0.655449735449735</f>
        <v>0</v>
      </c>
      <c r="AF130" s="16">
        <f>F130*(1-0.655449735449735)</f>
        <v>0</v>
      </c>
      <c r="AM130" s="16">
        <f>E130*AE130</f>
        <v>0</v>
      </c>
      <c r="AN130" s="16">
        <f>E130*AF130</f>
        <v>0</v>
      </c>
      <c r="AO130" s="17" t="s">
        <v>350</v>
      </c>
      <c r="AP130" s="17" t="s">
        <v>359</v>
      </c>
      <c r="AQ130" s="11" t="s">
        <v>361</v>
      </c>
    </row>
    <row r="131" spans="1:12" ht="12.75">
      <c r="A131" s="119"/>
      <c r="B131" s="119"/>
      <c r="C131" s="120" t="s">
        <v>247</v>
      </c>
      <c r="D131" s="119"/>
      <c r="E131" s="121">
        <v>21.25</v>
      </c>
      <c r="F131" s="119"/>
      <c r="G131" s="119"/>
      <c r="H131" s="119"/>
      <c r="I131" s="119"/>
      <c r="J131" s="119"/>
      <c r="K131" s="119"/>
      <c r="L131" s="119"/>
    </row>
    <row r="132" spans="1:43" ht="12.75">
      <c r="A132" s="116" t="s">
        <v>58</v>
      </c>
      <c r="B132" s="116" t="s">
        <v>128</v>
      </c>
      <c r="C132" s="116" t="s">
        <v>248</v>
      </c>
      <c r="D132" s="116" t="s">
        <v>299</v>
      </c>
      <c r="E132" s="117">
        <v>15</v>
      </c>
      <c r="F132" s="117">
        <v>0</v>
      </c>
      <c r="G132" s="117">
        <f>ROUND(E132*AE132,2)</f>
        <v>0</v>
      </c>
      <c r="H132" s="117">
        <f>I132-G132</f>
        <v>0</v>
      </c>
      <c r="I132" s="117">
        <f>ROUND(E132*F132,2)</f>
        <v>0</v>
      </c>
      <c r="J132" s="117">
        <v>0.14424</v>
      </c>
      <c r="K132" s="117">
        <f>E132*J132</f>
        <v>2.1636</v>
      </c>
      <c r="L132" s="118" t="s">
        <v>321</v>
      </c>
      <c r="N132" s="12" t="s">
        <v>6</v>
      </c>
      <c r="O132" s="8">
        <f>IF(N132="5",H132,0)</f>
        <v>0</v>
      </c>
      <c r="Z132" s="8">
        <f>IF(AD132=0,I132,0)</f>
        <v>0</v>
      </c>
      <c r="AA132" s="8">
        <f>IF(AD132=15,I132,0)</f>
        <v>0</v>
      </c>
      <c r="AB132" s="8">
        <f>IF(AD132=21,I132,0)</f>
        <v>0</v>
      </c>
      <c r="AD132" s="16">
        <v>21</v>
      </c>
      <c r="AE132" s="16">
        <f>F132*0.655449735449735</f>
        <v>0</v>
      </c>
      <c r="AF132" s="16">
        <f>F132*(1-0.655449735449735)</f>
        <v>0</v>
      </c>
      <c r="AM132" s="16">
        <f>E132*AE132</f>
        <v>0</v>
      </c>
      <c r="AN132" s="16">
        <f>E132*AF132</f>
        <v>0</v>
      </c>
      <c r="AO132" s="17" t="s">
        <v>350</v>
      </c>
      <c r="AP132" s="17" t="s">
        <v>359</v>
      </c>
      <c r="AQ132" s="11" t="s">
        <v>361</v>
      </c>
    </row>
    <row r="133" spans="1:12" ht="12.75">
      <c r="A133" s="119"/>
      <c r="B133" s="119"/>
      <c r="C133" s="120" t="s">
        <v>20</v>
      </c>
      <c r="D133" s="119"/>
      <c r="E133" s="121">
        <v>15</v>
      </c>
      <c r="F133" s="119"/>
      <c r="G133" s="119"/>
      <c r="H133" s="119"/>
      <c r="I133" s="119"/>
      <c r="J133" s="119"/>
      <c r="K133" s="119"/>
      <c r="L133" s="119"/>
    </row>
    <row r="134" spans="1:43" ht="12.75">
      <c r="A134" s="116" t="s">
        <v>59</v>
      </c>
      <c r="B134" s="116" t="s">
        <v>129</v>
      </c>
      <c r="C134" s="116" t="s">
        <v>249</v>
      </c>
      <c r="D134" s="116" t="s">
        <v>299</v>
      </c>
      <c r="E134" s="117">
        <v>1.63</v>
      </c>
      <c r="F134" s="117">
        <v>0</v>
      </c>
      <c r="G134" s="117">
        <f>ROUND(E134*AE134,2)</f>
        <v>0</v>
      </c>
      <c r="H134" s="117">
        <f>I134-G134</f>
        <v>0</v>
      </c>
      <c r="I134" s="117">
        <f>ROUND(E134*F134,2)</f>
        <v>0</v>
      </c>
      <c r="J134" s="117">
        <v>0</v>
      </c>
      <c r="K134" s="117">
        <f>E134*J134</f>
        <v>0</v>
      </c>
      <c r="L134" s="118" t="s">
        <v>321</v>
      </c>
      <c r="N134" s="12" t="s">
        <v>6</v>
      </c>
      <c r="O134" s="8">
        <f>IF(N134="5",H134,0)</f>
        <v>0</v>
      </c>
      <c r="Z134" s="8">
        <f>IF(AD134=0,I134,0)</f>
        <v>0</v>
      </c>
      <c r="AA134" s="8">
        <f>IF(AD134=15,I134,0)</f>
        <v>0</v>
      </c>
      <c r="AB134" s="8">
        <f>IF(AD134=21,I134,0)</f>
        <v>0</v>
      </c>
      <c r="AD134" s="16">
        <v>21</v>
      </c>
      <c r="AE134" s="16">
        <f>F134*0.549700598802395</f>
        <v>0</v>
      </c>
      <c r="AF134" s="16">
        <f>F134*(1-0.549700598802395)</f>
        <v>0</v>
      </c>
      <c r="AM134" s="16">
        <f>E134*AE134</f>
        <v>0</v>
      </c>
      <c r="AN134" s="16">
        <f>E134*AF134</f>
        <v>0</v>
      </c>
      <c r="AO134" s="17" t="s">
        <v>350</v>
      </c>
      <c r="AP134" s="17" t="s">
        <v>359</v>
      </c>
      <c r="AQ134" s="11" t="s">
        <v>361</v>
      </c>
    </row>
    <row r="135" spans="1:12" ht="12.75">
      <c r="A135" s="119"/>
      <c r="B135" s="119"/>
      <c r="C135" s="120" t="s">
        <v>250</v>
      </c>
      <c r="D135" s="119"/>
      <c r="E135" s="121">
        <v>1.63</v>
      </c>
      <c r="F135" s="119"/>
      <c r="G135" s="119"/>
      <c r="H135" s="119"/>
      <c r="I135" s="119"/>
      <c r="J135" s="119"/>
      <c r="K135" s="119"/>
      <c r="L135" s="119"/>
    </row>
    <row r="136" spans="1:43" ht="12.75">
      <c r="A136" s="116" t="s">
        <v>60</v>
      </c>
      <c r="B136" s="116" t="s">
        <v>130</v>
      </c>
      <c r="C136" s="116" t="s">
        <v>251</v>
      </c>
      <c r="D136" s="116" t="s">
        <v>299</v>
      </c>
      <c r="E136" s="117">
        <v>12.8</v>
      </c>
      <c r="F136" s="117">
        <v>0</v>
      </c>
      <c r="G136" s="117">
        <f>ROUND(E136*AE136,2)</f>
        <v>0</v>
      </c>
      <c r="H136" s="117">
        <f>I136-G136</f>
        <v>0</v>
      </c>
      <c r="I136" s="117">
        <f>ROUND(E136*F136,2)</f>
        <v>0</v>
      </c>
      <c r="J136" s="117">
        <v>0</v>
      </c>
      <c r="K136" s="117">
        <f>E136*J136</f>
        <v>0</v>
      </c>
      <c r="L136" s="118" t="s">
        <v>321</v>
      </c>
      <c r="N136" s="12" t="s">
        <v>6</v>
      </c>
      <c r="O136" s="8">
        <f>IF(N136="5",H136,0)</f>
        <v>0</v>
      </c>
      <c r="Z136" s="8">
        <f>IF(AD136=0,I136,0)</f>
        <v>0</v>
      </c>
      <c r="AA136" s="8">
        <f>IF(AD136=15,I136,0)</f>
        <v>0</v>
      </c>
      <c r="AB136" s="8">
        <f>IF(AD136=21,I136,0)</f>
        <v>0</v>
      </c>
      <c r="AD136" s="16">
        <v>21</v>
      </c>
      <c r="AE136" s="16">
        <f>F136*0.639335256146134</f>
        <v>0</v>
      </c>
      <c r="AF136" s="16">
        <f>F136*(1-0.639335256146134)</f>
        <v>0</v>
      </c>
      <c r="AM136" s="16">
        <f>E136*AE136</f>
        <v>0</v>
      </c>
      <c r="AN136" s="16">
        <f>E136*AF136</f>
        <v>0</v>
      </c>
      <c r="AO136" s="17" t="s">
        <v>350</v>
      </c>
      <c r="AP136" s="17" t="s">
        <v>359</v>
      </c>
      <c r="AQ136" s="11" t="s">
        <v>361</v>
      </c>
    </row>
    <row r="137" spans="1:12" ht="12.75">
      <c r="A137" s="119"/>
      <c r="B137" s="119"/>
      <c r="C137" s="120" t="s">
        <v>252</v>
      </c>
      <c r="D137" s="119"/>
      <c r="E137" s="121">
        <v>12.8</v>
      </c>
      <c r="F137" s="119"/>
      <c r="G137" s="119"/>
      <c r="H137" s="119"/>
      <c r="I137" s="119"/>
      <c r="J137" s="119"/>
      <c r="K137" s="119"/>
      <c r="L137" s="119"/>
    </row>
    <row r="138" spans="1:37" ht="12.75">
      <c r="A138" s="110"/>
      <c r="B138" s="111" t="s">
        <v>131</v>
      </c>
      <c r="C138" s="112" t="s">
        <v>253</v>
      </c>
      <c r="D138" s="113"/>
      <c r="E138" s="113"/>
      <c r="F138" s="113"/>
      <c r="G138" s="114">
        <f>SUM(G139:G139)</f>
        <v>0</v>
      </c>
      <c r="H138" s="114">
        <f>SUM(H139:H139)</f>
        <v>0</v>
      </c>
      <c r="I138" s="114">
        <f>G138+H138</f>
        <v>0</v>
      </c>
      <c r="J138" s="115"/>
      <c r="K138" s="114">
        <f>SUM(K139:K139)</f>
        <v>0</v>
      </c>
      <c r="L138" s="115"/>
      <c r="P138" s="19">
        <f>IF(Q138="PR",I138,SUM(O139:O139))</f>
        <v>0</v>
      </c>
      <c r="Q138" s="11" t="s">
        <v>325</v>
      </c>
      <c r="R138" s="19">
        <f>IF(Q138="HS",G138,0)</f>
        <v>0</v>
      </c>
      <c r="S138" s="19">
        <f>IF(Q138="HS",H138-P138,0)</f>
        <v>0</v>
      </c>
      <c r="T138" s="19">
        <f>IF(Q138="PS",G138,0)</f>
        <v>0</v>
      </c>
      <c r="U138" s="19">
        <f>IF(Q138="PS",H138-P138,0)</f>
        <v>0</v>
      </c>
      <c r="V138" s="19">
        <f>IF(Q138="MP",G138,0)</f>
        <v>0</v>
      </c>
      <c r="W138" s="19">
        <f>IF(Q138="MP",H138-P138,0)</f>
        <v>0</v>
      </c>
      <c r="X138" s="19">
        <f>IF(Q138="OM",G138,0)</f>
        <v>0</v>
      </c>
      <c r="Y138" s="11"/>
      <c r="AI138" s="19">
        <f>SUM(Z139:Z139)</f>
        <v>0</v>
      </c>
      <c r="AJ138" s="19">
        <f>SUM(AA139:AA139)</f>
        <v>0</v>
      </c>
      <c r="AK138" s="19">
        <f>SUM(AB139:AB139)</f>
        <v>0</v>
      </c>
    </row>
    <row r="139" spans="1:43" ht="12.75">
      <c r="A139" s="116" t="s">
        <v>61</v>
      </c>
      <c r="B139" s="116" t="s">
        <v>132</v>
      </c>
      <c r="C139" s="116" t="s">
        <v>254</v>
      </c>
      <c r="D139" s="116" t="s">
        <v>296</v>
      </c>
      <c r="E139" s="117">
        <v>15</v>
      </c>
      <c r="F139" s="117">
        <v>0</v>
      </c>
      <c r="G139" s="117">
        <f>ROUND(E139*AE139,2)</f>
        <v>0</v>
      </c>
      <c r="H139" s="117">
        <f>I139-G139</f>
        <v>0</v>
      </c>
      <c r="I139" s="117">
        <f>ROUND(E139*F139,2)</f>
        <v>0</v>
      </c>
      <c r="J139" s="117">
        <v>0</v>
      </c>
      <c r="K139" s="117">
        <f>E139*J139</f>
        <v>0</v>
      </c>
      <c r="L139" s="118"/>
      <c r="N139" s="12" t="s">
        <v>6</v>
      </c>
      <c r="O139" s="8">
        <f>IF(N139="5",H139,0)</f>
        <v>0</v>
      </c>
      <c r="Z139" s="8">
        <f>IF(AD139=0,I139,0)</f>
        <v>0</v>
      </c>
      <c r="AA139" s="8">
        <f>IF(AD139=15,I139,0)</f>
        <v>0</v>
      </c>
      <c r="AB139" s="8">
        <f>IF(AD139=21,I139,0)</f>
        <v>0</v>
      </c>
      <c r="AD139" s="16">
        <v>21</v>
      </c>
      <c r="AE139" s="16">
        <f>F139*1</f>
        <v>0</v>
      </c>
      <c r="AF139" s="16">
        <f>F139*(1-1)</f>
        <v>0</v>
      </c>
      <c r="AM139" s="16">
        <f>E139*AE139</f>
        <v>0</v>
      </c>
      <c r="AN139" s="16">
        <f>E139*AF139</f>
        <v>0</v>
      </c>
      <c r="AO139" s="17" t="s">
        <v>351</v>
      </c>
      <c r="AP139" s="17" t="s">
        <v>359</v>
      </c>
      <c r="AQ139" s="11" t="s">
        <v>361</v>
      </c>
    </row>
    <row r="140" spans="1:12" ht="12.75">
      <c r="A140" s="119"/>
      <c r="B140" s="119"/>
      <c r="C140" s="120" t="s">
        <v>20</v>
      </c>
      <c r="D140" s="119"/>
      <c r="E140" s="121">
        <v>15</v>
      </c>
      <c r="F140" s="119"/>
      <c r="G140" s="119"/>
      <c r="H140" s="119"/>
      <c r="I140" s="119"/>
      <c r="J140" s="119"/>
      <c r="K140" s="119"/>
      <c r="L140" s="119"/>
    </row>
    <row r="141" spans="1:37" ht="12.75">
      <c r="A141" s="110"/>
      <c r="B141" s="111" t="s">
        <v>133</v>
      </c>
      <c r="C141" s="112" t="s">
        <v>255</v>
      </c>
      <c r="D141" s="113"/>
      <c r="E141" s="113"/>
      <c r="F141" s="113"/>
      <c r="G141" s="114">
        <f>SUM(G142:G144)</f>
        <v>0</v>
      </c>
      <c r="H141" s="114">
        <f>SUM(H142:H144)</f>
        <v>0</v>
      </c>
      <c r="I141" s="114">
        <f>G141+H141</f>
        <v>0</v>
      </c>
      <c r="J141" s="115"/>
      <c r="K141" s="114">
        <f>SUM(K142:K144)</f>
        <v>0.00014000000000000001</v>
      </c>
      <c r="L141" s="115"/>
      <c r="P141" s="19">
        <f>IF(Q141="PR",I141,SUM(O142:O144))</f>
        <v>0</v>
      </c>
      <c r="Q141" s="11" t="s">
        <v>325</v>
      </c>
      <c r="R141" s="19">
        <f>IF(Q141="HS",G141,0)</f>
        <v>0</v>
      </c>
      <c r="S141" s="19">
        <f>IF(Q141="HS",H141-P141,0)</f>
        <v>0</v>
      </c>
      <c r="T141" s="19">
        <f>IF(Q141="PS",G141,0)</f>
        <v>0</v>
      </c>
      <c r="U141" s="19">
        <f>IF(Q141="PS",H141-P141,0)</f>
        <v>0</v>
      </c>
      <c r="V141" s="19">
        <f>IF(Q141="MP",G141,0)</f>
        <v>0</v>
      </c>
      <c r="W141" s="19">
        <f>IF(Q141="MP",H141-P141,0)</f>
        <v>0</v>
      </c>
      <c r="X141" s="19">
        <f>IF(Q141="OM",G141,0)</f>
        <v>0</v>
      </c>
      <c r="Y141" s="11"/>
      <c r="AI141" s="19">
        <f>SUM(Z142:Z144)</f>
        <v>0</v>
      </c>
      <c r="AJ141" s="19">
        <f>SUM(AA142:AA144)</f>
        <v>0</v>
      </c>
      <c r="AK141" s="19">
        <f>SUM(AB142:AB144)</f>
        <v>0</v>
      </c>
    </row>
    <row r="142" spans="1:43" ht="12.75">
      <c r="A142" s="116" t="s">
        <v>62</v>
      </c>
      <c r="B142" s="116" t="s">
        <v>134</v>
      </c>
      <c r="C142" s="116" t="s">
        <v>256</v>
      </c>
      <c r="D142" s="116" t="s">
        <v>297</v>
      </c>
      <c r="E142" s="117">
        <v>14</v>
      </c>
      <c r="F142" s="117">
        <v>0</v>
      </c>
      <c r="G142" s="117">
        <f>ROUND(E142*AE142,2)</f>
        <v>0</v>
      </c>
      <c r="H142" s="117">
        <f>I142-G142</f>
        <v>0</v>
      </c>
      <c r="I142" s="117">
        <f>ROUND(E142*F142,2)</f>
        <v>0</v>
      </c>
      <c r="J142" s="117">
        <v>1E-05</v>
      </c>
      <c r="K142" s="117">
        <f>E142*J142</f>
        <v>0.00014000000000000001</v>
      </c>
      <c r="L142" s="118" t="s">
        <v>321</v>
      </c>
      <c r="N142" s="12" t="s">
        <v>6</v>
      </c>
      <c r="O142" s="8">
        <f>IF(N142="5",H142,0)</f>
        <v>0</v>
      </c>
      <c r="Z142" s="8">
        <f>IF(AD142=0,I142,0)</f>
        <v>0</v>
      </c>
      <c r="AA142" s="8">
        <f>IF(AD142=15,I142,0)</f>
        <v>0</v>
      </c>
      <c r="AB142" s="8">
        <f>IF(AD142=21,I142,0)</f>
        <v>0</v>
      </c>
      <c r="AD142" s="16">
        <v>21</v>
      </c>
      <c r="AE142" s="16">
        <f>F142*0.0825439783491204</f>
        <v>0</v>
      </c>
      <c r="AF142" s="16">
        <f>F142*(1-0.0825439783491204)</f>
        <v>0</v>
      </c>
      <c r="AM142" s="16">
        <f>E142*AE142</f>
        <v>0</v>
      </c>
      <c r="AN142" s="16">
        <f>E142*AF142</f>
        <v>0</v>
      </c>
      <c r="AO142" s="17" t="s">
        <v>352</v>
      </c>
      <c r="AP142" s="17" t="s">
        <v>359</v>
      </c>
      <c r="AQ142" s="11" t="s">
        <v>361</v>
      </c>
    </row>
    <row r="143" spans="1:12" ht="12.75">
      <c r="A143" s="119"/>
      <c r="B143" s="119"/>
      <c r="C143" s="120" t="s">
        <v>257</v>
      </c>
      <c r="D143" s="119"/>
      <c r="E143" s="121">
        <v>14</v>
      </c>
      <c r="F143" s="119"/>
      <c r="G143" s="119"/>
      <c r="H143" s="119"/>
      <c r="I143" s="119"/>
      <c r="J143" s="119"/>
      <c r="K143" s="119"/>
      <c r="L143" s="119"/>
    </row>
    <row r="144" spans="1:43" ht="12.75">
      <c r="A144" s="116" t="s">
        <v>63</v>
      </c>
      <c r="B144" s="116" t="s">
        <v>135</v>
      </c>
      <c r="C144" s="116" t="s">
        <v>258</v>
      </c>
      <c r="D144" s="116" t="s">
        <v>297</v>
      </c>
      <c r="E144" s="117">
        <v>14</v>
      </c>
      <c r="F144" s="117">
        <v>0</v>
      </c>
      <c r="G144" s="117">
        <f>ROUND(E144*AE144,2)</f>
        <v>0</v>
      </c>
      <c r="H144" s="117">
        <f>I144-G144</f>
        <v>0</v>
      </c>
      <c r="I144" s="117">
        <f>ROUND(E144*F144,2)</f>
        <v>0</v>
      </c>
      <c r="J144" s="117">
        <v>0</v>
      </c>
      <c r="K144" s="117">
        <f>E144*J144</f>
        <v>0</v>
      </c>
      <c r="L144" s="118" t="s">
        <v>321</v>
      </c>
      <c r="N144" s="12" t="s">
        <v>6</v>
      </c>
      <c r="O144" s="8">
        <f>IF(N144="5",H144,0)</f>
        <v>0</v>
      </c>
      <c r="Z144" s="8">
        <f>IF(AD144=0,I144,0)</f>
        <v>0</v>
      </c>
      <c r="AA144" s="8">
        <f>IF(AD144=15,I144,0)</f>
        <v>0</v>
      </c>
      <c r="AB144" s="8">
        <f>IF(AD144=21,I144,0)</f>
        <v>0</v>
      </c>
      <c r="AD144" s="16">
        <v>21</v>
      </c>
      <c r="AE144" s="16">
        <f>F144*0</f>
        <v>0</v>
      </c>
      <c r="AF144" s="16">
        <f>F144*(1-0)</f>
        <v>0</v>
      </c>
      <c r="AM144" s="16">
        <f>E144*AE144</f>
        <v>0</v>
      </c>
      <c r="AN144" s="16">
        <f>E144*AF144</f>
        <v>0</v>
      </c>
      <c r="AO144" s="17" t="s">
        <v>352</v>
      </c>
      <c r="AP144" s="17" t="s">
        <v>359</v>
      </c>
      <c r="AQ144" s="11" t="s">
        <v>361</v>
      </c>
    </row>
    <row r="145" spans="1:12" ht="12.75">
      <c r="A145" s="119"/>
      <c r="B145" s="119"/>
      <c r="C145" s="120" t="s">
        <v>19</v>
      </c>
      <c r="D145" s="119"/>
      <c r="E145" s="121">
        <v>14</v>
      </c>
      <c r="F145" s="119"/>
      <c r="G145" s="119"/>
      <c r="H145" s="119"/>
      <c r="I145" s="119"/>
      <c r="J145" s="119"/>
      <c r="K145" s="119"/>
      <c r="L145" s="119"/>
    </row>
    <row r="146" spans="1:37" ht="12.75">
      <c r="A146" s="110"/>
      <c r="B146" s="111" t="s">
        <v>136</v>
      </c>
      <c r="C146" s="112" t="s">
        <v>259</v>
      </c>
      <c r="D146" s="113"/>
      <c r="E146" s="113"/>
      <c r="F146" s="113"/>
      <c r="G146" s="114">
        <f>SUM(G147:G147)</f>
        <v>0</v>
      </c>
      <c r="H146" s="114">
        <f>SUM(H147:H147)</f>
        <v>0</v>
      </c>
      <c r="I146" s="114">
        <f>G146+H146</f>
        <v>0</v>
      </c>
      <c r="J146" s="115"/>
      <c r="K146" s="114">
        <f>SUM(K147:K147)</f>
        <v>0</v>
      </c>
      <c r="L146" s="115"/>
      <c r="P146" s="19">
        <f>IF(Q146="PR",I146,SUM(O147:O147))</f>
        <v>0</v>
      </c>
      <c r="Q146" s="11" t="s">
        <v>326</v>
      </c>
      <c r="R146" s="19">
        <f>IF(Q146="HS",G146,0)</f>
        <v>0</v>
      </c>
      <c r="S146" s="19">
        <f>IF(Q146="HS",H146-P146,0)</f>
        <v>0</v>
      </c>
      <c r="T146" s="19">
        <f>IF(Q146="PS",G146,0)</f>
        <v>0</v>
      </c>
      <c r="U146" s="19">
        <f>IF(Q146="PS",H146-P146,0)</f>
        <v>0</v>
      </c>
      <c r="V146" s="19">
        <f>IF(Q146="MP",G146,0)</f>
        <v>0</v>
      </c>
      <c r="W146" s="19">
        <f>IF(Q146="MP",H146-P146,0)</f>
        <v>0</v>
      </c>
      <c r="X146" s="19">
        <f>IF(Q146="OM",G146,0)</f>
        <v>0</v>
      </c>
      <c r="Y146" s="11"/>
      <c r="AI146" s="19">
        <f>SUM(Z147:Z147)</f>
        <v>0</v>
      </c>
      <c r="AJ146" s="19">
        <f>SUM(AA147:AA147)</f>
        <v>0</v>
      </c>
      <c r="AK146" s="19">
        <f>SUM(AB147:AB147)</f>
        <v>0</v>
      </c>
    </row>
    <row r="147" spans="1:43" ht="12.75">
      <c r="A147" s="116" t="s">
        <v>64</v>
      </c>
      <c r="B147" s="116" t="s">
        <v>137</v>
      </c>
      <c r="C147" s="116" t="s">
        <v>260</v>
      </c>
      <c r="D147" s="116" t="s">
        <v>301</v>
      </c>
      <c r="E147" s="117">
        <v>93.92</v>
      </c>
      <c r="F147" s="117">
        <v>0</v>
      </c>
      <c r="G147" s="117">
        <f>ROUND(E147*AE147,2)</f>
        <v>0</v>
      </c>
      <c r="H147" s="117">
        <f>I147-G147</f>
        <v>0</v>
      </c>
      <c r="I147" s="117">
        <f>ROUND(E147*F147,2)</f>
        <v>0</v>
      </c>
      <c r="J147" s="117">
        <v>0</v>
      </c>
      <c r="K147" s="117">
        <f>E147*J147</f>
        <v>0</v>
      </c>
      <c r="L147" s="118" t="s">
        <v>321</v>
      </c>
      <c r="N147" s="12" t="s">
        <v>10</v>
      </c>
      <c r="O147" s="8">
        <f>IF(N147="5",H147,0)</f>
        <v>0</v>
      </c>
      <c r="Z147" s="8">
        <f>IF(AD147=0,I147,0)</f>
        <v>0</v>
      </c>
      <c r="AA147" s="8">
        <f>IF(AD147=15,I147,0)</f>
        <v>0</v>
      </c>
      <c r="AB147" s="8">
        <f>IF(AD147=21,I147,0)</f>
        <v>0</v>
      </c>
      <c r="AD147" s="16">
        <v>21</v>
      </c>
      <c r="AE147" s="16">
        <f>F147*0</f>
        <v>0</v>
      </c>
      <c r="AF147" s="16">
        <f>F147*(1-0)</f>
        <v>0</v>
      </c>
      <c r="AM147" s="16">
        <f>E147*AE147</f>
        <v>0</v>
      </c>
      <c r="AN147" s="16">
        <f>E147*AF147</f>
        <v>0</v>
      </c>
      <c r="AO147" s="17" t="s">
        <v>353</v>
      </c>
      <c r="AP147" s="17" t="s">
        <v>359</v>
      </c>
      <c r="AQ147" s="11" t="s">
        <v>361</v>
      </c>
    </row>
    <row r="148" spans="1:12" ht="12.75">
      <c r="A148" s="119"/>
      <c r="B148" s="119"/>
      <c r="C148" s="120" t="s">
        <v>261</v>
      </c>
      <c r="D148" s="119"/>
      <c r="E148" s="121">
        <v>93.92</v>
      </c>
      <c r="F148" s="119"/>
      <c r="G148" s="119"/>
      <c r="H148" s="119"/>
      <c r="I148" s="119"/>
      <c r="J148" s="119"/>
      <c r="K148" s="119"/>
      <c r="L148" s="119"/>
    </row>
    <row r="149" spans="1:37" ht="12.75">
      <c r="A149" s="110"/>
      <c r="B149" s="111" t="s">
        <v>138</v>
      </c>
      <c r="C149" s="112" t="s">
        <v>262</v>
      </c>
      <c r="D149" s="113"/>
      <c r="E149" s="113"/>
      <c r="F149" s="113"/>
      <c r="G149" s="114">
        <f>SUM(G150:G158)</f>
        <v>0</v>
      </c>
      <c r="H149" s="114">
        <f>SUM(H150:H158)</f>
        <v>0</v>
      </c>
      <c r="I149" s="114">
        <f>G149+H149</f>
        <v>0</v>
      </c>
      <c r="J149" s="115"/>
      <c r="K149" s="114">
        <f>SUM(K150:K158)</f>
        <v>0</v>
      </c>
      <c r="L149" s="115"/>
      <c r="P149" s="19">
        <f>IF(Q149="PR",I149,SUM(O150:O158))</f>
        <v>0</v>
      </c>
      <c r="Q149" s="11" t="s">
        <v>326</v>
      </c>
      <c r="R149" s="19">
        <f>IF(Q149="HS",G149,0)</f>
        <v>0</v>
      </c>
      <c r="S149" s="19">
        <f>IF(Q149="HS",H149-P149,0)</f>
        <v>0</v>
      </c>
      <c r="T149" s="19">
        <f>IF(Q149="PS",G149,0)</f>
        <v>0</v>
      </c>
      <c r="U149" s="19">
        <f>IF(Q149="PS",H149-P149,0)</f>
        <v>0</v>
      </c>
      <c r="V149" s="19">
        <f>IF(Q149="MP",G149,0)</f>
        <v>0</v>
      </c>
      <c r="W149" s="19">
        <f>IF(Q149="MP",H149-P149,0)</f>
        <v>0</v>
      </c>
      <c r="X149" s="19">
        <f>IF(Q149="OM",G149,0)</f>
        <v>0</v>
      </c>
      <c r="Y149" s="11"/>
      <c r="AI149" s="19">
        <f>SUM(Z150:Z158)</f>
        <v>0</v>
      </c>
      <c r="AJ149" s="19">
        <f>SUM(AA150:AA158)</f>
        <v>0</v>
      </c>
      <c r="AK149" s="19">
        <f>SUM(AB150:AB158)</f>
        <v>0</v>
      </c>
    </row>
    <row r="150" spans="1:43" ht="12.75">
      <c r="A150" s="116" t="s">
        <v>65</v>
      </c>
      <c r="B150" s="116" t="s">
        <v>139</v>
      </c>
      <c r="C150" s="116" t="s">
        <v>263</v>
      </c>
      <c r="D150" s="116" t="s">
        <v>301</v>
      </c>
      <c r="E150" s="117">
        <v>38.86</v>
      </c>
      <c r="F150" s="117">
        <v>0</v>
      </c>
      <c r="G150" s="117">
        <f>ROUND(E150*AE150,2)</f>
        <v>0</v>
      </c>
      <c r="H150" s="117">
        <f>I150-G150</f>
        <v>0</v>
      </c>
      <c r="I150" s="117">
        <f>ROUND(E150*F150,2)</f>
        <v>0</v>
      </c>
      <c r="J150" s="117">
        <v>0</v>
      </c>
      <c r="K150" s="117">
        <f>E150*J150</f>
        <v>0</v>
      </c>
      <c r="L150" s="118" t="s">
        <v>321</v>
      </c>
      <c r="N150" s="12" t="s">
        <v>10</v>
      </c>
      <c r="O150" s="8">
        <f>IF(N150="5",H150,0)</f>
        <v>0</v>
      </c>
      <c r="Z150" s="8">
        <f>IF(AD150=0,I150,0)</f>
        <v>0</v>
      </c>
      <c r="AA150" s="8">
        <f>IF(AD150=15,I150,0)</f>
        <v>0</v>
      </c>
      <c r="AB150" s="8">
        <f>IF(AD150=21,I150,0)</f>
        <v>0</v>
      </c>
      <c r="AD150" s="16">
        <v>21</v>
      </c>
      <c r="AE150" s="16">
        <f>F150*0</f>
        <v>0</v>
      </c>
      <c r="AF150" s="16">
        <f>F150*(1-0)</f>
        <v>0</v>
      </c>
      <c r="AM150" s="16">
        <f>E150*AE150</f>
        <v>0</v>
      </c>
      <c r="AN150" s="16">
        <f>E150*AF150</f>
        <v>0</v>
      </c>
      <c r="AO150" s="17" t="s">
        <v>354</v>
      </c>
      <c r="AP150" s="17" t="s">
        <v>359</v>
      </c>
      <c r="AQ150" s="11" t="s">
        <v>361</v>
      </c>
    </row>
    <row r="151" spans="1:12" ht="12.75">
      <c r="A151" s="119"/>
      <c r="B151" s="119"/>
      <c r="C151" s="120" t="s">
        <v>264</v>
      </c>
      <c r="D151" s="119"/>
      <c r="E151" s="121">
        <v>38.86</v>
      </c>
      <c r="F151" s="119"/>
      <c r="G151" s="119"/>
      <c r="H151" s="119"/>
      <c r="I151" s="119"/>
      <c r="J151" s="119"/>
      <c r="K151" s="119"/>
      <c r="L151" s="119"/>
    </row>
    <row r="152" spans="1:43" ht="12.75">
      <c r="A152" s="116" t="s">
        <v>66</v>
      </c>
      <c r="B152" s="116" t="s">
        <v>140</v>
      </c>
      <c r="C152" s="116" t="s">
        <v>265</v>
      </c>
      <c r="D152" s="116" t="s">
        <v>301</v>
      </c>
      <c r="E152" s="117">
        <v>155.44</v>
      </c>
      <c r="F152" s="117">
        <v>0</v>
      </c>
      <c r="G152" s="117">
        <f>ROUND(E152*AE152,2)</f>
        <v>0</v>
      </c>
      <c r="H152" s="117">
        <f>I152-G152</f>
        <v>0</v>
      </c>
      <c r="I152" s="117">
        <f>ROUND(E152*F152,2)</f>
        <v>0</v>
      </c>
      <c r="J152" s="117">
        <v>0</v>
      </c>
      <c r="K152" s="117">
        <f>E152*J152</f>
        <v>0</v>
      </c>
      <c r="L152" s="118" t="s">
        <v>321</v>
      </c>
      <c r="N152" s="12" t="s">
        <v>10</v>
      </c>
      <c r="O152" s="8">
        <f>IF(N152="5",H152,0)</f>
        <v>0</v>
      </c>
      <c r="Z152" s="8">
        <f>IF(AD152=0,I152,0)</f>
        <v>0</v>
      </c>
      <c r="AA152" s="8">
        <f>IF(AD152=15,I152,0)</f>
        <v>0</v>
      </c>
      <c r="AB152" s="8">
        <f>IF(AD152=21,I152,0)</f>
        <v>0</v>
      </c>
      <c r="AD152" s="16">
        <v>21</v>
      </c>
      <c r="AE152" s="16">
        <f>F152*0</f>
        <v>0</v>
      </c>
      <c r="AF152" s="16">
        <f>F152*(1-0)</f>
        <v>0</v>
      </c>
      <c r="AM152" s="16">
        <f>E152*AE152</f>
        <v>0</v>
      </c>
      <c r="AN152" s="16">
        <f>E152*AF152</f>
        <v>0</v>
      </c>
      <c r="AO152" s="17" t="s">
        <v>354</v>
      </c>
      <c r="AP152" s="17" t="s">
        <v>359</v>
      </c>
      <c r="AQ152" s="11" t="s">
        <v>361</v>
      </c>
    </row>
    <row r="153" spans="1:12" ht="12.75">
      <c r="A153" s="119"/>
      <c r="B153" s="119"/>
      <c r="C153" s="120" t="s">
        <v>266</v>
      </c>
      <c r="D153" s="119"/>
      <c r="E153" s="121">
        <v>155.44</v>
      </c>
      <c r="F153" s="119"/>
      <c r="G153" s="119"/>
      <c r="H153" s="119"/>
      <c r="I153" s="119"/>
      <c r="J153" s="119"/>
      <c r="K153" s="119"/>
      <c r="L153" s="119"/>
    </row>
    <row r="154" spans="1:43" ht="12.75">
      <c r="A154" s="116" t="s">
        <v>67</v>
      </c>
      <c r="B154" s="116" t="s">
        <v>141</v>
      </c>
      <c r="C154" s="116" t="s">
        <v>267</v>
      </c>
      <c r="D154" s="116" t="s">
        <v>301</v>
      </c>
      <c r="E154" s="117">
        <v>17.22</v>
      </c>
      <c r="F154" s="117">
        <v>0</v>
      </c>
      <c r="G154" s="117">
        <f>ROUND(E154*AE154,2)</f>
        <v>0</v>
      </c>
      <c r="H154" s="117">
        <f>I154-G154</f>
        <v>0</v>
      </c>
      <c r="I154" s="117">
        <f>ROUND(E154*F154,2)</f>
        <v>0</v>
      </c>
      <c r="J154" s="117">
        <v>0</v>
      </c>
      <c r="K154" s="117">
        <f>E154*J154</f>
        <v>0</v>
      </c>
      <c r="L154" s="118" t="s">
        <v>321</v>
      </c>
      <c r="N154" s="12" t="s">
        <v>10</v>
      </c>
      <c r="O154" s="8">
        <f>IF(N154="5",H154,0)</f>
        <v>0</v>
      </c>
      <c r="Z154" s="8">
        <f>IF(AD154=0,I154,0)</f>
        <v>0</v>
      </c>
      <c r="AA154" s="8">
        <f>IF(AD154=15,I154,0)</f>
        <v>0</v>
      </c>
      <c r="AB154" s="8">
        <f>IF(AD154=21,I154,0)</f>
        <v>0</v>
      </c>
      <c r="AD154" s="16">
        <v>21</v>
      </c>
      <c r="AE154" s="16">
        <f>F154*0</f>
        <v>0</v>
      </c>
      <c r="AF154" s="16">
        <f>F154*(1-0)</f>
        <v>0</v>
      </c>
      <c r="AM154" s="16">
        <f>E154*AE154</f>
        <v>0</v>
      </c>
      <c r="AN154" s="16">
        <f>E154*AF154</f>
        <v>0</v>
      </c>
      <c r="AO154" s="17" t="s">
        <v>354</v>
      </c>
      <c r="AP154" s="17" t="s">
        <v>359</v>
      </c>
      <c r="AQ154" s="11" t="s">
        <v>361</v>
      </c>
    </row>
    <row r="155" spans="1:12" ht="12.75">
      <c r="A155" s="119"/>
      <c r="B155" s="119"/>
      <c r="C155" s="120" t="s">
        <v>268</v>
      </c>
      <c r="D155" s="119"/>
      <c r="E155" s="121">
        <v>17.22</v>
      </c>
      <c r="F155" s="119"/>
      <c r="G155" s="119"/>
      <c r="H155" s="119"/>
      <c r="I155" s="119"/>
      <c r="J155" s="119"/>
      <c r="K155" s="119"/>
      <c r="L155" s="119"/>
    </row>
    <row r="156" spans="1:43" ht="12.75">
      <c r="A156" s="116" t="s">
        <v>68</v>
      </c>
      <c r="B156" s="116" t="s">
        <v>142</v>
      </c>
      <c r="C156" s="116" t="s">
        <v>269</v>
      </c>
      <c r="D156" s="116" t="s">
        <v>301</v>
      </c>
      <c r="E156" s="117">
        <v>38.86</v>
      </c>
      <c r="F156" s="117">
        <v>0</v>
      </c>
      <c r="G156" s="117">
        <f>ROUND(E156*AE156,2)</f>
        <v>0</v>
      </c>
      <c r="H156" s="117">
        <f>I156-G156</f>
        <v>0</v>
      </c>
      <c r="I156" s="117">
        <f>ROUND(E156*F156,2)</f>
        <v>0</v>
      </c>
      <c r="J156" s="117">
        <v>0</v>
      </c>
      <c r="K156" s="117">
        <f>E156*J156</f>
        <v>0</v>
      </c>
      <c r="L156" s="118" t="s">
        <v>321</v>
      </c>
      <c r="N156" s="12" t="s">
        <v>10</v>
      </c>
      <c r="O156" s="8">
        <f>IF(N156="5",H156,0)</f>
        <v>0</v>
      </c>
      <c r="Z156" s="8">
        <f>IF(AD156=0,I156,0)</f>
        <v>0</v>
      </c>
      <c r="AA156" s="8">
        <f>IF(AD156=15,I156,0)</f>
        <v>0</v>
      </c>
      <c r="AB156" s="8">
        <f>IF(AD156=21,I156,0)</f>
        <v>0</v>
      </c>
      <c r="AD156" s="16">
        <v>21</v>
      </c>
      <c r="AE156" s="16">
        <f>F156*0</f>
        <v>0</v>
      </c>
      <c r="AF156" s="16">
        <f>F156*(1-0)</f>
        <v>0</v>
      </c>
      <c r="AM156" s="16">
        <f>E156*AE156</f>
        <v>0</v>
      </c>
      <c r="AN156" s="16">
        <f>E156*AF156</f>
        <v>0</v>
      </c>
      <c r="AO156" s="17" t="s">
        <v>354</v>
      </c>
      <c r="AP156" s="17" t="s">
        <v>359</v>
      </c>
      <c r="AQ156" s="11" t="s">
        <v>361</v>
      </c>
    </row>
    <row r="157" spans="1:12" ht="12.75">
      <c r="A157" s="119"/>
      <c r="B157" s="119"/>
      <c r="C157" s="120" t="s">
        <v>270</v>
      </c>
      <c r="D157" s="119"/>
      <c r="E157" s="121">
        <v>38.86</v>
      </c>
      <c r="F157" s="119"/>
      <c r="G157" s="119"/>
      <c r="H157" s="119"/>
      <c r="I157" s="119"/>
      <c r="J157" s="119"/>
      <c r="K157" s="119"/>
      <c r="L157" s="119"/>
    </row>
    <row r="158" spans="1:43" ht="12.75">
      <c r="A158" s="116" t="s">
        <v>69</v>
      </c>
      <c r="B158" s="116" t="s">
        <v>143</v>
      </c>
      <c r="C158" s="116" t="s">
        <v>271</v>
      </c>
      <c r="D158" s="116" t="s">
        <v>301</v>
      </c>
      <c r="E158" s="117">
        <v>17.22</v>
      </c>
      <c r="F158" s="117">
        <v>0</v>
      </c>
      <c r="G158" s="117">
        <f>ROUND(E158*AE158,2)</f>
        <v>0</v>
      </c>
      <c r="H158" s="117">
        <f>I158-G158</f>
        <v>0</v>
      </c>
      <c r="I158" s="117">
        <f>ROUND(E158*F158,2)</f>
        <v>0</v>
      </c>
      <c r="J158" s="117">
        <v>0</v>
      </c>
      <c r="K158" s="117">
        <f>E158*J158</f>
        <v>0</v>
      </c>
      <c r="L158" s="118" t="s">
        <v>321</v>
      </c>
      <c r="N158" s="12" t="s">
        <v>10</v>
      </c>
      <c r="O158" s="8">
        <f>IF(N158="5",H158,0)</f>
        <v>0</v>
      </c>
      <c r="Z158" s="8">
        <f>IF(AD158=0,I158,0)</f>
        <v>0</v>
      </c>
      <c r="AA158" s="8">
        <f>IF(AD158=15,I158,0)</f>
        <v>0</v>
      </c>
      <c r="AB158" s="8">
        <f>IF(AD158=21,I158,0)</f>
        <v>0</v>
      </c>
      <c r="AD158" s="16">
        <v>21</v>
      </c>
      <c r="AE158" s="16">
        <f>F158*0</f>
        <v>0</v>
      </c>
      <c r="AF158" s="16">
        <f>F158*(1-0)</f>
        <v>0</v>
      </c>
      <c r="AM158" s="16">
        <f>E158*AE158</f>
        <v>0</v>
      </c>
      <c r="AN158" s="16">
        <f>E158*AF158</f>
        <v>0</v>
      </c>
      <c r="AO158" s="17" t="s">
        <v>354</v>
      </c>
      <c r="AP158" s="17" t="s">
        <v>359</v>
      </c>
      <c r="AQ158" s="11" t="s">
        <v>361</v>
      </c>
    </row>
    <row r="159" spans="1:12" ht="12.75">
      <c r="A159" s="119"/>
      <c r="B159" s="119"/>
      <c r="C159" s="120" t="s">
        <v>272</v>
      </c>
      <c r="D159" s="119"/>
      <c r="E159" s="121">
        <v>17.22</v>
      </c>
      <c r="F159" s="119"/>
      <c r="G159" s="119"/>
      <c r="H159" s="119"/>
      <c r="I159" s="119"/>
      <c r="J159" s="119"/>
      <c r="K159" s="119"/>
      <c r="L159" s="119"/>
    </row>
    <row r="160" spans="1:37" ht="12.75">
      <c r="A160" s="110"/>
      <c r="B160" s="111"/>
      <c r="C160" s="112" t="s">
        <v>273</v>
      </c>
      <c r="D160" s="113"/>
      <c r="E160" s="113"/>
      <c r="F160" s="113"/>
      <c r="G160" s="114">
        <f>SUM(G161:G177)</f>
        <v>0</v>
      </c>
      <c r="H160" s="114">
        <f>SUM(H161:H177)</f>
        <v>0</v>
      </c>
      <c r="I160" s="114">
        <f>G160+H160</f>
        <v>0</v>
      </c>
      <c r="J160" s="115"/>
      <c r="K160" s="114">
        <f>SUM(K161:K177)</f>
        <v>15.849400000000001</v>
      </c>
      <c r="L160" s="115"/>
      <c r="P160" s="19">
        <f>IF(Q160="PR",I160,SUM(O161:O177))</f>
        <v>0</v>
      </c>
      <c r="Q160" s="11" t="s">
        <v>327</v>
      </c>
      <c r="R160" s="19">
        <f>IF(Q160="HS",G160,0)</f>
        <v>0</v>
      </c>
      <c r="S160" s="19">
        <f>IF(Q160="HS",H160-P160,0)</f>
        <v>0</v>
      </c>
      <c r="T160" s="19">
        <f>IF(Q160="PS",G160,0)</f>
        <v>0</v>
      </c>
      <c r="U160" s="19">
        <f>IF(Q160="PS",H160-P160,0)</f>
        <v>0</v>
      </c>
      <c r="V160" s="19">
        <f>IF(Q160="MP",G160,0)</f>
        <v>0</v>
      </c>
      <c r="W160" s="19">
        <f>IF(Q160="MP",H160-P160,0)</f>
        <v>0</v>
      </c>
      <c r="X160" s="19">
        <f>IF(Q160="OM",G160,0)</f>
        <v>0</v>
      </c>
      <c r="Y160" s="11"/>
      <c r="AI160" s="19">
        <f>SUM(Z161:Z177)</f>
        <v>0</v>
      </c>
      <c r="AJ160" s="19">
        <f>SUM(AA161:AA177)</f>
        <v>0</v>
      </c>
      <c r="AK160" s="19">
        <f>SUM(AB161:AB177)</f>
        <v>0</v>
      </c>
    </row>
    <row r="161" spans="1:43" ht="12.75">
      <c r="A161" s="122" t="s">
        <v>70</v>
      </c>
      <c r="B161" s="122" t="s">
        <v>144</v>
      </c>
      <c r="C161" s="122" t="s">
        <v>274</v>
      </c>
      <c r="D161" s="122" t="s">
        <v>297</v>
      </c>
      <c r="E161" s="123">
        <v>12.8</v>
      </c>
      <c r="F161" s="123">
        <v>0</v>
      </c>
      <c r="G161" s="123">
        <f>ROUND(E161*AE161,2)</f>
        <v>0</v>
      </c>
      <c r="H161" s="123">
        <f>I161-G161</f>
        <v>0</v>
      </c>
      <c r="I161" s="123">
        <f>ROUND(E161*F161,2)</f>
        <v>0</v>
      </c>
      <c r="J161" s="123">
        <v>0.001</v>
      </c>
      <c r="K161" s="123">
        <f>E161*J161</f>
        <v>0.0128</v>
      </c>
      <c r="L161" s="124"/>
      <c r="N161" s="13" t="s">
        <v>322</v>
      </c>
      <c r="O161" s="9">
        <f>IF(N161="5",H161,0)</f>
        <v>0</v>
      </c>
      <c r="Z161" s="9">
        <f>IF(AD161=0,I161,0)</f>
        <v>0</v>
      </c>
      <c r="AA161" s="9">
        <f>IF(AD161=15,I161,0)</f>
        <v>0</v>
      </c>
      <c r="AB161" s="9">
        <f>IF(AD161=21,I161,0)</f>
        <v>0</v>
      </c>
      <c r="AD161" s="16">
        <v>21</v>
      </c>
      <c r="AE161" s="16">
        <f>F161*1</f>
        <v>0</v>
      </c>
      <c r="AF161" s="16">
        <f>F161*(1-1)</f>
        <v>0</v>
      </c>
      <c r="AM161" s="16">
        <f>E161*AE161</f>
        <v>0</v>
      </c>
      <c r="AN161" s="16">
        <f>E161*AF161</f>
        <v>0</v>
      </c>
      <c r="AO161" s="17" t="s">
        <v>355</v>
      </c>
      <c r="AP161" s="17" t="s">
        <v>360</v>
      </c>
      <c r="AQ161" s="11" t="s">
        <v>361</v>
      </c>
    </row>
    <row r="162" spans="1:12" ht="12.75">
      <c r="A162" s="119"/>
      <c r="B162" s="119"/>
      <c r="C162" s="120" t="s">
        <v>275</v>
      </c>
      <c r="D162" s="119"/>
      <c r="E162" s="121">
        <v>12.8</v>
      </c>
      <c r="F162" s="119"/>
      <c r="G162" s="119"/>
      <c r="H162" s="119"/>
      <c r="I162" s="119"/>
      <c r="J162" s="119"/>
      <c r="K162" s="119"/>
      <c r="L162" s="119"/>
    </row>
    <row r="163" spans="1:43" ht="12.75">
      <c r="A163" s="122" t="s">
        <v>71</v>
      </c>
      <c r="B163" s="122" t="s">
        <v>145</v>
      </c>
      <c r="C163" s="122" t="s">
        <v>276</v>
      </c>
      <c r="D163" s="122" t="s">
        <v>296</v>
      </c>
      <c r="E163" s="123">
        <v>15.15</v>
      </c>
      <c r="F163" s="123">
        <v>0</v>
      </c>
      <c r="G163" s="123">
        <f>ROUND(E163*AE163,2)</f>
        <v>0</v>
      </c>
      <c r="H163" s="123">
        <f>I163-G163</f>
        <v>0</v>
      </c>
      <c r="I163" s="123">
        <f>ROUND(E163*F163,2)</f>
        <v>0</v>
      </c>
      <c r="J163" s="123">
        <v>0.048</v>
      </c>
      <c r="K163" s="123">
        <f>E163*J163</f>
        <v>0.7272000000000001</v>
      </c>
      <c r="L163" s="124"/>
      <c r="N163" s="13" t="s">
        <v>322</v>
      </c>
      <c r="O163" s="9">
        <f>IF(N163="5",H163,0)</f>
        <v>0</v>
      </c>
      <c r="Z163" s="9">
        <f>IF(AD163=0,I163,0)</f>
        <v>0</v>
      </c>
      <c r="AA163" s="9">
        <f>IF(AD163=15,I163,0)</f>
        <v>0</v>
      </c>
      <c r="AB163" s="9">
        <f>IF(AD163=21,I163,0)</f>
        <v>0</v>
      </c>
      <c r="AD163" s="16">
        <v>21</v>
      </c>
      <c r="AE163" s="16">
        <f>F163*1</f>
        <v>0</v>
      </c>
      <c r="AF163" s="16">
        <f>F163*(1-1)</f>
        <v>0</v>
      </c>
      <c r="AM163" s="16">
        <f>E163*AE163</f>
        <v>0</v>
      </c>
      <c r="AN163" s="16">
        <f>E163*AF163</f>
        <v>0</v>
      </c>
      <c r="AO163" s="17" t="s">
        <v>355</v>
      </c>
      <c r="AP163" s="17" t="s">
        <v>360</v>
      </c>
      <c r="AQ163" s="11" t="s">
        <v>361</v>
      </c>
    </row>
    <row r="164" spans="1:12" ht="12.75">
      <c r="A164" s="119"/>
      <c r="B164" s="119"/>
      <c r="C164" s="120" t="s">
        <v>277</v>
      </c>
      <c r="D164" s="119"/>
      <c r="E164" s="121">
        <v>15.15</v>
      </c>
      <c r="F164" s="119"/>
      <c r="G164" s="119"/>
      <c r="H164" s="119"/>
      <c r="I164" s="119"/>
      <c r="J164" s="119"/>
      <c r="K164" s="119"/>
      <c r="L164" s="119"/>
    </row>
    <row r="165" spans="1:43" ht="12.75">
      <c r="A165" s="122" t="s">
        <v>72</v>
      </c>
      <c r="B165" s="122" t="s">
        <v>146</v>
      </c>
      <c r="C165" s="122" t="s">
        <v>278</v>
      </c>
      <c r="D165" s="122" t="s">
        <v>296</v>
      </c>
      <c r="E165" s="123">
        <v>21.46</v>
      </c>
      <c r="F165" s="123">
        <v>0</v>
      </c>
      <c r="G165" s="123">
        <f>ROUND(E165*AE165,2)</f>
        <v>0</v>
      </c>
      <c r="H165" s="123">
        <f>I165-G165</f>
        <v>0</v>
      </c>
      <c r="I165" s="123">
        <f>ROUND(E165*F165,2)</f>
        <v>0</v>
      </c>
      <c r="J165" s="123">
        <v>0.086</v>
      </c>
      <c r="K165" s="123">
        <f>E165*J165</f>
        <v>1.8455599999999999</v>
      </c>
      <c r="L165" s="124"/>
      <c r="N165" s="13" t="s">
        <v>322</v>
      </c>
      <c r="O165" s="9">
        <f>IF(N165="5",H165,0)</f>
        <v>0</v>
      </c>
      <c r="Z165" s="9">
        <f>IF(AD165=0,I165,0)</f>
        <v>0</v>
      </c>
      <c r="AA165" s="9">
        <f>IF(AD165=15,I165,0)</f>
        <v>0</v>
      </c>
      <c r="AB165" s="9">
        <f>IF(AD165=21,I165,0)</f>
        <v>0</v>
      </c>
      <c r="AD165" s="16">
        <v>21</v>
      </c>
      <c r="AE165" s="16">
        <f>F165*1</f>
        <v>0</v>
      </c>
      <c r="AF165" s="16">
        <f>F165*(1-1)</f>
        <v>0</v>
      </c>
      <c r="AM165" s="16">
        <f>E165*AE165</f>
        <v>0</v>
      </c>
      <c r="AN165" s="16">
        <f>E165*AF165</f>
        <v>0</v>
      </c>
      <c r="AO165" s="17" t="s">
        <v>355</v>
      </c>
      <c r="AP165" s="17" t="s">
        <v>360</v>
      </c>
      <c r="AQ165" s="11" t="s">
        <v>361</v>
      </c>
    </row>
    <row r="166" spans="1:12" ht="12.75">
      <c r="A166" s="119"/>
      <c r="B166" s="119"/>
      <c r="C166" s="120" t="s">
        <v>279</v>
      </c>
      <c r="D166" s="119"/>
      <c r="E166" s="121">
        <v>21.46</v>
      </c>
      <c r="F166" s="119"/>
      <c r="G166" s="119"/>
      <c r="H166" s="119"/>
      <c r="I166" s="119"/>
      <c r="J166" s="119"/>
      <c r="K166" s="119"/>
      <c r="L166" s="119"/>
    </row>
    <row r="167" spans="1:43" ht="12.75">
      <c r="A167" s="122" t="s">
        <v>73</v>
      </c>
      <c r="B167" s="122" t="s">
        <v>147</v>
      </c>
      <c r="C167" s="122" t="s">
        <v>280</v>
      </c>
      <c r="D167" s="122" t="s">
        <v>297</v>
      </c>
      <c r="E167" s="123">
        <v>3.43</v>
      </c>
      <c r="F167" s="123">
        <v>0</v>
      </c>
      <c r="G167" s="123">
        <f>ROUND(E167*AE167,2)</f>
        <v>0</v>
      </c>
      <c r="H167" s="123">
        <f>I167-G167</f>
        <v>0</v>
      </c>
      <c r="I167" s="123">
        <f>ROUND(E167*F167,2)</f>
        <v>0</v>
      </c>
      <c r="J167" s="123">
        <v>0.144</v>
      </c>
      <c r="K167" s="123">
        <f>E167*J167</f>
        <v>0.49391999999999997</v>
      </c>
      <c r="L167" s="124"/>
      <c r="N167" s="13" t="s">
        <v>322</v>
      </c>
      <c r="O167" s="9">
        <f>IF(N167="5",H167,0)</f>
        <v>0</v>
      </c>
      <c r="Z167" s="9">
        <f>IF(AD167=0,I167,0)</f>
        <v>0</v>
      </c>
      <c r="AA167" s="9">
        <f>IF(AD167=15,I167,0)</f>
        <v>0</v>
      </c>
      <c r="AB167" s="9">
        <f>IF(AD167=21,I167,0)</f>
        <v>0</v>
      </c>
      <c r="AD167" s="16">
        <v>21</v>
      </c>
      <c r="AE167" s="16">
        <f>F167*1</f>
        <v>0</v>
      </c>
      <c r="AF167" s="16">
        <f>F167*(1-1)</f>
        <v>0</v>
      </c>
      <c r="AM167" s="16">
        <f>E167*AE167</f>
        <v>0</v>
      </c>
      <c r="AN167" s="16">
        <f>E167*AF167</f>
        <v>0</v>
      </c>
      <c r="AO167" s="17" t="s">
        <v>355</v>
      </c>
      <c r="AP167" s="17" t="s">
        <v>360</v>
      </c>
      <c r="AQ167" s="11" t="s">
        <v>361</v>
      </c>
    </row>
    <row r="168" spans="1:12" ht="12.75">
      <c r="A168" s="119"/>
      <c r="B168" s="119"/>
      <c r="C168" s="120" t="s">
        <v>281</v>
      </c>
      <c r="D168" s="119"/>
      <c r="E168" s="121">
        <v>3.43</v>
      </c>
      <c r="F168" s="119"/>
      <c r="G168" s="119"/>
      <c r="H168" s="119"/>
      <c r="I168" s="119"/>
      <c r="J168" s="119"/>
      <c r="K168" s="119"/>
      <c r="L168" s="119"/>
    </row>
    <row r="169" spans="1:43" ht="12.75">
      <c r="A169" s="122" t="s">
        <v>74</v>
      </c>
      <c r="B169" s="122" t="s">
        <v>148</v>
      </c>
      <c r="C169" s="122" t="s">
        <v>282</v>
      </c>
      <c r="D169" s="122" t="s">
        <v>297</v>
      </c>
      <c r="E169" s="123">
        <v>88.68</v>
      </c>
      <c r="F169" s="123">
        <v>0</v>
      </c>
      <c r="G169" s="123">
        <f>ROUND(E169*AE169,2)</f>
        <v>0</v>
      </c>
      <c r="H169" s="123">
        <f>I169-G169</f>
        <v>0</v>
      </c>
      <c r="I169" s="123">
        <f>ROUND(E169*F169,2)</f>
        <v>0</v>
      </c>
      <c r="J169" s="123">
        <v>0.144</v>
      </c>
      <c r="K169" s="123">
        <f>E169*J169</f>
        <v>12.76992</v>
      </c>
      <c r="L169" s="124"/>
      <c r="N169" s="13" t="s">
        <v>322</v>
      </c>
      <c r="O169" s="9">
        <f>IF(N169="5",H169,0)</f>
        <v>0</v>
      </c>
      <c r="Z169" s="9">
        <f>IF(AD169=0,I169,0)</f>
        <v>0</v>
      </c>
      <c r="AA169" s="9">
        <f>IF(AD169=15,I169,0)</f>
        <v>0</v>
      </c>
      <c r="AB169" s="9">
        <f>IF(AD169=21,I169,0)</f>
        <v>0</v>
      </c>
      <c r="AD169" s="16">
        <v>21</v>
      </c>
      <c r="AE169" s="16">
        <f>F169*1</f>
        <v>0</v>
      </c>
      <c r="AF169" s="16">
        <f>F169*(1-1)</f>
        <v>0</v>
      </c>
      <c r="AM169" s="16">
        <f>E169*AE169</f>
        <v>0</v>
      </c>
      <c r="AN169" s="16">
        <f>E169*AF169</f>
        <v>0</v>
      </c>
      <c r="AO169" s="17" t="s">
        <v>355</v>
      </c>
      <c r="AP169" s="17" t="s">
        <v>360</v>
      </c>
      <c r="AQ169" s="11" t="s">
        <v>361</v>
      </c>
    </row>
    <row r="170" spans="1:12" ht="12.75">
      <c r="A170" s="119"/>
      <c r="B170" s="119"/>
      <c r="C170" s="120" t="s">
        <v>283</v>
      </c>
      <c r="D170" s="119"/>
      <c r="E170" s="121">
        <v>88.68</v>
      </c>
      <c r="F170" s="119"/>
      <c r="G170" s="119"/>
      <c r="H170" s="119"/>
      <c r="I170" s="119"/>
      <c r="J170" s="119"/>
      <c r="K170" s="119"/>
      <c r="L170" s="119"/>
    </row>
    <row r="171" spans="1:43" ht="12.75">
      <c r="A171" s="122" t="s">
        <v>75</v>
      </c>
      <c r="B171" s="122" t="s">
        <v>149</v>
      </c>
      <c r="C171" s="122" t="s">
        <v>284</v>
      </c>
      <c r="D171" s="122" t="s">
        <v>301</v>
      </c>
      <c r="E171" s="123">
        <v>17.22</v>
      </c>
      <c r="F171" s="123">
        <v>0</v>
      </c>
      <c r="G171" s="123">
        <f>ROUND(E171*AE171,2)</f>
        <v>0</v>
      </c>
      <c r="H171" s="123">
        <f>I171-G171</f>
        <v>0</v>
      </c>
      <c r="I171" s="123">
        <f>ROUND(E171*F171,2)</f>
        <v>0</v>
      </c>
      <c r="J171" s="123">
        <v>0</v>
      </c>
      <c r="K171" s="123">
        <f>E171*J171</f>
        <v>0</v>
      </c>
      <c r="L171" s="124"/>
      <c r="N171" s="13" t="s">
        <v>322</v>
      </c>
      <c r="O171" s="9">
        <f>IF(N171="5",H171,0)</f>
        <v>0</v>
      </c>
      <c r="Z171" s="9">
        <f>IF(AD171=0,I171,0)</f>
        <v>0</v>
      </c>
      <c r="AA171" s="9">
        <f>IF(AD171=15,I171,0)</f>
        <v>0</v>
      </c>
      <c r="AB171" s="9">
        <f>IF(AD171=21,I171,0)</f>
        <v>0</v>
      </c>
      <c r="AD171" s="16">
        <v>21</v>
      </c>
      <c r="AE171" s="16">
        <f>F171*1</f>
        <v>0</v>
      </c>
      <c r="AF171" s="16">
        <f>F171*(1-1)</f>
        <v>0</v>
      </c>
      <c r="AM171" s="16">
        <f>E171*AE171</f>
        <v>0</v>
      </c>
      <c r="AN171" s="16">
        <f>E171*AF171</f>
        <v>0</v>
      </c>
      <c r="AO171" s="17" t="s">
        <v>355</v>
      </c>
      <c r="AP171" s="17" t="s">
        <v>360</v>
      </c>
      <c r="AQ171" s="11" t="s">
        <v>361</v>
      </c>
    </row>
    <row r="172" spans="1:12" ht="12.75">
      <c r="A172" s="119"/>
      <c r="B172" s="119"/>
      <c r="C172" s="120" t="s">
        <v>272</v>
      </c>
      <c r="D172" s="119"/>
      <c r="E172" s="121">
        <v>17.22</v>
      </c>
      <c r="F172" s="119"/>
      <c r="G172" s="119"/>
      <c r="H172" s="119"/>
      <c r="I172" s="119"/>
      <c r="J172" s="119"/>
      <c r="K172" s="119"/>
      <c r="L172" s="119"/>
    </row>
    <row r="173" spans="1:43" ht="12.75">
      <c r="A173" s="122" t="s">
        <v>76</v>
      </c>
      <c r="B173" s="122" t="s">
        <v>150</v>
      </c>
      <c r="C173" s="122" t="s">
        <v>285</v>
      </c>
      <c r="D173" s="122" t="s">
        <v>301</v>
      </c>
      <c r="E173" s="123">
        <v>30.06</v>
      </c>
      <c r="F173" s="123">
        <v>0</v>
      </c>
      <c r="G173" s="123">
        <f>ROUND(E173*AE173,2)</f>
        <v>0</v>
      </c>
      <c r="H173" s="123">
        <f>I173-G173</f>
        <v>0</v>
      </c>
      <c r="I173" s="123">
        <f>ROUND(E173*F173,2)</f>
        <v>0</v>
      </c>
      <c r="J173" s="123">
        <v>0</v>
      </c>
      <c r="K173" s="123">
        <f>E173*J173</f>
        <v>0</v>
      </c>
      <c r="L173" s="124"/>
      <c r="N173" s="13" t="s">
        <v>322</v>
      </c>
      <c r="O173" s="9">
        <f>IF(N173="5",H173,0)</f>
        <v>0</v>
      </c>
      <c r="Z173" s="9">
        <f>IF(AD173=0,I173,0)</f>
        <v>0</v>
      </c>
      <c r="AA173" s="9">
        <f>IF(AD173=15,I173,0)</f>
        <v>0</v>
      </c>
      <c r="AB173" s="9">
        <f>IF(AD173=21,I173,0)</f>
        <v>0</v>
      </c>
      <c r="AD173" s="16">
        <v>21</v>
      </c>
      <c r="AE173" s="16">
        <f>F173*1</f>
        <v>0</v>
      </c>
      <c r="AF173" s="16">
        <f>F173*(1-1)</f>
        <v>0</v>
      </c>
      <c r="AM173" s="16">
        <f>E173*AE173</f>
        <v>0</v>
      </c>
      <c r="AN173" s="16">
        <f>E173*AF173</f>
        <v>0</v>
      </c>
      <c r="AO173" s="17" t="s">
        <v>355</v>
      </c>
      <c r="AP173" s="17" t="s">
        <v>360</v>
      </c>
      <c r="AQ173" s="11" t="s">
        <v>361</v>
      </c>
    </row>
    <row r="174" spans="1:12" ht="12.75">
      <c r="A174" s="119"/>
      <c r="B174" s="119"/>
      <c r="C174" s="120" t="s">
        <v>286</v>
      </c>
      <c r="D174" s="119"/>
      <c r="E174" s="121">
        <v>30.06</v>
      </c>
      <c r="F174" s="119"/>
      <c r="G174" s="119"/>
      <c r="H174" s="119"/>
      <c r="I174" s="119"/>
      <c r="J174" s="119"/>
      <c r="K174" s="119"/>
      <c r="L174" s="119"/>
    </row>
    <row r="175" spans="1:43" ht="12.75">
      <c r="A175" s="122" t="s">
        <v>77</v>
      </c>
      <c r="B175" s="122" t="s">
        <v>150</v>
      </c>
      <c r="C175" s="122" t="s">
        <v>287</v>
      </c>
      <c r="D175" s="122" t="s">
        <v>301</v>
      </c>
      <c r="E175" s="123">
        <v>38.59</v>
      </c>
      <c r="F175" s="123">
        <v>0</v>
      </c>
      <c r="G175" s="123">
        <f>ROUND(E175*AE175,2)</f>
        <v>0</v>
      </c>
      <c r="H175" s="123">
        <f>I175-G175</f>
        <v>0</v>
      </c>
      <c r="I175" s="123">
        <f>ROUND(E175*F175,2)</f>
        <v>0</v>
      </c>
      <c r="J175" s="123">
        <v>0</v>
      </c>
      <c r="K175" s="123">
        <f>E175*J175</f>
        <v>0</v>
      </c>
      <c r="L175" s="124"/>
      <c r="N175" s="13" t="s">
        <v>322</v>
      </c>
      <c r="O175" s="9">
        <f>IF(N175="5",H175,0)</f>
        <v>0</v>
      </c>
      <c r="Z175" s="9">
        <f>IF(AD175=0,I175,0)</f>
        <v>0</v>
      </c>
      <c r="AA175" s="9">
        <f>IF(AD175=15,I175,0)</f>
        <v>0</v>
      </c>
      <c r="AB175" s="9">
        <f>IF(AD175=21,I175,0)</f>
        <v>0</v>
      </c>
      <c r="AD175" s="16">
        <v>21</v>
      </c>
      <c r="AE175" s="16">
        <f>F175*1</f>
        <v>0</v>
      </c>
      <c r="AF175" s="16">
        <f>F175*(1-1)</f>
        <v>0</v>
      </c>
      <c r="AM175" s="16">
        <f>E175*AE175</f>
        <v>0</v>
      </c>
      <c r="AN175" s="16">
        <f>E175*AF175</f>
        <v>0</v>
      </c>
      <c r="AO175" s="17" t="s">
        <v>355</v>
      </c>
      <c r="AP175" s="17" t="s">
        <v>360</v>
      </c>
      <c r="AQ175" s="11" t="s">
        <v>361</v>
      </c>
    </row>
    <row r="176" spans="1:12" ht="12.75">
      <c r="A176" s="119"/>
      <c r="B176" s="119"/>
      <c r="C176" s="120" t="s">
        <v>288</v>
      </c>
      <c r="D176" s="119"/>
      <c r="E176" s="121">
        <v>38.59</v>
      </c>
      <c r="F176" s="119"/>
      <c r="G176" s="119"/>
      <c r="H176" s="119"/>
      <c r="I176" s="119"/>
      <c r="J176" s="119"/>
      <c r="K176" s="119"/>
      <c r="L176" s="119"/>
    </row>
    <row r="177" spans="1:43" ht="12.75">
      <c r="A177" s="122" t="s">
        <v>78</v>
      </c>
      <c r="B177" s="122" t="s">
        <v>151</v>
      </c>
      <c r="C177" s="122" t="s">
        <v>289</v>
      </c>
      <c r="D177" s="122" t="s">
        <v>301</v>
      </c>
      <c r="E177" s="123">
        <v>8.8</v>
      </c>
      <c r="F177" s="123">
        <v>0</v>
      </c>
      <c r="G177" s="123">
        <f>ROUND(E177*AE177,2)</f>
        <v>0</v>
      </c>
      <c r="H177" s="123">
        <f>I177-G177</f>
        <v>0</v>
      </c>
      <c r="I177" s="123">
        <f>ROUND(E177*F177,2)</f>
        <v>0</v>
      </c>
      <c r="J177" s="123">
        <v>0</v>
      </c>
      <c r="K177" s="123">
        <f>E177*J177</f>
        <v>0</v>
      </c>
      <c r="L177" s="124"/>
      <c r="N177" s="13" t="s">
        <v>322</v>
      </c>
      <c r="O177" s="9">
        <f>IF(N177="5",H177,0)</f>
        <v>0</v>
      </c>
      <c r="Z177" s="9">
        <f>IF(AD177=0,I177,0)</f>
        <v>0</v>
      </c>
      <c r="AA177" s="9">
        <f>IF(AD177=15,I177,0)</f>
        <v>0</v>
      </c>
      <c r="AB177" s="9">
        <f>IF(AD177=21,I177,0)</f>
        <v>0</v>
      </c>
      <c r="AD177" s="16">
        <v>21</v>
      </c>
      <c r="AE177" s="16">
        <f>F177*1</f>
        <v>0</v>
      </c>
      <c r="AF177" s="16">
        <f>F177*(1-1)</f>
        <v>0</v>
      </c>
      <c r="AM177" s="16">
        <f>E177*AE177</f>
        <v>0</v>
      </c>
      <c r="AN177" s="16">
        <f>E177*AF177</f>
        <v>0</v>
      </c>
      <c r="AO177" s="17" t="s">
        <v>355</v>
      </c>
      <c r="AP177" s="17" t="s">
        <v>360</v>
      </c>
      <c r="AQ177" s="11" t="s">
        <v>361</v>
      </c>
    </row>
    <row r="178" spans="1:12" ht="12.75">
      <c r="A178" s="125"/>
      <c r="B178" s="125"/>
      <c r="C178" s="120" t="s">
        <v>290</v>
      </c>
      <c r="D178" s="125"/>
      <c r="E178" s="121">
        <v>8.8</v>
      </c>
      <c r="F178" s="125"/>
      <c r="G178" s="125"/>
      <c r="H178" s="125"/>
      <c r="I178" s="125"/>
      <c r="J178" s="125"/>
      <c r="K178" s="125"/>
      <c r="L178" s="125"/>
    </row>
    <row r="179" spans="1:28" ht="12.75">
      <c r="A179" s="125"/>
      <c r="B179" s="125"/>
      <c r="C179" s="125"/>
      <c r="D179" s="125"/>
      <c r="E179" s="125"/>
      <c r="F179" s="125"/>
      <c r="G179" s="126" t="s">
        <v>307</v>
      </c>
      <c r="H179" s="102"/>
      <c r="I179" s="127">
        <f>I12+I15+I20+I27+I48+I61+I64+I85+I88+I99+I104+I111+I114+I123+I126+I129+I138+I141+I146+I149+I160</f>
        <v>0</v>
      </c>
      <c r="J179" s="125"/>
      <c r="K179" s="125"/>
      <c r="L179" s="125"/>
      <c r="Z179" s="20">
        <f>SUM(Z13:Z178)</f>
        <v>0</v>
      </c>
      <c r="AA179" s="20">
        <f>SUM(AA13:AA178)</f>
        <v>0</v>
      </c>
      <c r="AB179" s="20">
        <f>SUM(AB13:AB178)</f>
        <v>0</v>
      </c>
    </row>
    <row r="180" ht="11.25" customHeight="1">
      <c r="A180" s="5" t="s">
        <v>79</v>
      </c>
    </row>
    <row r="181" spans="1:12" ht="409.5" customHeight="1" hidden="1">
      <c r="A181" s="61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</row>
  </sheetData>
  <sheetProtection/>
  <mergeCells count="50">
    <mergeCell ref="A181:L181"/>
    <mergeCell ref="C138:F138"/>
    <mergeCell ref="C141:F141"/>
    <mergeCell ref="C146:F146"/>
    <mergeCell ref="C149:F149"/>
    <mergeCell ref="C160:F160"/>
    <mergeCell ref="G179:H179"/>
    <mergeCell ref="C104:F104"/>
    <mergeCell ref="C111:F111"/>
    <mergeCell ref="C114:F114"/>
    <mergeCell ref="C123:F123"/>
    <mergeCell ref="C126:F126"/>
    <mergeCell ref="C129:F129"/>
    <mergeCell ref="C48:F48"/>
    <mergeCell ref="C61:F61"/>
    <mergeCell ref="C64:F64"/>
    <mergeCell ref="C85:F85"/>
    <mergeCell ref="C88:F88"/>
    <mergeCell ref="C99:F99"/>
    <mergeCell ref="G10:I10"/>
    <mergeCell ref="J10:K10"/>
    <mergeCell ref="C12:F12"/>
    <mergeCell ref="C15:F15"/>
    <mergeCell ref="C20:F20"/>
    <mergeCell ref="C27:F27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.7109375" style="0" customWidth="1"/>
    <col min="2" max="2" width="15.00390625" style="0" customWidth="1"/>
    <col min="3" max="3" width="96.421875" style="0" customWidth="1"/>
    <col min="4" max="4" width="4.28125" style="0" customWidth="1"/>
    <col min="5" max="5" width="31.421875" style="0" customWidth="1"/>
    <col min="6" max="6" width="12.8515625" style="0" customWidth="1"/>
    <col min="7" max="8" width="20.7109375" style="0" customWidth="1"/>
    <col min="9" max="9" width="22.421875" style="0" customWidth="1"/>
    <col min="10" max="10" width="20.7109375" style="0" customWidth="1"/>
    <col min="11" max="30" width="11.57421875" style="0" customWidth="1"/>
    <col min="31" max="32" width="12.140625" style="0" hidden="1" customWidth="1"/>
  </cols>
  <sheetData>
    <row r="1" spans="1:11" ht="12.75">
      <c r="A1" s="21" t="s">
        <v>4</v>
      </c>
      <c r="B1" s="21" t="s">
        <v>80</v>
      </c>
      <c r="C1" s="21" t="s">
        <v>155</v>
      </c>
      <c r="D1" s="21" t="s">
        <v>295</v>
      </c>
      <c r="E1" s="21" t="s">
        <v>156</v>
      </c>
      <c r="F1" s="21" t="s">
        <v>302</v>
      </c>
      <c r="G1" s="21" t="s">
        <v>362</v>
      </c>
      <c r="H1" s="21" t="s">
        <v>363</v>
      </c>
      <c r="I1" s="21" t="s">
        <v>364</v>
      </c>
      <c r="J1" s="24" t="s">
        <v>365</v>
      </c>
      <c r="K1" s="14"/>
    </row>
    <row r="2" spans="1:10" ht="12.75">
      <c r="A2" s="6" t="s">
        <v>5</v>
      </c>
      <c r="B2" s="6" t="s">
        <v>81</v>
      </c>
      <c r="C2" s="6" t="s">
        <v>157</v>
      </c>
      <c r="D2" s="6" t="s">
        <v>5</v>
      </c>
      <c r="E2" s="6" t="s">
        <v>5</v>
      </c>
      <c r="F2" s="10" t="s">
        <v>5</v>
      </c>
      <c r="G2" s="10" t="s">
        <v>5</v>
      </c>
      <c r="H2" s="10"/>
      <c r="I2" s="10" t="s">
        <v>5</v>
      </c>
      <c r="J2" s="18">
        <f>SUM(J3:J3)</f>
        <v>0</v>
      </c>
    </row>
    <row r="3" spans="1:32" ht="12.75">
      <c r="A3" s="1" t="s">
        <v>6</v>
      </c>
      <c r="B3" s="1" t="s">
        <v>82</v>
      </c>
      <c r="C3" s="1" t="s">
        <v>158</v>
      </c>
      <c r="D3" s="1" t="s">
        <v>296</v>
      </c>
      <c r="E3" s="1" t="s">
        <v>6</v>
      </c>
      <c r="F3" s="8">
        <v>1</v>
      </c>
      <c r="G3" s="12"/>
      <c r="H3" s="12"/>
      <c r="I3" s="8">
        <v>0</v>
      </c>
      <c r="J3" s="8">
        <f>I3*F3</f>
        <v>0</v>
      </c>
      <c r="AE3" s="25">
        <f>G3*1</f>
        <v>0</v>
      </c>
      <c r="AF3" s="25">
        <f>G3*(1-1)</f>
        <v>0</v>
      </c>
    </row>
    <row r="4" spans="1:10" ht="12.75">
      <c r="A4" s="7" t="s">
        <v>5</v>
      </c>
      <c r="B4" s="7" t="s">
        <v>83</v>
      </c>
      <c r="C4" s="7" t="s">
        <v>159</v>
      </c>
      <c r="D4" s="7" t="s">
        <v>5</v>
      </c>
      <c r="E4" s="7" t="s">
        <v>5</v>
      </c>
      <c r="F4" s="11" t="s">
        <v>5</v>
      </c>
      <c r="G4" s="11" t="s">
        <v>5</v>
      </c>
      <c r="H4" s="11"/>
      <c r="I4" s="11" t="s">
        <v>5</v>
      </c>
      <c r="J4" s="19">
        <f>SUM(J5:J6)</f>
        <v>0.041999999999999996</v>
      </c>
    </row>
    <row r="5" spans="1:32" ht="12.75">
      <c r="A5" s="1" t="s">
        <v>7</v>
      </c>
      <c r="B5" s="1" t="s">
        <v>84</v>
      </c>
      <c r="C5" s="1" t="s">
        <v>160</v>
      </c>
      <c r="D5" s="1" t="s">
        <v>297</v>
      </c>
      <c r="E5" s="1" t="s">
        <v>27</v>
      </c>
      <c r="F5" s="8">
        <v>22</v>
      </c>
      <c r="G5" s="12"/>
      <c r="H5" s="12"/>
      <c r="I5" s="8">
        <v>0.001</v>
      </c>
      <c r="J5" s="8">
        <f>I5*F5</f>
        <v>0.022</v>
      </c>
      <c r="AE5" s="25">
        <f>G5*1</f>
        <v>0</v>
      </c>
      <c r="AF5" s="25">
        <f>G5*(1-1)</f>
        <v>0</v>
      </c>
    </row>
    <row r="6" spans="1:32" ht="12.75">
      <c r="A6" s="1" t="s">
        <v>8</v>
      </c>
      <c r="B6" s="1" t="s">
        <v>84</v>
      </c>
      <c r="C6" s="1" t="s">
        <v>161</v>
      </c>
      <c r="D6" s="1" t="s">
        <v>297</v>
      </c>
      <c r="E6" s="1" t="s">
        <v>25</v>
      </c>
      <c r="F6" s="8">
        <v>20</v>
      </c>
      <c r="G6" s="12"/>
      <c r="H6" s="12"/>
      <c r="I6" s="8">
        <v>0.001</v>
      </c>
      <c r="J6" s="8">
        <f>I6*F6</f>
        <v>0.02</v>
      </c>
      <c r="AE6" s="25">
        <f>G6*1</f>
        <v>0</v>
      </c>
      <c r="AF6" s="25">
        <f>G6*(1-1)</f>
        <v>0</v>
      </c>
    </row>
    <row r="7" spans="1:10" ht="12.75">
      <c r="A7" s="7" t="s">
        <v>5</v>
      </c>
      <c r="B7" s="7" t="s">
        <v>85</v>
      </c>
      <c r="C7" s="7" t="s">
        <v>162</v>
      </c>
      <c r="D7" s="7" t="s">
        <v>5</v>
      </c>
      <c r="E7" s="7" t="s">
        <v>5</v>
      </c>
      <c r="F7" s="11" t="s">
        <v>5</v>
      </c>
      <c r="G7" s="11" t="s">
        <v>5</v>
      </c>
      <c r="H7" s="11"/>
      <c r="I7" s="11" t="s">
        <v>5</v>
      </c>
      <c r="J7" s="19">
        <f>SUM(J8:J10)</f>
        <v>0</v>
      </c>
    </row>
    <row r="8" spans="1:32" ht="12.75">
      <c r="A8" s="1" t="s">
        <v>9</v>
      </c>
      <c r="B8" s="1" t="s">
        <v>86</v>
      </c>
      <c r="C8" s="1" t="s">
        <v>163</v>
      </c>
      <c r="D8" s="1" t="s">
        <v>296</v>
      </c>
      <c r="E8" s="1" t="s">
        <v>6</v>
      </c>
      <c r="F8" s="8">
        <v>1</v>
      </c>
      <c r="G8" s="12"/>
      <c r="H8" s="12"/>
      <c r="I8" s="8">
        <v>0</v>
      </c>
      <c r="J8" s="8">
        <f>I8*F8</f>
        <v>0</v>
      </c>
      <c r="AE8" s="25">
        <f>G8*1</f>
        <v>0</v>
      </c>
      <c r="AF8" s="25">
        <f>G8*(1-1)</f>
        <v>0</v>
      </c>
    </row>
    <row r="9" spans="1:32" ht="12.75">
      <c r="A9" s="1" t="s">
        <v>10</v>
      </c>
      <c r="B9" s="1" t="s">
        <v>86</v>
      </c>
      <c r="C9" s="1" t="s">
        <v>164</v>
      </c>
      <c r="D9" s="1" t="s">
        <v>296</v>
      </c>
      <c r="E9" s="1" t="s">
        <v>6</v>
      </c>
      <c r="F9" s="8">
        <v>1</v>
      </c>
      <c r="G9" s="12"/>
      <c r="H9" s="12"/>
      <c r="I9" s="8">
        <v>0</v>
      </c>
      <c r="J9" s="8">
        <f>I9*F9</f>
        <v>0</v>
      </c>
      <c r="AE9" s="25">
        <f>G9*1</f>
        <v>0</v>
      </c>
      <c r="AF9" s="25">
        <f>G9*(1-1)</f>
        <v>0</v>
      </c>
    </row>
    <row r="10" spans="1:32" ht="12.75">
      <c r="A10" s="1" t="s">
        <v>11</v>
      </c>
      <c r="B10" s="1" t="s">
        <v>87</v>
      </c>
      <c r="C10" s="1" t="s">
        <v>165</v>
      </c>
      <c r="D10" s="1" t="s">
        <v>296</v>
      </c>
      <c r="E10" s="1" t="s">
        <v>6</v>
      </c>
      <c r="F10" s="8">
        <v>1</v>
      </c>
      <c r="G10" s="12"/>
      <c r="H10" s="12"/>
      <c r="I10" s="8">
        <v>0</v>
      </c>
      <c r="J10" s="8">
        <f>I10*F10</f>
        <v>0</v>
      </c>
      <c r="AE10" s="25">
        <f>G10*1</f>
        <v>0</v>
      </c>
      <c r="AF10" s="25">
        <f>G10*(1-1)</f>
        <v>0</v>
      </c>
    </row>
    <row r="11" spans="1:10" ht="12.75">
      <c r="A11" s="7" t="s">
        <v>5</v>
      </c>
      <c r="B11" s="7" t="s">
        <v>16</v>
      </c>
      <c r="C11" s="7" t="s">
        <v>166</v>
      </c>
      <c r="D11" s="7" t="s">
        <v>5</v>
      </c>
      <c r="E11" s="7" t="s">
        <v>5</v>
      </c>
      <c r="F11" s="11" t="s">
        <v>5</v>
      </c>
      <c r="G11" s="11" t="s">
        <v>5</v>
      </c>
      <c r="H11" s="11"/>
      <c r="I11" s="11" t="s">
        <v>5</v>
      </c>
      <c r="J11" s="19">
        <f>SUM(J12:J21)</f>
        <v>56.06934</v>
      </c>
    </row>
    <row r="12" spans="1:32" ht="12.75">
      <c r="A12" s="1" t="s">
        <v>12</v>
      </c>
      <c r="B12" s="1" t="s">
        <v>88</v>
      </c>
      <c r="C12" s="1" t="s">
        <v>167</v>
      </c>
      <c r="D12" s="1" t="s">
        <v>298</v>
      </c>
      <c r="E12" s="1" t="s">
        <v>6</v>
      </c>
      <c r="F12" s="8">
        <v>1</v>
      </c>
      <c r="G12" s="12"/>
      <c r="H12" s="12"/>
      <c r="I12" s="8">
        <v>0.00299</v>
      </c>
      <c r="J12" s="8">
        <f aca="true" t="shared" si="0" ref="J12:J21">I12*F12</f>
        <v>0.00299</v>
      </c>
      <c r="AE12" s="25">
        <f>G12*0.224943357363543</f>
        <v>0</v>
      </c>
      <c r="AF12" s="25">
        <f>G12*(1-0.224943357363543)</f>
        <v>0</v>
      </c>
    </row>
    <row r="13" spans="1:32" ht="12.75">
      <c r="A13" s="1" t="s">
        <v>13</v>
      </c>
      <c r="B13" s="1" t="s">
        <v>89</v>
      </c>
      <c r="C13" s="1" t="s">
        <v>168</v>
      </c>
      <c r="D13" s="1" t="s">
        <v>298</v>
      </c>
      <c r="E13" s="1" t="s">
        <v>6</v>
      </c>
      <c r="F13" s="8">
        <v>1</v>
      </c>
      <c r="G13" s="12"/>
      <c r="H13" s="12"/>
      <c r="I13" s="8">
        <v>0</v>
      </c>
      <c r="J13" s="8">
        <f t="shared" si="0"/>
        <v>0</v>
      </c>
      <c r="AE13" s="25">
        <f>G13*0</f>
        <v>0</v>
      </c>
      <c r="AF13" s="25">
        <f>G13*(1-0)</f>
        <v>0</v>
      </c>
    </row>
    <row r="14" spans="1:32" ht="12.75">
      <c r="A14" s="1" t="s">
        <v>14</v>
      </c>
      <c r="B14" s="1" t="s">
        <v>90</v>
      </c>
      <c r="C14" s="1" t="s">
        <v>169</v>
      </c>
      <c r="D14" s="1" t="s">
        <v>298</v>
      </c>
      <c r="E14" s="1" t="s">
        <v>6</v>
      </c>
      <c r="F14" s="8">
        <v>1</v>
      </c>
      <c r="G14" s="12"/>
      <c r="H14" s="12"/>
      <c r="I14" s="8">
        <v>5E-05</v>
      </c>
      <c r="J14" s="8">
        <f t="shared" si="0"/>
        <v>5E-05</v>
      </c>
      <c r="AE14" s="25">
        <f>G14*0.00929245997676885</f>
        <v>0</v>
      </c>
      <c r="AF14" s="25">
        <f>G14*(1-0.00929245997676885)</f>
        <v>0</v>
      </c>
    </row>
    <row r="15" spans="1:32" ht="12.75">
      <c r="A15" s="1" t="s">
        <v>15</v>
      </c>
      <c r="B15" s="1" t="s">
        <v>91</v>
      </c>
      <c r="C15" s="1" t="s">
        <v>170</v>
      </c>
      <c r="D15" s="1" t="s">
        <v>297</v>
      </c>
      <c r="E15" s="1" t="s">
        <v>171</v>
      </c>
      <c r="F15" s="8">
        <v>91.2</v>
      </c>
      <c r="G15" s="12"/>
      <c r="H15" s="12"/>
      <c r="I15" s="8">
        <v>0.138</v>
      </c>
      <c r="J15" s="8">
        <f t="shared" si="0"/>
        <v>12.585600000000001</v>
      </c>
      <c r="AE15" s="25">
        <f aca="true" t="shared" si="1" ref="AE15:AE21">G15*0</f>
        <v>0</v>
      </c>
      <c r="AF15" s="25">
        <f aca="true" t="shared" si="2" ref="AF15:AF21">G15*(1-0)</f>
        <v>0</v>
      </c>
    </row>
    <row r="16" spans="1:32" ht="12.75">
      <c r="A16" s="1" t="s">
        <v>16</v>
      </c>
      <c r="B16" s="1" t="s">
        <v>92</v>
      </c>
      <c r="C16" s="1" t="s">
        <v>172</v>
      </c>
      <c r="D16" s="1" t="s">
        <v>297</v>
      </c>
      <c r="E16" s="1" t="s">
        <v>173</v>
      </c>
      <c r="F16" s="8">
        <v>36.7</v>
      </c>
      <c r="G16" s="12"/>
      <c r="H16" s="12"/>
      <c r="I16" s="8">
        <v>0.181</v>
      </c>
      <c r="J16" s="8">
        <f t="shared" si="0"/>
        <v>6.6427000000000005</v>
      </c>
      <c r="AE16" s="25">
        <f t="shared" si="1"/>
        <v>0</v>
      </c>
      <c r="AF16" s="25">
        <f t="shared" si="2"/>
        <v>0</v>
      </c>
    </row>
    <row r="17" spans="1:32" ht="12.75">
      <c r="A17" s="1" t="s">
        <v>17</v>
      </c>
      <c r="B17" s="1" t="s">
        <v>93</v>
      </c>
      <c r="C17" s="1" t="s">
        <v>174</v>
      </c>
      <c r="D17" s="1" t="s">
        <v>297</v>
      </c>
      <c r="E17" s="1" t="s">
        <v>171</v>
      </c>
      <c r="F17" s="8">
        <v>91.2</v>
      </c>
      <c r="G17" s="12"/>
      <c r="H17" s="12"/>
      <c r="I17" s="8">
        <v>0.235</v>
      </c>
      <c r="J17" s="8">
        <f t="shared" si="0"/>
        <v>21.432</v>
      </c>
      <c r="AE17" s="25">
        <f t="shared" si="1"/>
        <v>0</v>
      </c>
      <c r="AF17" s="25">
        <f t="shared" si="2"/>
        <v>0</v>
      </c>
    </row>
    <row r="18" spans="1:32" ht="12.75">
      <c r="A18" s="1" t="s">
        <v>18</v>
      </c>
      <c r="B18" s="1" t="s">
        <v>93</v>
      </c>
      <c r="C18" s="1" t="s">
        <v>175</v>
      </c>
      <c r="D18" s="1" t="s">
        <v>297</v>
      </c>
      <c r="E18" s="1" t="s">
        <v>173</v>
      </c>
      <c r="F18" s="8">
        <v>36.7</v>
      </c>
      <c r="G18" s="12"/>
      <c r="H18" s="12"/>
      <c r="I18" s="8">
        <v>0.235</v>
      </c>
      <c r="J18" s="8">
        <f t="shared" si="0"/>
        <v>8.6245</v>
      </c>
      <c r="AE18" s="25">
        <f t="shared" si="1"/>
        <v>0</v>
      </c>
      <c r="AF18" s="25">
        <f t="shared" si="2"/>
        <v>0</v>
      </c>
    </row>
    <row r="19" spans="1:32" ht="12.75">
      <c r="A19" s="1" t="s">
        <v>19</v>
      </c>
      <c r="B19" s="1" t="s">
        <v>94</v>
      </c>
      <c r="C19" s="1" t="s">
        <v>176</v>
      </c>
      <c r="D19" s="1" t="s">
        <v>297</v>
      </c>
      <c r="E19" s="1" t="s">
        <v>177</v>
      </c>
      <c r="F19" s="8">
        <v>14</v>
      </c>
      <c r="G19" s="12"/>
      <c r="H19" s="12"/>
      <c r="I19" s="8">
        <v>0.154</v>
      </c>
      <c r="J19" s="8">
        <f t="shared" si="0"/>
        <v>2.156</v>
      </c>
      <c r="AE19" s="25">
        <f t="shared" si="1"/>
        <v>0</v>
      </c>
      <c r="AF19" s="25">
        <f t="shared" si="2"/>
        <v>0</v>
      </c>
    </row>
    <row r="20" spans="1:32" ht="12.75">
      <c r="A20" s="1" t="s">
        <v>20</v>
      </c>
      <c r="B20" s="1" t="s">
        <v>95</v>
      </c>
      <c r="C20" s="1" t="s">
        <v>178</v>
      </c>
      <c r="D20" s="1" t="s">
        <v>299</v>
      </c>
      <c r="E20" s="1" t="s">
        <v>179</v>
      </c>
      <c r="F20" s="8">
        <v>16.9</v>
      </c>
      <c r="G20" s="12"/>
      <c r="H20" s="12"/>
      <c r="I20" s="8">
        <v>0.145</v>
      </c>
      <c r="J20" s="8">
        <f t="shared" si="0"/>
        <v>2.4504999999999995</v>
      </c>
      <c r="AE20" s="25">
        <f t="shared" si="1"/>
        <v>0</v>
      </c>
      <c r="AF20" s="25">
        <f t="shared" si="2"/>
        <v>0</v>
      </c>
    </row>
    <row r="21" spans="1:32" ht="12.75">
      <c r="A21" s="1" t="s">
        <v>21</v>
      </c>
      <c r="B21" s="1" t="s">
        <v>95</v>
      </c>
      <c r="C21" s="1" t="s">
        <v>180</v>
      </c>
      <c r="D21" s="1" t="s">
        <v>299</v>
      </c>
      <c r="E21" s="1" t="s">
        <v>20</v>
      </c>
      <c r="F21" s="8">
        <v>15</v>
      </c>
      <c r="G21" s="12"/>
      <c r="H21" s="12"/>
      <c r="I21" s="8">
        <v>0.145</v>
      </c>
      <c r="J21" s="8">
        <f t="shared" si="0"/>
        <v>2.175</v>
      </c>
      <c r="AE21" s="25">
        <f t="shared" si="1"/>
        <v>0</v>
      </c>
      <c r="AF21" s="25">
        <f t="shared" si="2"/>
        <v>0</v>
      </c>
    </row>
    <row r="22" spans="1:10" ht="12.75">
      <c r="A22" s="7" t="s">
        <v>5</v>
      </c>
      <c r="B22" s="7" t="s">
        <v>17</v>
      </c>
      <c r="C22" s="7" t="s">
        <v>181</v>
      </c>
      <c r="D22" s="7" t="s">
        <v>5</v>
      </c>
      <c r="E22" s="7" t="s">
        <v>5</v>
      </c>
      <c r="F22" s="11" t="s">
        <v>5</v>
      </c>
      <c r="G22" s="11" t="s">
        <v>5</v>
      </c>
      <c r="H22" s="11"/>
      <c r="I22" s="11" t="s">
        <v>5</v>
      </c>
      <c r="J22" s="19">
        <f>SUM(J23:J28)</f>
        <v>0</v>
      </c>
    </row>
    <row r="23" spans="1:32" ht="12.75">
      <c r="A23" s="1" t="s">
        <v>22</v>
      </c>
      <c r="B23" s="1" t="s">
        <v>96</v>
      </c>
      <c r="C23" s="1" t="s">
        <v>182</v>
      </c>
      <c r="D23" s="1" t="s">
        <v>300</v>
      </c>
      <c r="E23" s="1" t="s">
        <v>183</v>
      </c>
      <c r="F23" s="8">
        <v>3.3</v>
      </c>
      <c r="G23" s="12"/>
      <c r="H23" s="12"/>
      <c r="I23" s="8">
        <v>0</v>
      </c>
      <c r="J23" s="8">
        <f aca="true" t="shared" si="3" ref="J23:J28">I23*F23</f>
        <v>0</v>
      </c>
      <c r="AE23" s="25">
        <f aca="true" t="shared" si="4" ref="AE23:AE28">G23*0</f>
        <v>0</v>
      </c>
      <c r="AF23" s="25">
        <f aca="true" t="shared" si="5" ref="AF23:AF28">G23*(1-0)</f>
        <v>0</v>
      </c>
    </row>
    <row r="24" spans="1:32" ht="12.75">
      <c r="A24" s="1" t="s">
        <v>23</v>
      </c>
      <c r="B24" s="1" t="s">
        <v>97</v>
      </c>
      <c r="C24" s="1" t="s">
        <v>184</v>
      </c>
      <c r="D24" s="1" t="s">
        <v>300</v>
      </c>
      <c r="E24" s="1" t="s">
        <v>185</v>
      </c>
      <c r="F24" s="8">
        <v>6.97</v>
      </c>
      <c r="G24" s="12"/>
      <c r="H24" s="12"/>
      <c r="I24" s="8">
        <v>0</v>
      </c>
      <c r="J24" s="8">
        <f t="shared" si="3"/>
        <v>0</v>
      </c>
      <c r="AE24" s="25">
        <f t="shared" si="4"/>
        <v>0</v>
      </c>
      <c r="AF24" s="25">
        <f t="shared" si="5"/>
        <v>0</v>
      </c>
    </row>
    <row r="25" spans="1:32" ht="12.75">
      <c r="A25" s="1" t="s">
        <v>24</v>
      </c>
      <c r="B25" s="1" t="s">
        <v>97</v>
      </c>
      <c r="C25" s="1" t="s">
        <v>186</v>
      </c>
      <c r="D25" s="1" t="s">
        <v>300</v>
      </c>
      <c r="E25" s="1" t="s">
        <v>187</v>
      </c>
      <c r="F25" s="8">
        <v>11.86</v>
      </c>
      <c r="G25" s="12"/>
      <c r="H25" s="12"/>
      <c r="I25" s="8">
        <v>0</v>
      </c>
      <c r="J25" s="8">
        <f t="shared" si="3"/>
        <v>0</v>
      </c>
      <c r="AE25" s="25">
        <f t="shared" si="4"/>
        <v>0</v>
      </c>
      <c r="AF25" s="25">
        <f t="shared" si="5"/>
        <v>0</v>
      </c>
    </row>
    <row r="26" spans="1:32" ht="12.75">
      <c r="A26" s="1" t="s">
        <v>25</v>
      </c>
      <c r="B26" s="1" t="s">
        <v>97</v>
      </c>
      <c r="C26" s="1" t="s">
        <v>188</v>
      </c>
      <c r="D26" s="1" t="s">
        <v>300</v>
      </c>
      <c r="E26" s="1" t="s">
        <v>189</v>
      </c>
      <c r="F26" s="8">
        <v>2.23</v>
      </c>
      <c r="G26" s="12"/>
      <c r="H26" s="12"/>
      <c r="I26" s="8">
        <v>0</v>
      </c>
      <c r="J26" s="8">
        <f t="shared" si="3"/>
        <v>0</v>
      </c>
      <c r="AE26" s="25">
        <f t="shared" si="4"/>
        <v>0</v>
      </c>
      <c r="AF26" s="25">
        <f t="shared" si="5"/>
        <v>0</v>
      </c>
    </row>
    <row r="27" spans="1:32" ht="12.75">
      <c r="A27" s="1" t="s">
        <v>26</v>
      </c>
      <c r="B27" s="1" t="s">
        <v>97</v>
      </c>
      <c r="C27" s="1" t="s">
        <v>190</v>
      </c>
      <c r="D27" s="1" t="s">
        <v>300</v>
      </c>
      <c r="E27" s="1" t="s">
        <v>191</v>
      </c>
      <c r="F27" s="8">
        <v>0.68</v>
      </c>
      <c r="G27" s="12"/>
      <c r="H27" s="12"/>
      <c r="I27" s="8">
        <v>0</v>
      </c>
      <c r="J27" s="8">
        <f t="shared" si="3"/>
        <v>0</v>
      </c>
      <c r="AE27" s="25">
        <f t="shared" si="4"/>
        <v>0</v>
      </c>
      <c r="AF27" s="25">
        <f t="shared" si="5"/>
        <v>0</v>
      </c>
    </row>
    <row r="28" spans="1:32" ht="12.75">
      <c r="A28" s="1" t="s">
        <v>27</v>
      </c>
      <c r="B28" s="1" t="s">
        <v>98</v>
      </c>
      <c r="C28" s="1" t="s">
        <v>192</v>
      </c>
      <c r="D28" s="1" t="s">
        <v>300</v>
      </c>
      <c r="E28" s="1" t="s">
        <v>193</v>
      </c>
      <c r="F28" s="8">
        <v>21.74</v>
      </c>
      <c r="G28" s="12"/>
      <c r="H28" s="12"/>
      <c r="I28" s="8">
        <v>0</v>
      </c>
      <c r="J28" s="8">
        <f t="shared" si="3"/>
        <v>0</v>
      </c>
      <c r="AE28" s="25">
        <f t="shared" si="4"/>
        <v>0</v>
      </c>
      <c r="AF28" s="25">
        <f t="shared" si="5"/>
        <v>0</v>
      </c>
    </row>
    <row r="29" spans="1:10" ht="12.75">
      <c r="A29" s="7" t="s">
        <v>5</v>
      </c>
      <c r="B29" s="7" t="s">
        <v>18</v>
      </c>
      <c r="C29" s="7" t="s">
        <v>194</v>
      </c>
      <c r="D29" s="7" t="s">
        <v>5</v>
      </c>
      <c r="E29" s="7" t="s">
        <v>5</v>
      </c>
      <c r="F29" s="11" t="s">
        <v>5</v>
      </c>
      <c r="G29" s="11" t="s">
        <v>5</v>
      </c>
      <c r="H29" s="11"/>
      <c r="I29" s="11" t="s">
        <v>5</v>
      </c>
      <c r="J29" s="19">
        <f>SUM(J30:J30)</f>
        <v>0</v>
      </c>
    </row>
    <row r="30" spans="1:32" ht="12.75">
      <c r="A30" s="1" t="s">
        <v>28</v>
      </c>
      <c r="B30" s="1" t="s">
        <v>99</v>
      </c>
      <c r="C30" s="1" t="s">
        <v>195</v>
      </c>
      <c r="D30" s="1" t="s">
        <v>300</v>
      </c>
      <c r="E30" s="1" t="s">
        <v>10</v>
      </c>
      <c r="F30" s="8">
        <v>5</v>
      </c>
      <c r="G30" s="12"/>
      <c r="H30" s="12"/>
      <c r="I30" s="8">
        <v>0</v>
      </c>
      <c r="J30" s="8">
        <f>I30*F30</f>
        <v>0</v>
      </c>
      <c r="AE30" s="25">
        <f>G30*0</f>
        <v>0</v>
      </c>
      <c r="AF30" s="25">
        <f>G30*(1-0)</f>
        <v>0</v>
      </c>
    </row>
    <row r="31" spans="1:10" ht="12.75">
      <c r="A31" s="7" t="s">
        <v>5</v>
      </c>
      <c r="B31" s="7" t="s">
        <v>21</v>
      </c>
      <c r="C31" s="7" t="s">
        <v>196</v>
      </c>
      <c r="D31" s="7" t="s">
        <v>5</v>
      </c>
      <c r="E31" s="7" t="s">
        <v>5</v>
      </c>
      <c r="F31" s="11" t="s">
        <v>5</v>
      </c>
      <c r="G31" s="11" t="s">
        <v>5</v>
      </c>
      <c r="H31" s="11"/>
      <c r="I31" s="11" t="s">
        <v>5</v>
      </c>
      <c r="J31" s="19">
        <f>SUM(J32:J41)</f>
        <v>0</v>
      </c>
    </row>
    <row r="32" spans="1:32" ht="12.75">
      <c r="A32" s="1" t="s">
        <v>29</v>
      </c>
      <c r="B32" s="1" t="s">
        <v>100</v>
      </c>
      <c r="C32" s="1" t="s">
        <v>197</v>
      </c>
      <c r="D32" s="1" t="s">
        <v>300</v>
      </c>
      <c r="E32" s="1" t="s">
        <v>198</v>
      </c>
      <c r="F32" s="8">
        <v>3.3</v>
      </c>
      <c r="G32" s="12"/>
      <c r="H32" s="12"/>
      <c r="I32" s="8">
        <v>0</v>
      </c>
      <c r="J32" s="8">
        <f aca="true" t="shared" si="6" ref="J32:J41">I32*F32</f>
        <v>0</v>
      </c>
      <c r="AE32" s="25">
        <f aca="true" t="shared" si="7" ref="AE32:AE41">G32*0</f>
        <v>0</v>
      </c>
      <c r="AF32" s="25">
        <f aca="true" t="shared" si="8" ref="AF32:AF41">G32*(1-0)</f>
        <v>0</v>
      </c>
    </row>
    <row r="33" spans="1:32" ht="12.75">
      <c r="A33" s="1" t="s">
        <v>30</v>
      </c>
      <c r="B33" s="1" t="s">
        <v>100</v>
      </c>
      <c r="C33" s="1" t="s">
        <v>199</v>
      </c>
      <c r="D33" s="1" t="s">
        <v>300</v>
      </c>
      <c r="E33" s="1" t="s">
        <v>200</v>
      </c>
      <c r="F33" s="8">
        <v>0.6</v>
      </c>
      <c r="G33" s="12"/>
      <c r="H33" s="12"/>
      <c r="I33" s="8">
        <v>0</v>
      </c>
      <c r="J33" s="8">
        <f t="shared" si="6"/>
        <v>0</v>
      </c>
      <c r="AE33" s="25">
        <f t="shared" si="7"/>
        <v>0</v>
      </c>
      <c r="AF33" s="25">
        <f t="shared" si="8"/>
        <v>0</v>
      </c>
    </row>
    <row r="34" spans="1:32" ht="12.75">
      <c r="A34" s="1" t="s">
        <v>31</v>
      </c>
      <c r="B34" s="1" t="s">
        <v>101</v>
      </c>
      <c r="C34" s="1" t="s">
        <v>201</v>
      </c>
      <c r="D34" s="1" t="s">
        <v>298</v>
      </c>
      <c r="E34" s="1" t="s">
        <v>6</v>
      </c>
      <c r="F34" s="8">
        <v>1</v>
      </c>
      <c r="G34" s="12"/>
      <c r="H34" s="12"/>
      <c r="I34" s="8">
        <v>0</v>
      </c>
      <c r="J34" s="8">
        <f t="shared" si="6"/>
        <v>0</v>
      </c>
      <c r="AE34" s="25">
        <f t="shared" si="7"/>
        <v>0</v>
      </c>
      <c r="AF34" s="25">
        <f t="shared" si="8"/>
        <v>0</v>
      </c>
    </row>
    <row r="35" spans="1:32" ht="12.75">
      <c r="A35" s="1" t="s">
        <v>32</v>
      </c>
      <c r="B35" s="1" t="s">
        <v>102</v>
      </c>
      <c r="C35" s="1" t="s">
        <v>202</v>
      </c>
      <c r="D35" s="1" t="s">
        <v>298</v>
      </c>
      <c r="E35" s="1" t="s">
        <v>6</v>
      </c>
      <c r="F35" s="8">
        <v>1</v>
      </c>
      <c r="G35" s="12"/>
      <c r="H35" s="12"/>
      <c r="I35" s="8">
        <v>0</v>
      </c>
      <c r="J35" s="8">
        <f t="shared" si="6"/>
        <v>0</v>
      </c>
      <c r="AE35" s="25">
        <f t="shared" si="7"/>
        <v>0</v>
      </c>
      <c r="AF35" s="25">
        <f t="shared" si="8"/>
        <v>0</v>
      </c>
    </row>
    <row r="36" spans="1:32" ht="12.75">
      <c r="A36" s="1" t="s">
        <v>33</v>
      </c>
      <c r="B36" s="1" t="s">
        <v>103</v>
      </c>
      <c r="C36" s="1" t="s">
        <v>203</v>
      </c>
      <c r="D36" s="1" t="s">
        <v>298</v>
      </c>
      <c r="E36" s="1" t="s">
        <v>6</v>
      </c>
      <c r="F36" s="8">
        <v>1</v>
      </c>
      <c r="G36" s="12"/>
      <c r="H36" s="12"/>
      <c r="I36" s="8">
        <v>0</v>
      </c>
      <c r="J36" s="8">
        <f t="shared" si="6"/>
        <v>0</v>
      </c>
      <c r="AE36" s="25">
        <f t="shared" si="7"/>
        <v>0</v>
      </c>
      <c r="AF36" s="25">
        <f t="shared" si="8"/>
        <v>0</v>
      </c>
    </row>
    <row r="37" spans="1:32" ht="12.75">
      <c r="A37" s="1" t="s">
        <v>34</v>
      </c>
      <c r="B37" s="1" t="s">
        <v>104</v>
      </c>
      <c r="C37" s="1" t="s">
        <v>204</v>
      </c>
      <c r="D37" s="1" t="s">
        <v>300</v>
      </c>
      <c r="E37" s="1" t="s">
        <v>205</v>
      </c>
      <c r="F37" s="8">
        <v>21.44</v>
      </c>
      <c r="G37" s="12"/>
      <c r="H37" s="12"/>
      <c r="I37" s="8">
        <v>0</v>
      </c>
      <c r="J37" s="8">
        <f t="shared" si="6"/>
        <v>0</v>
      </c>
      <c r="AE37" s="25">
        <f t="shared" si="7"/>
        <v>0</v>
      </c>
      <c r="AF37" s="25">
        <f t="shared" si="8"/>
        <v>0</v>
      </c>
    </row>
    <row r="38" spans="1:32" ht="12.75">
      <c r="A38" s="1" t="s">
        <v>35</v>
      </c>
      <c r="B38" s="1" t="s">
        <v>105</v>
      </c>
      <c r="C38" s="1" t="s">
        <v>206</v>
      </c>
      <c r="D38" s="1" t="s">
        <v>300</v>
      </c>
      <c r="E38" s="1" t="s">
        <v>10</v>
      </c>
      <c r="F38" s="8">
        <v>5</v>
      </c>
      <c r="G38" s="12"/>
      <c r="H38" s="12"/>
      <c r="I38" s="8">
        <v>0</v>
      </c>
      <c r="J38" s="8">
        <f t="shared" si="6"/>
        <v>0</v>
      </c>
      <c r="AE38" s="25">
        <f t="shared" si="7"/>
        <v>0</v>
      </c>
      <c r="AF38" s="25">
        <f t="shared" si="8"/>
        <v>0</v>
      </c>
    </row>
    <row r="39" spans="1:32" ht="12.75">
      <c r="A39" s="1" t="s">
        <v>36</v>
      </c>
      <c r="B39" s="1" t="s">
        <v>106</v>
      </c>
      <c r="C39" s="1" t="s">
        <v>207</v>
      </c>
      <c r="D39" s="1" t="s">
        <v>300</v>
      </c>
      <c r="E39" s="1" t="s">
        <v>198</v>
      </c>
      <c r="F39" s="8">
        <v>3.3</v>
      </c>
      <c r="G39" s="12"/>
      <c r="H39" s="12"/>
      <c r="I39" s="8">
        <v>0</v>
      </c>
      <c r="J39" s="8">
        <f t="shared" si="6"/>
        <v>0</v>
      </c>
      <c r="AE39" s="25">
        <f t="shared" si="7"/>
        <v>0</v>
      </c>
      <c r="AF39" s="25">
        <f t="shared" si="8"/>
        <v>0</v>
      </c>
    </row>
    <row r="40" spans="1:32" ht="12.75">
      <c r="A40" s="1" t="s">
        <v>37</v>
      </c>
      <c r="B40" s="1" t="s">
        <v>106</v>
      </c>
      <c r="C40" s="1" t="s">
        <v>208</v>
      </c>
      <c r="D40" s="1" t="s">
        <v>300</v>
      </c>
      <c r="E40" s="1" t="s">
        <v>200</v>
      </c>
      <c r="F40" s="8">
        <v>0.6</v>
      </c>
      <c r="G40" s="12"/>
      <c r="H40" s="12"/>
      <c r="I40" s="8">
        <v>0</v>
      </c>
      <c r="J40" s="8">
        <f t="shared" si="6"/>
        <v>0</v>
      </c>
      <c r="AE40" s="25">
        <f t="shared" si="7"/>
        <v>0</v>
      </c>
      <c r="AF40" s="25">
        <f t="shared" si="8"/>
        <v>0</v>
      </c>
    </row>
    <row r="41" spans="1:32" ht="12.75">
      <c r="A41" s="1" t="s">
        <v>38</v>
      </c>
      <c r="B41" s="1" t="s">
        <v>106</v>
      </c>
      <c r="C41" s="1" t="s">
        <v>209</v>
      </c>
      <c r="D41" s="1" t="s">
        <v>300</v>
      </c>
      <c r="E41" s="1" t="s">
        <v>210</v>
      </c>
      <c r="F41" s="8">
        <v>2.14</v>
      </c>
      <c r="G41" s="12"/>
      <c r="H41" s="12"/>
      <c r="I41" s="8">
        <v>0</v>
      </c>
      <c r="J41" s="8">
        <f t="shared" si="6"/>
        <v>0</v>
      </c>
      <c r="AE41" s="25">
        <f t="shared" si="7"/>
        <v>0</v>
      </c>
      <c r="AF41" s="25">
        <f t="shared" si="8"/>
        <v>0</v>
      </c>
    </row>
    <row r="42" spans="1:10" ht="12.75">
      <c r="A42" s="7" t="s">
        <v>5</v>
      </c>
      <c r="B42" s="7" t="s">
        <v>22</v>
      </c>
      <c r="C42" s="7" t="s">
        <v>211</v>
      </c>
      <c r="D42" s="7" t="s">
        <v>5</v>
      </c>
      <c r="E42" s="7" t="s">
        <v>5</v>
      </c>
      <c r="F42" s="11" t="s">
        <v>5</v>
      </c>
      <c r="G42" s="11" t="s">
        <v>5</v>
      </c>
      <c r="H42" s="11"/>
      <c r="I42" s="11" t="s">
        <v>5</v>
      </c>
      <c r="J42" s="19">
        <f>SUM(J43:J43)</f>
        <v>0</v>
      </c>
    </row>
    <row r="43" spans="1:32" ht="12.75">
      <c r="A43" s="1" t="s">
        <v>39</v>
      </c>
      <c r="B43" s="1" t="s">
        <v>107</v>
      </c>
      <c r="C43" s="1" t="s">
        <v>212</v>
      </c>
      <c r="D43" s="1" t="s">
        <v>300</v>
      </c>
      <c r="E43" s="1" t="s">
        <v>213</v>
      </c>
      <c r="F43" s="8">
        <v>0.3</v>
      </c>
      <c r="G43" s="12"/>
      <c r="H43" s="12"/>
      <c r="I43" s="8">
        <v>0</v>
      </c>
      <c r="J43" s="8">
        <f>I43*F43</f>
        <v>0</v>
      </c>
      <c r="AE43" s="25">
        <f>G43*0</f>
        <v>0</v>
      </c>
      <c r="AF43" s="25">
        <f>G43*(1-0)</f>
        <v>0</v>
      </c>
    </row>
    <row r="44" spans="1:10" ht="12.75">
      <c r="A44" s="7" t="s">
        <v>5</v>
      </c>
      <c r="B44" s="7" t="s">
        <v>23</v>
      </c>
      <c r="C44" s="7" t="s">
        <v>214</v>
      </c>
      <c r="D44" s="7" t="s">
        <v>5</v>
      </c>
      <c r="E44" s="7" t="s">
        <v>5</v>
      </c>
      <c r="F44" s="11" t="s">
        <v>5</v>
      </c>
      <c r="G44" s="11" t="s">
        <v>5</v>
      </c>
      <c r="H44" s="11"/>
      <c r="I44" s="11" t="s">
        <v>5</v>
      </c>
      <c r="J44" s="19">
        <f>SUM(J45:J49)</f>
        <v>0</v>
      </c>
    </row>
    <row r="45" spans="1:32" ht="12.75">
      <c r="A45" s="1" t="s">
        <v>40</v>
      </c>
      <c r="B45" s="1" t="s">
        <v>108</v>
      </c>
      <c r="C45" s="1" t="s">
        <v>215</v>
      </c>
      <c r="D45" s="1" t="s">
        <v>297</v>
      </c>
      <c r="E45" s="1" t="s">
        <v>27</v>
      </c>
      <c r="F45" s="8">
        <v>22</v>
      </c>
      <c r="G45" s="12"/>
      <c r="H45" s="12"/>
      <c r="I45" s="8">
        <v>0</v>
      </c>
      <c r="J45" s="8">
        <f>I45*F45</f>
        <v>0</v>
      </c>
      <c r="AE45" s="25">
        <f>G45*0</f>
        <v>0</v>
      </c>
      <c r="AF45" s="25">
        <f>G45*(1-0)</f>
        <v>0</v>
      </c>
    </row>
    <row r="46" spans="1:32" ht="12.75">
      <c r="A46" s="1" t="s">
        <v>41</v>
      </c>
      <c r="B46" s="1" t="s">
        <v>109</v>
      </c>
      <c r="C46" s="1" t="s">
        <v>216</v>
      </c>
      <c r="D46" s="1" t="s">
        <v>297</v>
      </c>
      <c r="E46" s="1" t="s">
        <v>217</v>
      </c>
      <c r="F46" s="8">
        <v>127.9</v>
      </c>
      <c r="G46" s="12"/>
      <c r="H46" s="12"/>
      <c r="I46" s="8">
        <v>0</v>
      </c>
      <c r="J46" s="8">
        <f>I46*F46</f>
        <v>0</v>
      </c>
      <c r="AE46" s="25">
        <f>G46*0</f>
        <v>0</v>
      </c>
      <c r="AF46" s="25">
        <f>G46*(1-0)</f>
        <v>0</v>
      </c>
    </row>
    <row r="47" spans="1:32" ht="12.75">
      <c r="A47" s="1" t="s">
        <v>42</v>
      </c>
      <c r="B47" s="1" t="s">
        <v>109</v>
      </c>
      <c r="C47" s="1" t="s">
        <v>218</v>
      </c>
      <c r="D47" s="1" t="s">
        <v>297</v>
      </c>
      <c r="E47" s="1" t="s">
        <v>219</v>
      </c>
      <c r="F47" s="8">
        <v>11.19</v>
      </c>
      <c r="G47" s="12"/>
      <c r="H47" s="12"/>
      <c r="I47" s="8">
        <v>0</v>
      </c>
      <c r="J47" s="8">
        <f>I47*F47</f>
        <v>0</v>
      </c>
      <c r="AE47" s="25">
        <f>G47*0</f>
        <v>0</v>
      </c>
      <c r="AF47" s="25">
        <f>G47*(1-0)</f>
        <v>0</v>
      </c>
    </row>
    <row r="48" spans="1:32" ht="12.75">
      <c r="A48" s="1" t="s">
        <v>43</v>
      </c>
      <c r="B48" s="1" t="s">
        <v>110</v>
      </c>
      <c r="C48" s="1" t="s">
        <v>220</v>
      </c>
      <c r="D48" s="1" t="s">
        <v>297</v>
      </c>
      <c r="E48" s="1" t="s">
        <v>27</v>
      </c>
      <c r="F48" s="8">
        <v>22</v>
      </c>
      <c r="G48" s="12"/>
      <c r="H48" s="12"/>
      <c r="I48" s="8">
        <v>0</v>
      </c>
      <c r="J48" s="8">
        <f>I48*F48</f>
        <v>0</v>
      </c>
      <c r="AE48" s="25">
        <f>G48*0</f>
        <v>0</v>
      </c>
      <c r="AF48" s="25">
        <f>G48*(1-0)</f>
        <v>0</v>
      </c>
    </row>
    <row r="49" spans="1:32" ht="12.75">
      <c r="A49" s="1" t="s">
        <v>44</v>
      </c>
      <c r="B49" s="1" t="s">
        <v>111</v>
      </c>
      <c r="C49" s="1" t="s">
        <v>221</v>
      </c>
      <c r="D49" s="1" t="s">
        <v>297</v>
      </c>
      <c r="E49" s="1" t="s">
        <v>25</v>
      </c>
      <c r="F49" s="8">
        <v>20</v>
      </c>
      <c r="G49" s="12"/>
      <c r="H49" s="12"/>
      <c r="I49" s="8">
        <v>0</v>
      </c>
      <c r="J49" s="8">
        <f>I49*F49</f>
        <v>0</v>
      </c>
      <c r="AE49" s="25">
        <f>G49*0</f>
        <v>0</v>
      </c>
      <c r="AF49" s="25">
        <f>G49*(1-0)</f>
        <v>0</v>
      </c>
    </row>
    <row r="50" spans="1:10" ht="12.75">
      <c r="A50" s="7" t="s">
        <v>5</v>
      </c>
      <c r="B50" s="7" t="s">
        <v>61</v>
      </c>
      <c r="C50" s="7" t="s">
        <v>222</v>
      </c>
      <c r="D50" s="7" t="s">
        <v>5</v>
      </c>
      <c r="E50" s="7" t="s">
        <v>5</v>
      </c>
      <c r="F50" s="11" t="s">
        <v>5</v>
      </c>
      <c r="G50" s="11" t="s">
        <v>5</v>
      </c>
      <c r="H50" s="11"/>
      <c r="I50" s="11" t="s">
        <v>5</v>
      </c>
      <c r="J50" s="19">
        <f>SUM(J51:J52)</f>
        <v>50.759882000000005</v>
      </c>
    </row>
    <row r="51" spans="1:32" ht="12.75">
      <c r="A51" s="1" t="s">
        <v>45</v>
      </c>
      <c r="B51" s="1" t="s">
        <v>112</v>
      </c>
      <c r="C51" s="1" t="s">
        <v>223</v>
      </c>
      <c r="D51" s="1" t="s">
        <v>297</v>
      </c>
      <c r="E51" s="1" t="s">
        <v>171</v>
      </c>
      <c r="F51" s="8">
        <v>91.2</v>
      </c>
      <c r="G51" s="12"/>
      <c r="H51" s="12"/>
      <c r="I51" s="8">
        <v>0.3708</v>
      </c>
      <c r="J51" s="8">
        <f>I51*F51</f>
        <v>33.81696</v>
      </c>
      <c r="AE51" s="25">
        <f>G51*0.854901960784314</f>
        <v>0</v>
      </c>
      <c r="AF51" s="25">
        <f>G51*(1-0.854901960784314)</f>
        <v>0</v>
      </c>
    </row>
    <row r="52" spans="1:32" ht="12.75">
      <c r="A52" s="1" t="s">
        <v>46</v>
      </c>
      <c r="B52" s="1" t="s">
        <v>113</v>
      </c>
      <c r="C52" s="1" t="s">
        <v>224</v>
      </c>
      <c r="D52" s="1" t="s">
        <v>297</v>
      </c>
      <c r="E52" s="1" t="s">
        <v>225</v>
      </c>
      <c r="F52" s="8">
        <v>36.7</v>
      </c>
      <c r="G52" s="12"/>
      <c r="H52" s="12"/>
      <c r="I52" s="8">
        <v>0.46166</v>
      </c>
      <c r="J52" s="8">
        <f>I52*F52</f>
        <v>16.942922000000003</v>
      </c>
      <c r="AE52" s="25">
        <f>G52*0.871853546910755</f>
        <v>0</v>
      </c>
      <c r="AF52" s="25">
        <f>G52*(1-0.871853546910755)</f>
        <v>0</v>
      </c>
    </row>
    <row r="53" spans="1:10" ht="12.75">
      <c r="A53" s="7" t="s">
        <v>5</v>
      </c>
      <c r="B53" s="7" t="s">
        <v>62</v>
      </c>
      <c r="C53" s="7" t="s">
        <v>226</v>
      </c>
      <c r="D53" s="7" t="s">
        <v>5</v>
      </c>
      <c r="E53" s="7" t="s">
        <v>5</v>
      </c>
      <c r="F53" s="11" t="s">
        <v>5</v>
      </c>
      <c r="G53" s="11" t="s">
        <v>5</v>
      </c>
      <c r="H53" s="11"/>
      <c r="I53" s="11" t="s">
        <v>5</v>
      </c>
      <c r="J53" s="19">
        <f>SUM(J54:J56)</f>
        <v>14.862556000000001</v>
      </c>
    </row>
    <row r="54" spans="1:32" ht="12.75">
      <c r="A54" s="1" t="s">
        <v>47</v>
      </c>
      <c r="B54" s="1" t="s">
        <v>114</v>
      </c>
      <c r="C54" s="1" t="s">
        <v>227</v>
      </c>
      <c r="D54" s="1" t="s">
        <v>297</v>
      </c>
      <c r="E54" s="1" t="s">
        <v>228</v>
      </c>
      <c r="F54" s="8">
        <v>50.7</v>
      </c>
      <c r="G54" s="12"/>
      <c r="H54" s="12"/>
      <c r="I54" s="8">
        <v>0.00061</v>
      </c>
      <c r="J54" s="8">
        <f>I54*F54</f>
        <v>0.030927</v>
      </c>
      <c r="AE54" s="25">
        <f>G54*0.941176470588235</f>
        <v>0</v>
      </c>
      <c r="AF54" s="25">
        <f>G54*(1-0.941176470588235)</f>
        <v>0</v>
      </c>
    </row>
    <row r="55" spans="1:32" ht="12.75">
      <c r="A55" s="1" t="s">
        <v>48</v>
      </c>
      <c r="B55" s="1" t="s">
        <v>115</v>
      </c>
      <c r="C55" s="1" t="s">
        <v>229</v>
      </c>
      <c r="D55" s="1" t="s">
        <v>297</v>
      </c>
      <c r="E55" s="1" t="s">
        <v>230</v>
      </c>
      <c r="F55" s="8">
        <v>36.7</v>
      </c>
      <c r="G55" s="12"/>
      <c r="H55" s="12"/>
      <c r="I55" s="8">
        <v>0.22501</v>
      </c>
      <c r="J55" s="8">
        <f>I55*F55</f>
        <v>8.257867000000001</v>
      </c>
      <c r="AE55" s="25">
        <f>G55*0.86234693877551</f>
        <v>0</v>
      </c>
      <c r="AF55" s="25">
        <f>G55*(1-0.86234693877551)</f>
        <v>0</v>
      </c>
    </row>
    <row r="56" spans="1:32" ht="12.75">
      <c r="A56" s="1" t="s">
        <v>49</v>
      </c>
      <c r="B56" s="1" t="s">
        <v>116</v>
      </c>
      <c r="C56" s="1" t="s">
        <v>231</v>
      </c>
      <c r="D56" s="1" t="s">
        <v>297</v>
      </c>
      <c r="E56" s="1" t="s">
        <v>228</v>
      </c>
      <c r="F56" s="8">
        <v>50.7</v>
      </c>
      <c r="G56" s="12"/>
      <c r="H56" s="12"/>
      <c r="I56" s="8">
        <v>0.12966</v>
      </c>
      <c r="J56" s="8">
        <f>I56*F56</f>
        <v>6.573762</v>
      </c>
      <c r="AE56" s="25">
        <f>G56*0.6419</f>
        <v>0</v>
      </c>
      <c r="AF56" s="25">
        <f>G56*(1-0.6419)</f>
        <v>0</v>
      </c>
    </row>
    <row r="57" spans="1:10" ht="12.75">
      <c r="A57" s="7" t="s">
        <v>5</v>
      </c>
      <c r="B57" s="7" t="s">
        <v>117</v>
      </c>
      <c r="C57" s="7" t="s">
        <v>232</v>
      </c>
      <c r="D57" s="7" t="s">
        <v>5</v>
      </c>
      <c r="E57" s="7" t="s">
        <v>5</v>
      </c>
      <c r="F57" s="11" t="s">
        <v>5</v>
      </c>
      <c r="G57" s="11" t="s">
        <v>5</v>
      </c>
      <c r="H57" s="11"/>
      <c r="I57" s="11" t="s">
        <v>5</v>
      </c>
      <c r="J57" s="19">
        <f>SUM(J58:J58)</f>
        <v>0.0128</v>
      </c>
    </row>
    <row r="58" spans="1:32" ht="12.75">
      <c r="A58" s="1" t="s">
        <v>50</v>
      </c>
      <c r="B58" s="1" t="s">
        <v>118</v>
      </c>
      <c r="C58" s="1" t="s">
        <v>233</v>
      </c>
      <c r="D58" s="1" t="s">
        <v>299</v>
      </c>
      <c r="E58" s="1" t="s">
        <v>234</v>
      </c>
      <c r="F58" s="8">
        <v>12.8</v>
      </c>
      <c r="G58" s="12"/>
      <c r="H58" s="12"/>
      <c r="I58" s="8">
        <v>0.001</v>
      </c>
      <c r="J58" s="8">
        <f>I58*F58</f>
        <v>0.0128</v>
      </c>
      <c r="AE58" s="25">
        <f>G58*1</f>
        <v>0</v>
      </c>
      <c r="AF58" s="25">
        <f>G58*(1-1)</f>
        <v>0</v>
      </c>
    </row>
    <row r="59" spans="1:10" ht="12.75">
      <c r="A59" s="7" t="s">
        <v>5</v>
      </c>
      <c r="B59" s="7" t="s">
        <v>64</v>
      </c>
      <c r="C59" s="7" t="s">
        <v>235</v>
      </c>
      <c r="D59" s="7" t="s">
        <v>5</v>
      </c>
      <c r="E59" s="7" t="s">
        <v>5</v>
      </c>
      <c r="F59" s="11" t="s">
        <v>5</v>
      </c>
      <c r="G59" s="11" t="s">
        <v>5</v>
      </c>
      <c r="H59" s="11"/>
      <c r="I59" s="11" t="s">
        <v>5</v>
      </c>
      <c r="J59" s="19">
        <f>SUM(J60:J63)</f>
        <v>6.73968</v>
      </c>
    </row>
    <row r="60" spans="1:32" ht="12.75">
      <c r="A60" s="1" t="s">
        <v>51</v>
      </c>
      <c r="B60" s="1" t="s">
        <v>119</v>
      </c>
      <c r="C60" s="1" t="s">
        <v>236</v>
      </c>
      <c r="D60" s="1" t="s">
        <v>297</v>
      </c>
      <c r="E60" s="1" t="s">
        <v>171</v>
      </c>
      <c r="F60" s="8">
        <v>91.2</v>
      </c>
      <c r="G60" s="12"/>
      <c r="H60" s="12"/>
      <c r="I60" s="8">
        <v>0.0739</v>
      </c>
      <c r="J60" s="8">
        <f>I60*F60</f>
        <v>6.73968</v>
      </c>
      <c r="AE60" s="25">
        <f>G60*0.168348356428539</f>
        <v>0</v>
      </c>
      <c r="AF60" s="25">
        <f>G60*(1-0.168348356428539)</f>
        <v>0</v>
      </c>
    </row>
    <row r="61" spans="1:32" ht="12.75">
      <c r="A61" s="1" t="s">
        <v>52</v>
      </c>
      <c r="B61" s="1" t="s">
        <v>120</v>
      </c>
      <c r="C61" s="1" t="s">
        <v>237</v>
      </c>
      <c r="D61" s="1" t="s">
        <v>297</v>
      </c>
      <c r="E61" s="1" t="s">
        <v>171</v>
      </c>
      <c r="F61" s="8">
        <v>91.2</v>
      </c>
      <c r="G61" s="12"/>
      <c r="H61" s="12"/>
      <c r="I61" s="8">
        <v>0</v>
      </c>
      <c r="J61" s="8">
        <f>I61*F61</f>
        <v>0</v>
      </c>
      <c r="AE61" s="25">
        <f>G61*0</f>
        <v>0</v>
      </c>
      <c r="AF61" s="25">
        <f>G61*(1-0)</f>
        <v>0</v>
      </c>
    </row>
    <row r="62" spans="1:32" ht="12.75">
      <c r="A62" s="1" t="s">
        <v>53</v>
      </c>
      <c r="B62" s="1" t="s">
        <v>121</v>
      </c>
      <c r="C62" s="1" t="s">
        <v>238</v>
      </c>
      <c r="D62" s="1" t="s">
        <v>297</v>
      </c>
      <c r="E62" s="1" t="s">
        <v>239</v>
      </c>
      <c r="F62" s="8">
        <v>9.12</v>
      </c>
      <c r="G62" s="12"/>
      <c r="H62" s="12"/>
      <c r="I62" s="8">
        <v>0</v>
      </c>
      <c r="J62" s="8">
        <f>I62*F62</f>
        <v>0</v>
      </c>
      <c r="AE62" s="25">
        <f>G62*0</f>
        <v>0</v>
      </c>
      <c r="AF62" s="25">
        <f>G62*(1-0)</f>
        <v>0</v>
      </c>
    </row>
    <row r="63" spans="1:32" ht="12.75">
      <c r="A63" s="1" t="s">
        <v>54</v>
      </c>
      <c r="B63" s="1" t="s">
        <v>122</v>
      </c>
      <c r="C63" s="1" t="s">
        <v>240</v>
      </c>
      <c r="D63" s="1" t="s">
        <v>297</v>
      </c>
      <c r="E63" s="1" t="s">
        <v>239</v>
      </c>
      <c r="F63" s="8">
        <v>9.12</v>
      </c>
      <c r="G63" s="12"/>
      <c r="H63" s="12"/>
      <c r="I63" s="8">
        <v>0</v>
      </c>
      <c r="J63" s="8">
        <f>I63*F63</f>
        <v>0</v>
      </c>
      <c r="AE63" s="25">
        <f>G63*0</f>
        <v>0</v>
      </c>
      <c r="AF63" s="25">
        <f>G63*(1-0)</f>
        <v>0</v>
      </c>
    </row>
    <row r="64" spans="1:10" ht="12.75">
      <c r="A64" s="7" t="s">
        <v>5</v>
      </c>
      <c r="B64" s="7" t="s">
        <v>123</v>
      </c>
      <c r="C64" s="7" t="s">
        <v>241</v>
      </c>
      <c r="D64" s="7" t="s">
        <v>5</v>
      </c>
      <c r="E64" s="7" t="s">
        <v>5</v>
      </c>
      <c r="F64" s="11" t="s">
        <v>5</v>
      </c>
      <c r="G64" s="11" t="s">
        <v>5</v>
      </c>
      <c r="H64" s="11"/>
      <c r="I64" s="11" t="s">
        <v>5</v>
      </c>
      <c r="J64" s="19">
        <f>SUM(J65:J65)</f>
        <v>0</v>
      </c>
    </row>
    <row r="65" spans="1:32" ht="12.75">
      <c r="A65" s="1" t="s">
        <v>55</v>
      </c>
      <c r="B65" s="1" t="s">
        <v>124</v>
      </c>
      <c r="C65" s="1" t="s">
        <v>242</v>
      </c>
      <c r="D65" s="1" t="s">
        <v>296</v>
      </c>
      <c r="E65" s="1" t="s">
        <v>6</v>
      </c>
      <c r="F65" s="8">
        <v>1</v>
      </c>
      <c r="G65" s="12"/>
      <c r="H65" s="12"/>
      <c r="I65" s="8">
        <v>0</v>
      </c>
      <c r="J65" s="8">
        <f>I65*F65</f>
        <v>0</v>
      </c>
      <c r="AE65" s="25">
        <f>G65*1</f>
        <v>0</v>
      </c>
      <c r="AF65" s="25">
        <f>G65*(1-1)</f>
        <v>0</v>
      </c>
    </row>
    <row r="66" spans="1:10" ht="12.75">
      <c r="A66" s="7" t="s">
        <v>5</v>
      </c>
      <c r="B66" s="7" t="s">
        <v>125</v>
      </c>
      <c r="C66" s="7" t="s">
        <v>243</v>
      </c>
      <c r="D66" s="7" t="s">
        <v>5</v>
      </c>
      <c r="E66" s="7" t="s">
        <v>5</v>
      </c>
      <c r="F66" s="11" t="s">
        <v>5</v>
      </c>
      <c r="G66" s="11" t="s">
        <v>5</v>
      </c>
      <c r="H66" s="11"/>
      <c r="I66" s="11" t="s">
        <v>5</v>
      </c>
      <c r="J66" s="19">
        <f>SUM(J67:J67)</f>
        <v>0.43094</v>
      </c>
    </row>
    <row r="67" spans="1:32" ht="12.75">
      <c r="A67" s="1" t="s">
        <v>56</v>
      </c>
      <c r="B67" s="1" t="s">
        <v>126</v>
      </c>
      <c r="C67" s="1" t="s">
        <v>244</v>
      </c>
      <c r="D67" s="1" t="s">
        <v>298</v>
      </c>
      <c r="E67" s="1" t="s">
        <v>6</v>
      </c>
      <c r="F67" s="8">
        <v>1</v>
      </c>
      <c r="G67" s="12"/>
      <c r="H67" s="12"/>
      <c r="I67" s="8">
        <v>0.43094</v>
      </c>
      <c r="J67" s="8">
        <f>I67*F67</f>
        <v>0.43094</v>
      </c>
      <c r="AE67" s="25">
        <f>G67*0.421717869611565</f>
        <v>0</v>
      </c>
      <c r="AF67" s="25">
        <f>G67*(1-0.421717869611565)</f>
        <v>0</v>
      </c>
    </row>
    <row r="68" spans="1:10" ht="12.75">
      <c r="A68" s="7" t="s">
        <v>5</v>
      </c>
      <c r="B68" s="7" t="s">
        <v>127</v>
      </c>
      <c r="C68" s="7" t="s">
        <v>245</v>
      </c>
      <c r="D68" s="7" t="s">
        <v>5</v>
      </c>
      <c r="E68" s="7" t="s">
        <v>5</v>
      </c>
      <c r="F68" s="11" t="s">
        <v>5</v>
      </c>
      <c r="G68" s="11" t="s">
        <v>5</v>
      </c>
      <c r="H68" s="11"/>
      <c r="I68" s="11" t="s">
        <v>5</v>
      </c>
      <c r="J68" s="19">
        <f>SUM(J69:J72)</f>
        <v>5.2287</v>
      </c>
    </row>
    <row r="69" spans="1:32" ht="12.75">
      <c r="A69" s="1" t="s">
        <v>57</v>
      </c>
      <c r="B69" s="1" t="s">
        <v>128</v>
      </c>
      <c r="C69" s="1" t="s">
        <v>246</v>
      </c>
      <c r="D69" s="1" t="s">
        <v>299</v>
      </c>
      <c r="E69" s="1" t="s">
        <v>247</v>
      </c>
      <c r="F69" s="8">
        <v>21.25</v>
      </c>
      <c r="G69" s="12"/>
      <c r="H69" s="12"/>
      <c r="I69" s="8">
        <v>0.14424</v>
      </c>
      <c r="J69" s="8">
        <f>I69*F69</f>
        <v>3.0651</v>
      </c>
      <c r="AE69" s="25">
        <f>G69*0.655449735449735</f>
        <v>0</v>
      </c>
      <c r="AF69" s="25">
        <f>G69*(1-0.655449735449735)</f>
        <v>0</v>
      </c>
    </row>
    <row r="70" spans="1:32" ht="12.75">
      <c r="A70" s="1" t="s">
        <v>58</v>
      </c>
      <c r="B70" s="1" t="s">
        <v>128</v>
      </c>
      <c r="C70" s="1" t="s">
        <v>248</v>
      </c>
      <c r="D70" s="1" t="s">
        <v>299</v>
      </c>
      <c r="E70" s="1" t="s">
        <v>20</v>
      </c>
      <c r="F70" s="8">
        <v>15</v>
      </c>
      <c r="G70" s="12"/>
      <c r="H70" s="12"/>
      <c r="I70" s="8">
        <v>0.14424</v>
      </c>
      <c r="J70" s="8">
        <f>I70*F70</f>
        <v>2.1636</v>
      </c>
      <c r="AE70" s="25">
        <f>G70*0.655449735449735</f>
        <v>0</v>
      </c>
      <c r="AF70" s="25">
        <f>G70*(1-0.655449735449735)</f>
        <v>0</v>
      </c>
    </row>
    <row r="71" spans="1:32" ht="12.75">
      <c r="A71" s="1" t="s">
        <v>59</v>
      </c>
      <c r="B71" s="1" t="s">
        <v>129</v>
      </c>
      <c r="C71" s="1" t="s">
        <v>249</v>
      </c>
      <c r="D71" s="1" t="s">
        <v>299</v>
      </c>
      <c r="E71" s="1" t="s">
        <v>250</v>
      </c>
      <c r="F71" s="8">
        <v>1.63</v>
      </c>
      <c r="G71" s="12"/>
      <c r="H71" s="12"/>
      <c r="I71" s="8">
        <v>0</v>
      </c>
      <c r="J71" s="8">
        <f>I71*F71</f>
        <v>0</v>
      </c>
      <c r="AE71" s="25">
        <f>G71*0.549700598802395</f>
        <v>0</v>
      </c>
      <c r="AF71" s="25">
        <f>G71*(1-0.549700598802395)</f>
        <v>0</v>
      </c>
    </row>
    <row r="72" spans="1:32" ht="12.75">
      <c r="A72" s="1" t="s">
        <v>60</v>
      </c>
      <c r="B72" s="1" t="s">
        <v>130</v>
      </c>
      <c r="C72" s="1" t="s">
        <v>251</v>
      </c>
      <c r="D72" s="1" t="s">
        <v>299</v>
      </c>
      <c r="E72" s="1" t="s">
        <v>252</v>
      </c>
      <c r="F72" s="8">
        <v>12.8</v>
      </c>
      <c r="G72" s="12"/>
      <c r="H72" s="12"/>
      <c r="I72" s="8">
        <v>0</v>
      </c>
      <c r="J72" s="8">
        <f>I72*F72</f>
        <v>0</v>
      </c>
      <c r="AE72" s="25">
        <f>G72*0.639335256146134</f>
        <v>0</v>
      </c>
      <c r="AF72" s="25">
        <f>G72*(1-0.639335256146134)</f>
        <v>0</v>
      </c>
    </row>
    <row r="73" spans="1:10" ht="12.75">
      <c r="A73" s="7" t="s">
        <v>5</v>
      </c>
      <c r="B73" s="7" t="s">
        <v>131</v>
      </c>
      <c r="C73" s="7" t="s">
        <v>253</v>
      </c>
      <c r="D73" s="7" t="s">
        <v>5</v>
      </c>
      <c r="E73" s="7" t="s">
        <v>5</v>
      </c>
      <c r="F73" s="11" t="s">
        <v>5</v>
      </c>
      <c r="G73" s="11" t="s">
        <v>5</v>
      </c>
      <c r="H73" s="11"/>
      <c r="I73" s="11" t="s">
        <v>5</v>
      </c>
      <c r="J73" s="19">
        <f>SUM(J74:J74)</f>
        <v>0</v>
      </c>
    </row>
    <row r="74" spans="1:32" ht="12.75">
      <c r="A74" s="1" t="s">
        <v>61</v>
      </c>
      <c r="B74" s="1" t="s">
        <v>132</v>
      </c>
      <c r="C74" s="1" t="s">
        <v>254</v>
      </c>
      <c r="D74" s="1" t="s">
        <v>296</v>
      </c>
      <c r="E74" s="1" t="s">
        <v>20</v>
      </c>
      <c r="F74" s="8">
        <v>15</v>
      </c>
      <c r="G74" s="12"/>
      <c r="H74" s="12"/>
      <c r="I74" s="8">
        <v>0</v>
      </c>
      <c r="J74" s="8">
        <f>I74*F74</f>
        <v>0</v>
      </c>
      <c r="AE74" s="25">
        <f>G74*1</f>
        <v>0</v>
      </c>
      <c r="AF74" s="25">
        <f>G74*(1-1)</f>
        <v>0</v>
      </c>
    </row>
    <row r="75" spans="1:10" ht="12.75">
      <c r="A75" s="7" t="s">
        <v>5</v>
      </c>
      <c r="B75" s="7" t="s">
        <v>133</v>
      </c>
      <c r="C75" s="7" t="s">
        <v>255</v>
      </c>
      <c r="D75" s="7" t="s">
        <v>5</v>
      </c>
      <c r="E75" s="7" t="s">
        <v>5</v>
      </c>
      <c r="F75" s="11" t="s">
        <v>5</v>
      </c>
      <c r="G75" s="11" t="s">
        <v>5</v>
      </c>
      <c r="H75" s="11"/>
      <c r="I75" s="11" t="s">
        <v>5</v>
      </c>
      <c r="J75" s="19">
        <f>SUM(J76:J77)</f>
        <v>0.00014000000000000001</v>
      </c>
    </row>
    <row r="76" spans="1:32" ht="12.75">
      <c r="A76" s="1" t="s">
        <v>62</v>
      </c>
      <c r="B76" s="1" t="s">
        <v>134</v>
      </c>
      <c r="C76" s="1" t="s">
        <v>256</v>
      </c>
      <c r="D76" s="1" t="s">
        <v>297</v>
      </c>
      <c r="E76" s="1" t="s">
        <v>257</v>
      </c>
      <c r="F76" s="8">
        <v>14</v>
      </c>
      <c r="G76" s="12"/>
      <c r="H76" s="12"/>
      <c r="I76" s="8">
        <v>1E-05</v>
      </c>
      <c r="J76" s="8">
        <f>I76*F76</f>
        <v>0.00014000000000000001</v>
      </c>
      <c r="AE76" s="25">
        <f>G76*0.0825439783491204</f>
        <v>0</v>
      </c>
      <c r="AF76" s="25">
        <f>G76*(1-0.0825439783491204)</f>
        <v>0</v>
      </c>
    </row>
    <row r="77" spans="1:32" ht="12.75">
      <c r="A77" s="1" t="s">
        <v>63</v>
      </c>
      <c r="B77" s="1" t="s">
        <v>135</v>
      </c>
      <c r="C77" s="1" t="s">
        <v>258</v>
      </c>
      <c r="D77" s="1" t="s">
        <v>297</v>
      </c>
      <c r="E77" s="1" t="s">
        <v>19</v>
      </c>
      <c r="F77" s="8">
        <v>14</v>
      </c>
      <c r="G77" s="12"/>
      <c r="H77" s="12"/>
      <c r="I77" s="8">
        <v>0</v>
      </c>
      <c r="J77" s="8">
        <f>I77*F77</f>
        <v>0</v>
      </c>
      <c r="AE77" s="25">
        <f>G77*0</f>
        <v>0</v>
      </c>
      <c r="AF77" s="25">
        <f>G77*(1-0)</f>
        <v>0</v>
      </c>
    </row>
    <row r="78" spans="1:10" ht="12.75">
      <c r="A78" s="7" t="s">
        <v>5</v>
      </c>
      <c r="B78" s="7" t="s">
        <v>136</v>
      </c>
      <c r="C78" s="7" t="s">
        <v>259</v>
      </c>
      <c r="D78" s="7" t="s">
        <v>5</v>
      </c>
      <c r="E78" s="7" t="s">
        <v>5</v>
      </c>
      <c r="F78" s="11" t="s">
        <v>5</v>
      </c>
      <c r="G78" s="11" t="s">
        <v>5</v>
      </c>
      <c r="H78" s="11"/>
      <c r="I78" s="11" t="s">
        <v>5</v>
      </c>
      <c r="J78" s="19">
        <f>SUM(J79:J79)</f>
        <v>0</v>
      </c>
    </row>
    <row r="79" spans="1:32" ht="12.75">
      <c r="A79" s="1" t="s">
        <v>64</v>
      </c>
      <c r="B79" s="1" t="s">
        <v>137</v>
      </c>
      <c r="C79" s="1" t="s">
        <v>260</v>
      </c>
      <c r="D79" s="1" t="s">
        <v>301</v>
      </c>
      <c r="E79" s="1" t="s">
        <v>261</v>
      </c>
      <c r="F79" s="8">
        <v>93.92</v>
      </c>
      <c r="G79" s="12"/>
      <c r="H79" s="12"/>
      <c r="I79" s="8">
        <v>0</v>
      </c>
      <c r="J79" s="8">
        <f>I79*F79</f>
        <v>0</v>
      </c>
      <c r="AE79" s="25">
        <f>G79*0</f>
        <v>0</v>
      </c>
      <c r="AF79" s="25">
        <f>G79*(1-0)</f>
        <v>0</v>
      </c>
    </row>
    <row r="80" spans="1:10" ht="12.75">
      <c r="A80" s="7" t="s">
        <v>5</v>
      </c>
      <c r="B80" s="7" t="s">
        <v>138</v>
      </c>
      <c r="C80" s="7" t="s">
        <v>262</v>
      </c>
      <c r="D80" s="7" t="s">
        <v>5</v>
      </c>
      <c r="E80" s="7" t="s">
        <v>5</v>
      </c>
      <c r="F80" s="11" t="s">
        <v>5</v>
      </c>
      <c r="G80" s="11" t="s">
        <v>5</v>
      </c>
      <c r="H80" s="11"/>
      <c r="I80" s="11" t="s">
        <v>5</v>
      </c>
      <c r="J80" s="19">
        <f>SUM(J81:J85)</f>
        <v>0</v>
      </c>
    </row>
    <row r="81" spans="1:32" ht="12.75">
      <c r="A81" s="1" t="s">
        <v>65</v>
      </c>
      <c r="B81" s="1" t="s">
        <v>139</v>
      </c>
      <c r="C81" s="1" t="s">
        <v>263</v>
      </c>
      <c r="D81" s="1" t="s">
        <v>301</v>
      </c>
      <c r="E81" s="1" t="s">
        <v>264</v>
      </c>
      <c r="F81" s="8">
        <v>38.86</v>
      </c>
      <c r="G81" s="12"/>
      <c r="H81" s="12"/>
      <c r="I81" s="8">
        <v>0</v>
      </c>
      <c r="J81" s="8">
        <f>I81*F81</f>
        <v>0</v>
      </c>
      <c r="AE81" s="25">
        <f>G81*0</f>
        <v>0</v>
      </c>
      <c r="AF81" s="25">
        <f>G81*(1-0)</f>
        <v>0</v>
      </c>
    </row>
    <row r="82" spans="1:32" ht="12.75">
      <c r="A82" s="1" t="s">
        <v>66</v>
      </c>
      <c r="B82" s="1" t="s">
        <v>140</v>
      </c>
      <c r="C82" s="1" t="s">
        <v>265</v>
      </c>
      <c r="D82" s="1" t="s">
        <v>301</v>
      </c>
      <c r="E82" s="1" t="s">
        <v>266</v>
      </c>
      <c r="F82" s="8">
        <v>155.44</v>
      </c>
      <c r="G82" s="12"/>
      <c r="H82" s="12"/>
      <c r="I82" s="8">
        <v>0</v>
      </c>
      <c r="J82" s="8">
        <f>I82*F82</f>
        <v>0</v>
      </c>
      <c r="AE82" s="25">
        <f>G82*0</f>
        <v>0</v>
      </c>
      <c r="AF82" s="25">
        <f>G82*(1-0)</f>
        <v>0</v>
      </c>
    </row>
    <row r="83" spans="1:32" ht="12.75">
      <c r="A83" s="1" t="s">
        <v>67</v>
      </c>
      <c r="B83" s="1" t="s">
        <v>141</v>
      </c>
      <c r="C83" s="1" t="s">
        <v>267</v>
      </c>
      <c r="D83" s="1" t="s">
        <v>301</v>
      </c>
      <c r="E83" s="1" t="s">
        <v>268</v>
      </c>
      <c r="F83" s="8">
        <v>17.22</v>
      </c>
      <c r="G83" s="12"/>
      <c r="H83" s="12"/>
      <c r="I83" s="8">
        <v>0</v>
      </c>
      <c r="J83" s="8">
        <f>I83*F83</f>
        <v>0</v>
      </c>
      <c r="AE83" s="25">
        <f>G83*0</f>
        <v>0</v>
      </c>
      <c r="AF83" s="25">
        <f>G83*(1-0)</f>
        <v>0</v>
      </c>
    </row>
    <row r="84" spans="1:32" ht="12.75">
      <c r="A84" s="1" t="s">
        <v>68</v>
      </c>
      <c r="B84" s="1" t="s">
        <v>142</v>
      </c>
      <c r="C84" s="1" t="s">
        <v>269</v>
      </c>
      <c r="D84" s="1" t="s">
        <v>301</v>
      </c>
      <c r="E84" s="1" t="s">
        <v>270</v>
      </c>
      <c r="F84" s="8">
        <v>38.86</v>
      </c>
      <c r="G84" s="12"/>
      <c r="H84" s="12"/>
      <c r="I84" s="8">
        <v>0</v>
      </c>
      <c r="J84" s="8">
        <f>I84*F84</f>
        <v>0</v>
      </c>
      <c r="AE84" s="25">
        <f>G84*0</f>
        <v>0</v>
      </c>
      <c r="AF84" s="25">
        <f>G84*(1-0)</f>
        <v>0</v>
      </c>
    </row>
    <row r="85" spans="1:32" ht="12.75">
      <c r="A85" s="1" t="s">
        <v>69</v>
      </c>
      <c r="B85" s="1" t="s">
        <v>143</v>
      </c>
      <c r="C85" s="1" t="s">
        <v>271</v>
      </c>
      <c r="D85" s="1" t="s">
        <v>301</v>
      </c>
      <c r="E85" s="1" t="s">
        <v>272</v>
      </c>
      <c r="F85" s="8">
        <v>17.22</v>
      </c>
      <c r="G85" s="12"/>
      <c r="H85" s="12"/>
      <c r="I85" s="8">
        <v>0</v>
      </c>
      <c r="J85" s="8">
        <f>I85*F85</f>
        <v>0</v>
      </c>
      <c r="AE85" s="25">
        <f>G85*0</f>
        <v>0</v>
      </c>
      <c r="AF85" s="25">
        <f>G85*(1-0)</f>
        <v>0</v>
      </c>
    </row>
    <row r="86" spans="1:10" ht="12.75">
      <c r="A86" s="7" t="s">
        <v>5</v>
      </c>
      <c r="B86" s="7"/>
      <c r="C86" s="7" t="s">
        <v>273</v>
      </c>
      <c r="D86" s="7" t="s">
        <v>5</v>
      </c>
      <c r="E86" s="7" t="s">
        <v>5</v>
      </c>
      <c r="F86" s="11" t="s">
        <v>5</v>
      </c>
      <c r="G86" s="11" t="s">
        <v>5</v>
      </c>
      <c r="H86" s="19">
        <f>SUM(H87:H95)</f>
        <v>0</v>
      </c>
      <c r="I86" s="11" t="s">
        <v>5</v>
      </c>
      <c r="J86" s="19">
        <f>SUM(J87:J95)</f>
        <v>15.849400000000001</v>
      </c>
    </row>
    <row r="87" spans="1:32" ht="12.75">
      <c r="A87" s="2" t="s">
        <v>70</v>
      </c>
      <c r="B87" s="2" t="s">
        <v>144</v>
      </c>
      <c r="C87" s="2" t="s">
        <v>274</v>
      </c>
      <c r="D87" s="2" t="s">
        <v>297</v>
      </c>
      <c r="E87" s="2" t="s">
        <v>275</v>
      </c>
      <c r="F87" s="9">
        <v>12.8</v>
      </c>
      <c r="G87" s="13"/>
      <c r="H87" s="13"/>
      <c r="I87" s="9">
        <v>0.001</v>
      </c>
      <c r="J87" s="9">
        <f aca="true" t="shared" si="9" ref="J87:J95">I87*F87</f>
        <v>0.0128</v>
      </c>
      <c r="AE87" s="26">
        <f aca="true" t="shared" si="10" ref="AE87:AE95">G87*1</f>
        <v>0</v>
      </c>
      <c r="AF87" s="26">
        <f aca="true" t="shared" si="11" ref="AF87:AF95">G87*(1-1)</f>
        <v>0</v>
      </c>
    </row>
    <row r="88" spans="1:32" ht="12.75">
      <c r="A88" s="2" t="s">
        <v>71</v>
      </c>
      <c r="B88" s="2" t="s">
        <v>145</v>
      </c>
      <c r="C88" s="2" t="s">
        <v>276</v>
      </c>
      <c r="D88" s="2" t="s">
        <v>296</v>
      </c>
      <c r="E88" s="2" t="s">
        <v>277</v>
      </c>
      <c r="F88" s="9">
        <v>15.15</v>
      </c>
      <c r="G88" s="13"/>
      <c r="H88" s="13"/>
      <c r="I88" s="9">
        <v>0.048</v>
      </c>
      <c r="J88" s="9">
        <f t="shared" si="9"/>
        <v>0.7272000000000001</v>
      </c>
      <c r="AE88" s="26">
        <f t="shared" si="10"/>
        <v>0</v>
      </c>
      <c r="AF88" s="26">
        <f t="shared" si="11"/>
        <v>0</v>
      </c>
    </row>
    <row r="89" spans="1:32" ht="12.75">
      <c r="A89" s="2" t="s">
        <v>72</v>
      </c>
      <c r="B89" s="2" t="s">
        <v>146</v>
      </c>
      <c r="C89" s="2" t="s">
        <v>278</v>
      </c>
      <c r="D89" s="2" t="s">
        <v>296</v>
      </c>
      <c r="E89" s="2" t="s">
        <v>279</v>
      </c>
      <c r="F89" s="9">
        <v>21.46</v>
      </c>
      <c r="G89" s="13"/>
      <c r="H89" s="13"/>
      <c r="I89" s="9">
        <v>0.086</v>
      </c>
      <c r="J89" s="9">
        <f t="shared" si="9"/>
        <v>1.8455599999999999</v>
      </c>
      <c r="AE89" s="26">
        <f t="shared" si="10"/>
        <v>0</v>
      </c>
      <c r="AF89" s="26">
        <f t="shared" si="11"/>
        <v>0</v>
      </c>
    </row>
    <row r="90" spans="1:32" ht="12.75">
      <c r="A90" s="2" t="s">
        <v>73</v>
      </c>
      <c r="B90" s="2" t="s">
        <v>147</v>
      </c>
      <c r="C90" s="2" t="s">
        <v>280</v>
      </c>
      <c r="D90" s="2" t="s">
        <v>297</v>
      </c>
      <c r="E90" s="2" t="s">
        <v>281</v>
      </c>
      <c r="F90" s="9">
        <v>3.43</v>
      </c>
      <c r="G90" s="13"/>
      <c r="H90" s="13"/>
      <c r="I90" s="9">
        <v>0.144</v>
      </c>
      <c r="J90" s="9">
        <f t="shared" si="9"/>
        <v>0.49391999999999997</v>
      </c>
      <c r="AE90" s="26">
        <f t="shared" si="10"/>
        <v>0</v>
      </c>
      <c r="AF90" s="26">
        <f t="shared" si="11"/>
        <v>0</v>
      </c>
    </row>
    <row r="91" spans="1:32" ht="12.75">
      <c r="A91" s="2" t="s">
        <v>74</v>
      </c>
      <c r="B91" s="2" t="s">
        <v>148</v>
      </c>
      <c r="C91" s="2" t="s">
        <v>282</v>
      </c>
      <c r="D91" s="2" t="s">
        <v>297</v>
      </c>
      <c r="E91" s="2" t="s">
        <v>283</v>
      </c>
      <c r="F91" s="9">
        <v>88.68</v>
      </c>
      <c r="G91" s="13"/>
      <c r="H91" s="13"/>
      <c r="I91" s="9">
        <v>0.144</v>
      </c>
      <c r="J91" s="9">
        <f t="shared" si="9"/>
        <v>12.76992</v>
      </c>
      <c r="AE91" s="26">
        <f t="shared" si="10"/>
        <v>0</v>
      </c>
      <c r="AF91" s="26">
        <f t="shared" si="11"/>
        <v>0</v>
      </c>
    </row>
    <row r="92" spans="1:32" ht="12.75">
      <c r="A92" s="2" t="s">
        <v>75</v>
      </c>
      <c r="B92" s="2" t="s">
        <v>149</v>
      </c>
      <c r="C92" s="2" t="s">
        <v>284</v>
      </c>
      <c r="D92" s="2" t="s">
        <v>301</v>
      </c>
      <c r="E92" s="2" t="s">
        <v>272</v>
      </c>
      <c r="F92" s="9">
        <v>17.22</v>
      </c>
      <c r="G92" s="13"/>
      <c r="H92" s="13"/>
      <c r="I92" s="9">
        <v>0</v>
      </c>
      <c r="J92" s="9">
        <f t="shared" si="9"/>
        <v>0</v>
      </c>
      <c r="AE92" s="26">
        <f t="shared" si="10"/>
        <v>0</v>
      </c>
      <c r="AF92" s="26">
        <f t="shared" si="11"/>
        <v>0</v>
      </c>
    </row>
    <row r="93" spans="1:32" ht="12.75">
      <c r="A93" s="2" t="s">
        <v>76</v>
      </c>
      <c r="B93" s="2" t="s">
        <v>150</v>
      </c>
      <c r="C93" s="2" t="s">
        <v>285</v>
      </c>
      <c r="D93" s="2" t="s">
        <v>301</v>
      </c>
      <c r="E93" s="2" t="s">
        <v>286</v>
      </c>
      <c r="F93" s="9">
        <v>30.06</v>
      </c>
      <c r="G93" s="13"/>
      <c r="H93" s="13"/>
      <c r="I93" s="9">
        <v>0</v>
      </c>
      <c r="J93" s="9">
        <f t="shared" si="9"/>
        <v>0</v>
      </c>
      <c r="AE93" s="26">
        <f t="shared" si="10"/>
        <v>0</v>
      </c>
      <c r="AF93" s="26">
        <f t="shared" si="11"/>
        <v>0</v>
      </c>
    </row>
    <row r="94" spans="1:32" ht="12.75">
      <c r="A94" s="2" t="s">
        <v>77</v>
      </c>
      <c r="B94" s="2" t="s">
        <v>150</v>
      </c>
      <c r="C94" s="2" t="s">
        <v>287</v>
      </c>
      <c r="D94" s="2" t="s">
        <v>301</v>
      </c>
      <c r="E94" s="2" t="s">
        <v>288</v>
      </c>
      <c r="F94" s="9">
        <v>38.59</v>
      </c>
      <c r="G94" s="13"/>
      <c r="H94" s="13"/>
      <c r="I94" s="9">
        <v>0</v>
      </c>
      <c r="J94" s="9">
        <f t="shared" si="9"/>
        <v>0</v>
      </c>
      <c r="AE94" s="26">
        <f t="shared" si="10"/>
        <v>0</v>
      </c>
      <c r="AF94" s="26">
        <f t="shared" si="11"/>
        <v>0</v>
      </c>
    </row>
    <row r="95" spans="1:32" ht="12.75">
      <c r="A95" s="2" t="s">
        <v>78</v>
      </c>
      <c r="B95" s="2" t="s">
        <v>151</v>
      </c>
      <c r="C95" s="2" t="s">
        <v>289</v>
      </c>
      <c r="D95" s="2" t="s">
        <v>301</v>
      </c>
      <c r="E95" s="2" t="s">
        <v>290</v>
      </c>
      <c r="F95" s="9">
        <v>8.8</v>
      </c>
      <c r="G95" s="13"/>
      <c r="H95" s="13"/>
      <c r="I95" s="9">
        <v>0</v>
      </c>
      <c r="J95" s="9">
        <f t="shared" si="9"/>
        <v>0</v>
      </c>
      <c r="AE95" s="26">
        <f t="shared" si="10"/>
        <v>0</v>
      </c>
      <c r="AF95" s="26">
        <f t="shared" si="11"/>
        <v>0</v>
      </c>
    </row>
    <row r="97" spans="7:8" ht="12.75">
      <c r="G97" s="22" t="s">
        <v>307</v>
      </c>
      <c r="H97" s="23"/>
    </row>
  </sheetData>
  <sheetProtection/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7.8515625" style="0" customWidth="1"/>
    <col min="2" max="2" width="17.28125" style="0" customWidth="1"/>
    <col min="3" max="3" width="96.421875" style="0" customWidth="1"/>
    <col min="4" max="4" width="14.57421875" style="0" customWidth="1"/>
    <col min="5" max="5" width="24.140625" style="0" customWidth="1"/>
    <col min="6" max="6" width="20.421875" style="0" customWidth="1"/>
    <col min="7" max="7" width="16.421875" style="0" customWidth="1"/>
  </cols>
  <sheetData>
    <row r="1" spans="1:7" ht="21.75" customHeight="1">
      <c r="A1" s="49" t="s">
        <v>366</v>
      </c>
      <c r="B1" s="50"/>
      <c r="C1" s="50"/>
      <c r="D1" s="50"/>
      <c r="E1" s="50"/>
      <c r="F1" s="50"/>
      <c r="G1" s="50"/>
    </row>
    <row r="2" spans="1:8" ht="12.75">
      <c r="A2" s="51" t="s">
        <v>0</v>
      </c>
      <c r="B2" s="55" t="s">
        <v>152</v>
      </c>
      <c r="C2" s="67"/>
      <c r="D2" s="57" t="s">
        <v>308</v>
      </c>
      <c r="E2" s="57" t="s">
        <v>313</v>
      </c>
      <c r="F2" s="52"/>
      <c r="G2" s="58"/>
      <c r="H2" s="14"/>
    </row>
    <row r="3" spans="1:8" ht="12.75">
      <c r="A3" s="53"/>
      <c r="B3" s="56"/>
      <c r="C3" s="56"/>
      <c r="D3" s="54"/>
      <c r="E3" s="54"/>
      <c r="F3" s="54"/>
      <c r="G3" s="59"/>
      <c r="H3" s="14"/>
    </row>
    <row r="4" spans="1:8" ht="12.75">
      <c r="A4" s="60" t="s">
        <v>1</v>
      </c>
      <c r="B4" s="61" t="s">
        <v>153</v>
      </c>
      <c r="C4" s="54"/>
      <c r="D4" s="61" t="s">
        <v>309</v>
      </c>
      <c r="E4" s="61" t="s">
        <v>314</v>
      </c>
      <c r="F4" s="54"/>
      <c r="G4" s="59"/>
      <c r="H4" s="14"/>
    </row>
    <row r="5" spans="1:8" ht="12.75">
      <c r="A5" s="53"/>
      <c r="B5" s="54"/>
      <c r="C5" s="54"/>
      <c r="D5" s="54"/>
      <c r="E5" s="54"/>
      <c r="F5" s="54"/>
      <c r="G5" s="59"/>
      <c r="H5" s="14"/>
    </row>
    <row r="6" spans="1:8" ht="12.75">
      <c r="A6" s="60" t="s">
        <v>2</v>
      </c>
      <c r="B6" s="61" t="s">
        <v>154</v>
      </c>
      <c r="C6" s="54"/>
      <c r="D6" s="61" t="s">
        <v>310</v>
      </c>
      <c r="E6" s="61" t="s">
        <v>315</v>
      </c>
      <c r="F6" s="54"/>
      <c r="G6" s="59"/>
      <c r="H6" s="14"/>
    </row>
    <row r="7" spans="1:8" ht="12.75">
      <c r="A7" s="53"/>
      <c r="B7" s="54"/>
      <c r="C7" s="54"/>
      <c r="D7" s="54"/>
      <c r="E7" s="54"/>
      <c r="F7" s="54"/>
      <c r="G7" s="59"/>
      <c r="H7" s="14"/>
    </row>
    <row r="8" spans="1:8" ht="12.75">
      <c r="A8" s="60" t="s">
        <v>311</v>
      </c>
      <c r="B8" s="61" t="s">
        <v>316</v>
      </c>
      <c r="C8" s="54"/>
      <c r="D8" s="62" t="s">
        <v>294</v>
      </c>
      <c r="E8" s="65">
        <v>42625</v>
      </c>
      <c r="F8" s="54"/>
      <c r="G8" s="59"/>
      <c r="H8" s="14"/>
    </row>
    <row r="9" spans="1:8" ht="12.75">
      <c r="A9" s="63"/>
      <c r="B9" s="64"/>
      <c r="C9" s="64"/>
      <c r="D9" s="64"/>
      <c r="E9" s="64"/>
      <c r="F9" s="64"/>
      <c r="G9" s="66"/>
      <c r="H9" s="14"/>
    </row>
    <row r="10" spans="1:8" ht="12.75">
      <c r="A10" s="24" t="s">
        <v>4</v>
      </c>
      <c r="B10" s="28" t="s">
        <v>80</v>
      </c>
      <c r="C10" s="28" t="s">
        <v>155</v>
      </c>
      <c r="D10" s="28" t="s">
        <v>295</v>
      </c>
      <c r="E10" s="28" t="s">
        <v>156</v>
      </c>
      <c r="F10" s="29" t="s">
        <v>302</v>
      </c>
      <c r="G10" s="31" t="s">
        <v>367</v>
      </c>
      <c r="H10" s="15"/>
    </row>
    <row r="11" spans="1:7" ht="12.75">
      <c r="A11" s="27" t="s">
        <v>6</v>
      </c>
      <c r="B11" s="27" t="s">
        <v>82</v>
      </c>
      <c r="C11" s="27" t="s">
        <v>158</v>
      </c>
      <c r="D11" s="27" t="s">
        <v>296</v>
      </c>
      <c r="E11" s="27" t="s">
        <v>6</v>
      </c>
      <c r="F11" s="30">
        <v>1</v>
      </c>
      <c r="G11" s="32"/>
    </row>
    <row r="12" spans="1:7" ht="12.75">
      <c r="A12" s="1" t="s">
        <v>7</v>
      </c>
      <c r="B12" s="1" t="s">
        <v>84</v>
      </c>
      <c r="C12" s="1" t="s">
        <v>160</v>
      </c>
      <c r="D12" s="1" t="s">
        <v>297</v>
      </c>
      <c r="E12" s="1" t="s">
        <v>27</v>
      </c>
      <c r="F12" s="8">
        <v>22</v>
      </c>
      <c r="G12" s="12"/>
    </row>
    <row r="13" spans="1:7" ht="12.75">
      <c r="A13" s="1" t="s">
        <v>8</v>
      </c>
      <c r="B13" s="1" t="s">
        <v>84</v>
      </c>
      <c r="C13" s="1" t="s">
        <v>161</v>
      </c>
      <c r="D13" s="1" t="s">
        <v>297</v>
      </c>
      <c r="E13" s="1" t="s">
        <v>25</v>
      </c>
      <c r="F13" s="8">
        <v>20</v>
      </c>
      <c r="G13" s="12"/>
    </row>
    <row r="14" spans="1:7" ht="12.75">
      <c r="A14" s="1" t="s">
        <v>9</v>
      </c>
      <c r="B14" s="1" t="s">
        <v>86</v>
      </c>
      <c r="C14" s="1" t="s">
        <v>163</v>
      </c>
      <c r="D14" s="1" t="s">
        <v>296</v>
      </c>
      <c r="E14" s="1" t="s">
        <v>6</v>
      </c>
      <c r="F14" s="8">
        <v>1</v>
      </c>
      <c r="G14" s="12"/>
    </row>
    <row r="15" spans="1:7" ht="12.75">
      <c r="A15" s="1" t="s">
        <v>10</v>
      </c>
      <c r="B15" s="1" t="s">
        <v>86</v>
      </c>
      <c r="C15" s="1" t="s">
        <v>164</v>
      </c>
      <c r="D15" s="1" t="s">
        <v>296</v>
      </c>
      <c r="E15" s="1" t="s">
        <v>6</v>
      </c>
      <c r="F15" s="8">
        <v>1</v>
      </c>
      <c r="G15" s="12"/>
    </row>
    <row r="16" spans="1:7" ht="12.75">
      <c r="A16" s="1" t="s">
        <v>11</v>
      </c>
      <c r="B16" s="1" t="s">
        <v>87</v>
      </c>
      <c r="C16" s="1" t="s">
        <v>165</v>
      </c>
      <c r="D16" s="1" t="s">
        <v>296</v>
      </c>
      <c r="E16" s="1" t="s">
        <v>6</v>
      </c>
      <c r="F16" s="8">
        <v>1</v>
      </c>
      <c r="G16" s="12"/>
    </row>
    <row r="17" spans="1:7" ht="12.75">
      <c r="A17" s="1" t="s">
        <v>12</v>
      </c>
      <c r="B17" s="1" t="s">
        <v>88</v>
      </c>
      <c r="C17" s="1" t="s">
        <v>167</v>
      </c>
      <c r="D17" s="1" t="s">
        <v>298</v>
      </c>
      <c r="E17" s="1" t="s">
        <v>6</v>
      </c>
      <c r="F17" s="8">
        <v>1</v>
      </c>
      <c r="G17" s="12" t="s">
        <v>321</v>
      </c>
    </row>
    <row r="18" spans="1:7" ht="12.75">
      <c r="A18" s="1" t="s">
        <v>13</v>
      </c>
      <c r="B18" s="1" t="s">
        <v>89</v>
      </c>
      <c r="C18" s="1" t="s">
        <v>168</v>
      </c>
      <c r="D18" s="1" t="s">
        <v>298</v>
      </c>
      <c r="E18" s="1" t="s">
        <v>6</v>
      </c>
      <c r="F18" s="8">
        <v>1</v>
      </c>
      <c r="G18" s="12" t="s">
        <v>321</v>
      </c>
    </row>
    <row r="19" spans="1:7" ht="12.75">
      <c r="A19" s="1" t="s">
        <v>14</v>
      </c>
      <c r="B19" s="1" t="s">
        <v>90</v>
      </c>
      <c r="C19" s="1" t="s">
        <v>169</v>
      </c>
      <c r="D19" s="1" t="s">
        <v>298</v>
      </c>
      <c r="E19" s="1" t="s">
        <v>6</v>
      </c>
      <c r="F19" s="8">
        <v>1</v>
      </c>
      <c r="G19" s="12" t="s">
        <v>321</v>
      </c>
    </row>
    <row r="20" spans="1:7" ht="12.75">
      <c r="A20" s="1" t="s">
        <v>15</v>
      </c>
      <c r="B20" s="1" t="s">
        <v>91</v>
      </c>
      <c r="C20" s="1" t="s">
        <v>170</v>
      </c>
      <c r="D20" s="1" t="s">
        <v>297</v>
      </c>
      <c r="E20" s="1" t="s">
        <v>171</v>
      </c>
      <c r="F20" s="8">
        <v>91.2</v>
      </c>
      <c r="G20" s="12" t="s">
        <v>321</v>
      </c>
    </row>
    <row r="21" spans="1:7" ht="12.75">
      <c r="A21" s="1" t="s">
        <v>16</v>
      </c>
      <c r="B21" s="1" t="s">
        <v>92</v>
      </c>
      <c r="C21" s="1" t="s">
        <v>172</v>
      </c>
      <c r="D21" s="1" t="s">
        <v>297</v>
      </c>
      <c r="E21" s="1" t="s">
        <v>173</v>
      </c>
      <c r="F21" s="8">
        <v>36.7</v>
      </c>
      <c r="G21" s="12" t="s">
        <v>321</v>
      </c>
    </row>
    <row r="22" spans="1:7" ht="12.75">
      <c r="A22" s="1" t="s">
        <v>17</v>
      </c>
      <c r="B22" s="1" t="s">
        <v>93</v>
      </c>
      <c r="C22" s="1" t="s">
        <v>174</v>
      </c>
      <c r="D22" s="1" t="s">
        <v>297</v>
      </c>
      <c r="E22" s="1" t="s">
        <v>171</v>
      </c>
      <c r="F22" s="8">
        <v>91.2</v>
      </c>
      <c r="G22" s="12" t="s">
        <v>321</v>
      </c>
    </row>
    <row r="23" spans="1:7" ht="12.75">
      <c r="A23" s="1" t="s">
        <v>18</v>
      </c>
      <c r="B23" s="1" t="s">
        <v>93</v>
      </c>
      <c r="C23" s="1" t="s">
        <v>175</v>
      </c>
      <c r="D23" s="1" t="s">
        <v>297</v>
      </c>
      <c r="E23" s="1" t="s">
        <v>173</v>
      </c>
      <c r="F23" s="8">
        <v>36.7</v>
      </c>
      <c r="G23" s="12" t="s">
        <v>321</v>
      </c>
    </row>
    <row r="24" spans="1:7" ht="12.75">
      <c r="A24" s="1" t="s">
        <v>19</v>
      </c>
      <c r="B24" s="1" t="s">
        <v>94</v>
      </c>
      <c r="C24" s="1" t="s">
        <v>176</v>
      </c>
      <c r="D24" s="1" t="s">
        <v>297</v>
      </c>
      <c r="E24" s="1" t="s">
        <v>177</v>
      </c>
      <c r="F24" s="8">
        <v>14</v>
      </c>
      <c r="G24" s="12" t="s">
        <v>321</v>
      </c>
    </row>
    <row r="25" spans="1:7" ht="12.75">
      <c r="A25" s="1" t="s">
        <v>20</v>
      </c>
      <c r="B25" s="1" t="s">
        <v>95</v>
      </c>
      <c r="C25" s="1" t="s">
        <v>178</v>
      </c>
      <c r="D25" s="1" t="s">
        <v>299</v>
      </c>
      <c r="E25" s="1" t="s">
        <v>179</v>
      </c>
      <c r="F25" s="8">
        <v>16.9</v>
      </c>
      <c r="G25" s="12" t="s">
        <v>321</v>
      </c>
    </row>
    <row r="26" spans="1:7" ht="12.75">
      <c r="A26" s="1" t="s">
        <v>21</v>
      </c>
      <c r="B26" s="1" t="s">
        <v>95</v>
      </c>
      <c r="C26" s="1" t="s">
        <v>180</v>
      </c>
      <c r="D26" s="1" t="s">
        <v>299</v>
      </c>
      <c r="E26" s="1" t="s">
        <v>20</v>
      </c>
      <c r="F26" s="8">
        <v>15</v>
      </c>
      <c r="G26" s="12" t="s">
        <v>321</v>
      </c>
    </row>
    <row r="27" spans="1:7" ht="12.75">
      <c r="A27" s="1" t="s">
        <v>22</v>
      </c>
      <c r="B27" s="1" t="s">
        <v>96</v>
      </c>
      <c r="C27" s="1" t="s">
        <v>182</v>
      </c>
      <c r="D27" s="1" t="s">
        <v>300</v>
      </c>
      <c r="E27" s="1" t="s">
        <v>183</v>
      </c>
      <c r="F27" s="8">
        <v>3.3</v>
      </c>
      <c r="G27" s="12" t="s">
        <v>321</v>
      </c>
    </row>
    <row r="28" spans="1:7" ht="12.75">
      <c r="A28" s="1" t="s">
        <v>23</v>
      </c>
      <c r="B28" s="1" t="s">
        <v>97</v>
      </c>
      <c r="C28" s="1" t="s">
        <v>184</v>
      </c>
      <c r="D28" s="1" t="s">
        <v>300</v>
      </c>
      <c r="E28" s="1" t="s">
        <v>185</v>
      </c>
      <c r="F28" s="8">
        <v>6.97</v>
      </c>
      <c r="G28" s="12" t="s">
        <v>321</v>
      </c>
    </row>
    <row r="29" spans="1:7" ht="12.75">
      <c r="A29" s="1" t="s">
        <v>24</v>
      </c>
      <c r="B29" s="1" t="s">
        <v>97</v>
      </c>
      <c r="C29" s="1" t="s">
        <v>186</v>
      </c>
      <c r="D29" s="1" t="s">
        <v>300</v>
      </c>
      <c r="E29" s="1" t="s">
        <v>187</v>
      </c>
      <c r="F29" s="8">
        <v>11.86</v>
      </c>
      <c r="G29" s="12" t="s">
        <v>321</v>
      </c>
    </row>
    <row r="30" spans="1:7" ht="12.75">
      <c r="A30" s="1" t="s">
        <v>25</v>
      </c>
      <c r="B30" s="1" t="s">
        <v>97</v>
      </c>
      <c r="C30" s="1" t="s">
        <v>188</v>
      </c>
      <c r="D30" s="1" t="s">
        <v>300</v>
      </c>
      <c r="E30" s="1" t="s">
        <v>189</v>
      </c>
      <c r="F30" s="8">
        <v>2.23</v>
      </c>
      <c r="G30" s="12" t="s">
        <v>321</v>
      </c>
    </row>
    <row r="31" spans="1:7" ht="12.75">
      <c r="A31" s="1" t="s">
        <v>26</v>
      </c>
      <c r="B31" s="1" t="s">
        <v>97</v>
      </c>
      <c r="C31" s="1" t="s">
        <v>190</v>
      </c>
      <c r="D31" s="1" t="s">
        <v>300</v>
      </c>
      <c r="E31" s="1" t="s">
        <v>191</v>
      </c>
      <c r="F31" s="8">
        <v>0.68</v>
      </c>
      <c r="G31" s="12" t="s">
        <v>321</v>
      </c>
    </row>
    <row r="32" spans="1:7" ht="12.75">
      <c r="A32" s="1" t="s">
        <v>27</v>
      </c>
      <c r="B32" s="1" t="s">
        <v>98</v>
      </c>
      <c r="C32" s="1" t="s">
        <v>192</v>
      </c>
      <c r="D32" s="1" t="s">
        <v>300</v>
      </c>
      <c r="E32" s="1" t="s">
        <v>193</v>
      </c>
      <c r="F32" s="8">
        <v>21.74</v>
      </c>
      <c r="G32" s="12" t="s">
        <v>321</v>
      </c>
    </row>
    <row r="33" spans="1:7" ht="12.75">
      <c r="A33" s="1" t="s">
        <v>28</v>
      </c>
      <c r="B33" s="1" t="s">
        <v>99</v>
      </c>
      <c r="C33" s="1" t="s">
        <v>195</v>
      </c>
      <c r="D33" s="1" t="s">
        <v>300</v>
      </c>
      <c r="E33" s="1" t="s">
        <v>10</v>
      </c>
      <c r="F33" s="8">
        <v>5</v>
      </c>
      <c r="G33" s="12" t="s">
        <v>321</v>
      </c>
    </row>
    <row r="34" spans="1:7" ht="12.75">
      <c r="A34" s="1" t="s">
        <v>29</v>
      </c>
      <c r="B34" s="1" t="s">
        <v>100</v>
      </c>
      <c r="C34" s="1" t="s">
        <v>197</v>
      </c>
      <c r="D34" s="1" t="s">
        <v>300</v>
      </c>
      <c r="E34" s="1" t="s">
        <v>198</v>
      </c>
      <c r="F34" s="8">
        <v>3.3</v>
      </c>
      <c r="G34" s="12" t="s">
        <v>321</v>
      </c>
    </row>
    <row r="35" spans="1:7" ht="12.75">
      <c r="A35" s="1" t="s">
        <v>30</v>
      </c>
      <c r="B35" s="1" t="s">
        <v>100</v>
      </c>
      <c r="C35" s="1" t="s">
        <v>199</v>
      </c>
      <c r="D35" s="1" t="s">
        <v>300</v>
      </c>
      <c r="E35" s="1" t="s">
        <v>200</v>
      </c>
      <c r="F35" s="8">
        <v>0.6</v>
      </c>
      <c r="G35" s="12" t="s">
        <v>321</v>
      </c>
    </row>
    <row r="36" spans="1:7" ht="12.75">
      <c r="A36" s="1" t="s">
        <v>31</v>
      </c>
      <c r="B36" s="1" t="s">
        <v>101</v>
      </c>
      <c r="C36" s="1" t="s">
        <v>201</v>
      </c>
      <c r="D36" s="1" t="s">
        <v>298</v>
      </c>
      <c r="E36" s="1" t="s">
        <v>6</v>
      </c>
      <c r="F36" s="8">
        <v>1</v>
      </c>
      <c r="G36" s="12" t="s">
        <v>321</v>
      </c>
    </row>
    <row r="37" spans="1:7" ht="12.75">
      <c r="A37" s="1" t="s">
        <v>32</v>
      </c>
      <c r="B37" s="1" t="s">
        <v>102</v>
      </c>
      <c r="C37" s="1" t="s">
        <v>202</v>
      </c>
      <c r="D37" s="1" t="s">
        <v>298</v>
      </c>
      <c r="E37" s="1" t="s">
        <v>6</v>
      </c>
      <c r="F37" s="8">
        <v>1</v>
      </c>
      <c r="G37" s="12" t="s">
        <v>321</v>
      </c>
    </row>
    <row r="38" spans="1:7" ht="12.75">
      <c r="A38" s="1" t="s">
        <v>33</v>
      </c>
      <c r="B38" s="1" t="s">
        <v>103</v>
      </c>
      <c r="C38" s="1" t="s">
        <v>203</v>
      </c>
      <c r="D38" s="1" t="s">
        <v>298</v>
      </c>
      <c r="E38" s="1" t="s">
        <v>6</v>
      </c>
      <c r="F38" s="8">
        <v>1</v>
      </c>
      <c r="G38" s="12" t="s">
        <v>321</v>
      </c>
    </row>
    <row r="39" spans="1:7" ht="12.75">
      <c r="A39" s="1" t="s">
        <v>34</v>
      </c>
      <c r="B39" s="1" t="s">
        <v>104</v>
      </c>
      <c r="C39" s="1" t="s">
        <v>204</v>
      </c>
      <c r="D39" s="1" t="s">
        <v>300</v>
      </c>
      <c r="E39" s="1" t="s">
        <v>205</v>
      </c>
      <c r="F39" s="8">
        <v>21.44</v>
      </c>
      <c r="G39" s="12" t="s">
        <v>321</v>
      </c>
    </row>
    <row r="40" spans="1:7" ht="12.75">
      <c r="A40" s="1" t="s">
        <v>35</v>
      </c>
      <c r="B40" s="1" t="s">
        <v>105</v>
      </c>
      <c r="C40" s="1" t="s">
        <v>206</v>
      </c>
      <c r="D40" s="1" t="s">
        <v>300</v>
      </c>
      <c r="E40" s="1" t="s">
        <v>10</v>
      </c>
      <c r="F40" s="8">
        <v>5</v>
      </c>
      <c r="G40" s="12" t="s">
        <v>321</v>
      </c>
    </row>
    <row r="41" spans="1:7" ht="12.75">
      <c r="A41" s="1" t="s">
        <v>36</v>
      </c>
      <c r="B41" s="1" t="s">
        <v>106</v>
      </c>
      <c r="C41" s="1" t="s">
        <v>207</v>
      </c>
      <c r="D41" s="1" t="s">
        <v>300</v>
      </c>
      <c r="E41" s="1" t="s">
        <v>198</v>
      </c>
      <c r="F41" s="8">
        <v>3.3</v>
      </c>
      <c r="G41" s="12" t="s">
        <v>321</v>
      </c>
    </row>
    <row r="42" spans="1:7" ht="12.75">
      <c r="A42" s="1" t="s">
        <v>37</v>
      </c>
      <c r="B42" s="1" t="s">
        <v>106</v>
      </c>
      <c r="C42" s="1" t="s">
        <v>208</v>
      </c>
      <c r="D42" s="1" t="s">
        <v>300</v>
      </c>
      <c r="E42" s="1" t="s">
        <v>200</v>
      </c>
      <c r="F42" s="8">
        <v>0.6</v>
      </c>
      <c r="G42" s="12" t="s">
        <v>321</v>
      </c>
    </row>
    <row r="43" spans="1:7" ht="12.75">
      <c r="A43" s="1" t="s">
        <v>38</v>
      </c>
      <c r="B43" s="1" t="s">
        <v>106</v>
      </c>
      <c r="C43" s="1" t="s">
        <v>209</v>
      </c>
      <c r="D43" s="1" t="s">
        <v>300</v>
      </c>
      <c r="E43" s="1" t="s">
        <v>210</v>
      </c>
      <c r="F43" s="8">
        <v>2.14</v>
      </c>
      <c r="G43" s="12" t="s">
        <v>321</v>
      </c>
    </row>
    <row r="44" spans="1:7" ht="12.75">
      <c r="A44" s="1" t="s">
        <v>39</v>
      </c>
      <c r="B44" s="1" t="s">
        <v>107</v>
      </c>
      <c r="C44" s="1" t="s">
        <v>212</v>
      </c>
      <c r="D44" s="1" t="s">
        <v>300</v>
      </c>
      <c r="E44" s="1" t="s">
        <v>213</v>
      </c>
      <c r="F44" s="8">
        <v>0.3</v>
      </c>
      <c r="G44" s="12" t="s">
        <v>321</v>
      </c>
    </row>
    <row r="45" spans="1:7" ht="12.75">
      <c r="A45" s="1" t="s">
        <v>40</v>
      </c>
      <c r="B45" s="1" t="s">
        <v>108</v>
      </c>
      <c r="C45" s="1" t="s">
        <v>215</v>
      </c>
      <c r="D45" s="1" t="s">
        <v>297</v>
      </c>
      <c r="E45" s="1" t="s">
        <v>27</v>
      </c>
      <c r="F45" s="8">
        <v>22</v>
      </c>
      <c r="G45" s="12" t="s">
        <v>321</v>
      </c>
    </row>
    <row r="46" spans="1:7" ht="12.75">
      <c r="A46" s="1" t="s">
        <v>41</v>
      </c>
      <c r="B46" s="1" t="s">
        <v>109</v>
      </c>
      <c r="C46" s="1" t="s">
        <v>216</v>
      </c>
      <c r="D46" s="1" t="s">
        <v>297</v>
      </c>
      <c r="E46" s="1" t="s">
        <v>217</v>
      </c>
      <c r="F46" s="8">
        <v>127.9</v>
      </c>
      <c r="G46" s="12" t="s">
        <v>321</v>
      </c>
    </row>
    <row r="47" spans="1:7" ht="12.75">
      <c r="A47" s="1" t="s">
        <v>42</v>
      </c>
      <c r="B47" s="1" t="s">
        <v>109</v>
      </c>
      <c r="C47" s="1" t="s">
        <v>218</v>
      </c>
      <c r="D47" s="1" t="s">
        <v>297</v>
      </c>
      <c r="E47" s="1" t="s">
        <v>219</v>
      </c>
      <c r="F47" s="8">
        <v>11.19</v>
      </c>
      <c r="G47" s="12" t="s">
        <v>321</v>
      </c>
    </row>
    <row r="48" spans="1:7" ht="12.75">
      <c r="A48" s="1" t="s">
        <v>43</v>
      </c>
      <c r="B48" s="1" t="s">
        <v>110</v>
      </c>
      <c r="C48" s="1" t="s">
        <v>220</v>
      </c>
      <c r="D48" s="1" t="s">
        <v>297</v>
      </c>
      <c r="E48" s="1" t="s">
        <v>27</v>
      </c>
      <c r="F48" s="8">
        <v>22</v>
      </c>
      <c r="G48" s="12" t="s">
        <v>321</v>
      </c>
    </row>
    <row r="49" spans="1:7" ht="12.75">
      <c r="A49" s="1" t="s">
        <v>44</v>
      </c>
      <c r="B49" s="1" t="s">
        <v>111</v>
      </c>
      <c r="C49" s="1" t="s">
        <v>221</v>
      </c>
      <c r="D49" s="1" t="s">
        <v>297</v>
      </c>
      <c r="E49" s="1" t="s">
        <v>25</v>
      </c>
      <c r="F49" s="8">
        <v>20</v>
      </c>
      <c r="G49" s="12" t="s">
        <v>321</v>
      </c>
    </row>
    <row r="50" spans="1:7" ht="12.75">
      <c r="A50" s="1" t="s">
        <v>45</v>
      </c>
      <c r="B50" s="1" t="s">
        <v>112</v>
      </c>
      <c r="C50" s="1" t="s">
        <v>223</v>
      </c>
      <c r="D50" s="1" t="s">
        <v>297</v>
      </c>
      <c r="E50" s="1" t="s">
        <v>171</v>
      </c>
      <c r="F50" s="8">
        <v>91.2</v>
      </c>
      <c r="G50" s="12" t="s">
        <v>321</v>
      </c>
    </row>
    <row r="51" spans="1:7" ht="12.75">
      <c r="A51" s="1" t="s">
        <v>46</v>
      </c>
      <c r="B51" s="1" t="s">
        <v>113</v>
      </c>
      <c r="C51" s="1" t="s">
        <v>224</v>
      </c>
      <c r="D51" s="1" t="s">
        <v>297</v>
      </c>
      <c r="E51" s="1" t="s">
        <v>225</v>
      </c>
      <c r="F51" s="8">
        <v>36.7</v>
      </c>
      <c r="G51" s="12" t="s">
        <v>321</v>
      </c>
    </row>
    <row r="52" spans="1:7" ht="12.75">
      <c r="A52" s="1" t="s">
        <v>47</v>
      </c>
      <c r="B52" s="1" t="s">
        <v>114</v>
      </c>
      <c r="C52" s="1" t="s">
        <v>227</v>
      </c>
      <c r="D52" s="1" t="s">
        <v>297</v>
      </c>
      <c r="E52" s="1" t="s">
        <v>228</v>
      </c>
      <c r="F52" s="8">
        <v>50.7</v>
      </c>
      <c r="G52" s="12" t="s">
        <v>321</v>
      </c>
    </row>
    <row r="53" spans="1:7" ht="12.75">
      <c r="A53" s="1" t="s">
        <v>48</v>
      </c>
      <c r="B53" s="1" t="s">
        <v>115</v>
      </c>
      <c r="C53" s="1" t="s">
        <v>229</v>
      </c>
      <c r="D53" s="1" t="s">
        <v>297</v>
      </c>
      <c r="E53" s="1" t="s">
        <v>230</v>
      </c>
      <c r="F53" s="8">
        <v>36.7</v>
      </c>
      <c r="G53" s="12" t="s">
        <v>321</v>
      </c>
    </row>
    <row r="54" spans="1:7" ht="12.75">
      <c r="A54" s="1" t="s">
        <v>49</v>
      </c>
      <c r="B54" s="1" t="s">
        <v>116</v>
      </c>
      <c r="C54" s="1" t="s">
        <v>231</v>
      </c>
      <c r="D54" s="1" t="s">
        <v>297</v>
      </c>
      <c r="E54" s="1" t="s">
        <v>228</v>
      </c>
      <c r="F54" s="8">
        <v>50.7</v>
      </c>
      <c r="G54" s="12" t="s">
        <v>321</v>
      </c>
    </row>
    <row r="55" spans="1:7" ht="12.75">
      <c r="A55" s="1" t="s">
        <v>50</v>
      </c>
      <c r="B55" s="1" t="s">
        <v>118</v>
      </c>
      <c r="C55" s="1" t="s">
        <v>233</v>
      </c>
      <c r="D55" s="1" t="s">
        <v>299</v>
      </c>
      <c r="E55" s="1" t="s">
        <v>234</v>
      </c>
      <c r="F55" s="8">
        <v>12.8</v>
      </c>
      <c r="G55" s="12"/>
    </row>
    <row r="56" spans="1:7" ht="12.75">
      <c r="A56" s="1" t="s">
        <v>51</v>
      </c>
      <c r="B56" s="1" t="s">
        <v>119</v>
      </c>
      <c r="C56" s="1" t="s">
        <v>236</v>
      </c>
      <c r="D56" s="1" t="s">
        <v>297</v>
      </c>
      <c r="E56" s="1" t="s">
        <v>171</v>
      </c>
      <c r="F56" s="8">
        <v>91.2</v>
      </c>
      <c r="G56" s="12" t="s">
        <v>321</v>
      </c>
    </row>
    <row r="57" spans="1:7" ht="12.75">
      <c r="A57" s="1" t="s">
        <v>52</v>
      </c>
      <c r="B57" s="1" t="s">
        <v>120</v>
      </c>
      <c r="C57" s="1" t="s">
        <v>237</v>
      </c>
      <c r="D57" s="1" t="s">
        <v>297</v>
      </c>
      <c r="E57" s="1" t="s">
        <v>171</v>
      </c>
      <c r="F57" s="8">
        <v>91.2</v>
      </c>
      <c r="G57" s="12" t="s">
        <v>321</v>
      </c>
    </row>
    <row r="58" spans="1:7" ht="12.75">
      <c r="A58" s="1" t="s">
        <v>53</v>
      </c>
      <c r="B58" s="1" t="s">
        <v>121</v>
      </c>
      <c r="C58" s="1" t="s">
        <v>238</v>
      </c>
      <c r="D58" s="1" t="s">
        <v>297</v>
      </c>
      <c r="E58" s="1" t="s">
        <v>239</v>
      </c>
      <c r="F58" s="8">
        <v>9.12</v>
      </c>
      <c r="G58" s="12" t="s">
        <v>321</v>
      </c>
    </row>
    <row r="59" spans="1:7" ht="12.75">
      <c r="A59" s="1" t="s">
        <v>54</v>
      </c>
      <c r="B59" s="1" t="s">
        <v>122</v>
      </c>
      <c r="C59" s="1" t="s">
        <v>240</v>
      </c>
      <c r="D59" s="1" t="s">
        <v>297</v>
      </c>
      <c r="E59" s="1" t="s">
        <v>239</v>
      </c>
      <c r="F59" s="8">
        <v>9.12</v>
      </c>
      <c r="G59" s="12" t="s">
        <v>321</v>
      </c>
    </row>
    <row r="60" spans="1:7" ht="12.75">
      <c r="A60" s="1" t="s">
        <v>55</v>
      </c>
      <c r="B60" s="1" t="s">
        <v>124</v>
      </c>
      <c r="C60" s="1" t="s">
        <v>242</v>
      </c>
      <c r="D60" s="1" t="s">
        <v>296</v>
      </c>
      <c r="E60" s="1" t="s">
        <v>6</v>
      </c>
      <c r="F60" s="8">
        <v>1</v>
      </c>
      <c r="G60" s="12"/>
    </row>
    <row r="61" spans="1:7" ht="12.75">
      <c r="A61" s="1" t="s">
        <v>56</v>
      </c>
      <c r="B61" s="1" t="s">
        <v>126</v>
      </c>
      <c r="C61" s="1" t="s">
        <v>244</v>
      </c>
      <c r="D61" s="1" t="s">
        <v>298</v>
      </c>
      <c r="E61" s="1" t="s">
        <v>6</v>
      </c>
      <c r="F61" s="8">
        <v>1</v>
      </c>
      <c r="G61" s="12" t="s">
        <v>321</v>
      </c>
    </row>
    <row r="62" spans="1:7" ht="12.75">
      <c r="A62" s="1" t="s">
        <v>57</v>
      </c>
      <c r="B62" s="1" t="s">
        <v>128</v>
      </c>
      <c r="C62" s="1" t="s">
        <v>246</v>
      </c>
      <c r="D62" s="1" t="s">
        <v>299</v>
      </c>
      <c r="E62" s="1" t="s">
        <v>247</v>
      </c>
      <c r="F62" s="8">
        <v>21.25</v>
      </c>
      <c r="G62" s="12" t="s">
        <v>321</v>
      </c>
    </row>
    <row r="63" spans="1:7" ht="12.75">
      <c r="A63" s="1" t="s">
        <v>58</v>
      </c>
      <c r="B63" s="1" t="s">
        <v>128</v>
      </c>
      <c r="C63" s="1" t="s">
        <v>248</v>
      </c>
      <c r="D63" s="1" t="s">
        <v>299</v>
      </c>
      <c r="E63" s="1" t="s">
        <v>20</v>
      </c>
      <c r="F63" s="8">
        <v>15</v>
      </c>
      <c r="G63" s="12" t="s">
        <v>321</v>
      </c>
    </row>
    <row r="64" spans="1:7" ht="12.75">
      <c r="A64" s="1" t="s">
        <v>59</v>
      </c>
      <c r="B64" s="1" t="s">
        <v>129</v>
      </c>
      <c r="C64" s="1" t="s">
        <v>249</v>
      </c>
      <c r="D64" s="1" t="s">
        <v>299</v>
      </c>
      <c r="E64" s="1" t="s">
        <v>250</v>
      </c>
      <c r="F64" s="8">
        <v>1.63</v>
      </c>
      <c r="G64" s="12" t="s">
        <v>321</v>
      </c>
    </row>
    <row r="65" spans="1:7" ht="12.75">
      <c r="A65" s="1" t="s">
        <v>60</v>
      </c>
      <c r="B65" s="1" t="s">
        <v>130</v>
      </c>
      <c r="C65" s="1" t="s">
        <v>251</v>
      </c>
      <c r="D65" s="1" t="s">
        <v>299</v>
      </c>
      <c r="E65" s="1" t="s">
        <v>252</v>
      </c>
      <c r="F65" s="8">
        <v>12.8</v>
      </c>
      <c r="G65" s="12" t="s">
        <v>321</v>
      </c>
    </row>
    <row r="66" spans="1:7" ht="12.75">
      <c r="A66" s="1" t="s">
        <v>61</v>
      </c>
      <c r="B66" s="1" t="s">
        <v>132</v>
      </c>
      <c r="C66" s="1" t="s">
        <v>254</v>
      </c>
      <c r="D66" s="1" t="s">
        <v>296</v>
      </c>
      <c r="E66" s="1" t="s">
        <v>20</v>
      </c>
      <c r="F66" s="8">
        <v>15</v>
      </c>
      <c r="G66" s="12"/>
    </row>
    <row r="67" spans="1:7" ht="12.75">
      <c r="A67" s="1" t="s">
        <v>62</v>
      </c>
      <c r="B67" s="1" t="s">
        <v>134</v>
      </c>
      <c r="C67" s="1" t="s">
        <v>256</v>
      </c>
      <c r="D67" s="1" t="s">
        <v>297</v>
      </c>
      <c r="E67" s="1" t="s">
        <v>257</v>
      </c>
      <c r="F67" s="8">
        <v>14</v>
      </c>
      <c r="G67" s="12" t="s">
        <v>321</v>
      </c>
    </row>
    <row r="68" spans="1:7" ht="12.75">
      <c r="A68" s="1" t="s">
        <v>63</v>
      </c>
      <c r="B68" s="1" t="s">
        <v>135</v>
      </c>
      <c r="C68" s="1" t="s">
        <v>258</v>
      </c>
      <c r="D68" s="1" t="s">
        <v>297</v>
      </c>
      <c r="E68" s="1" t="s">
        <v>19</v>
      </c>
      <c r="F68" s="8">
        <v>14</v>
      </c>
      <c r="G68" s="12" t="s">
        <v>321</v>
      </c>
    </row>
    <row r="69" spans="1:7" ht="12.75">
      <c r="A69" s="1" t="s">
        <v>64</v>
      </c>
      <c r="B69" s="1" t="s">
        <v>137</v>
      </c>
      <c r="C69" s="1" t="s">
        <v>260</v>
      </c>
      <c r="D69" s="1" t="s">
        <v>301</v>
      </c>
      <c r="E69" s="1" t="s">
        <v>261</v>
      </c>
      <c r="F69" s="8">
        <v>93.92</v>
      </c>
      <c r="G69" s="12" t="s">
        <v>321</v>
      </c>
    </row>
    <row r="70" spans="1:7" ht="12.75">
      <c r="A70" s="1" t="s">
        <v>65</v>
      </c>
      <c r="B70" s="1" t="s">
        <v>139</v>
      </c>
      <c r="C70" s="1" t="s">
        <v>263</v>
      </c>
      <c r="D70" s="1" t="s">
        <v>301</v>
      </c>
      <c r="E70" s="1" t="s">
        <v>264</v>
      </c>
      <c r="F70" s="8">
        <v>38.86</v>
      </c>
      <c r="G70" s="12" t="s">
        <v>321</v>
      </c>
    </row>
    <row r="71" spans="1:7" ht="12.75">
      <c r="A71" s="1" t="s">
        <v>66</v>
      </c>
      <c r="B71" s="1" t="s">
        <v>140</v>
      </c>
      <c r="C71" s="1" t="s">
        <v>265</v>
      </c>
      <c r="D71" s="1" t="s">
        <v>301</v>
      </c>
      <c r="E71" s="1" t="s">
        <v>266</v>
      </c>
      <c r="F71" s="8">
        <v>155.44</v>
      </c>
      <c r="G71" s="12" t="s">
        <v>321</v>
      </c>
    </row>
    <row r="72" spans="1:7" ht="12.75">
      <c r="A72" s="1" t="s">
        <v>67</v>
      </c>
      <c r="B72" s="1" t="s">
        <v>141</v>
      </c>
      <c r="C72" s="1" t="s">
        <v>267</v>
      </c>
      <c r="D72" s="1" t="s">
        <v>301</v>
      </c>
      <c r="E72" s="1" t="s">
        <v>268</v>
      </c>
      <c r="F72" s="8">
        <v>17.22</v>
      </c>
      <c r="G72" s="12" t="s">
        <v>321</v>
      </c>
    </row>
    <row r="73" spans="1:7" ht="12.75">
      <c r="A73" s="1" t="s">
        <v>68</v>
      </c>
      <c r="B73" s="1" t="s">
        <v>142</v>
      </c>
      <c r="C73" s="1" t="s">
        <v>269</v>
      </c>
      <c r="D73" s="1" t="s">
        <v>301</v>
      </c>
      <c r="E73" s="1" t="s">
        <v>270</v>
      </c>
      <c r="F73" s="8">
        <v>38.86</v>
      </c>
      <c r="G73" s="12" t="s">
        <v>321</v>
      </c>
    </row>
    <row r="74" spans="1:7" ht="12.75">
      <c r="A74" s="1" t="s">
        <v>69</v>
      </c>
      <c r="B74" s="1" t="s">
        <v>143</v>
      </c>
      <c r="C74" s="1" t="s">
        <v>271</v>
      </c>
      <c r="D74" s="1" t="s">
        <v>301</v>
      </c>
      <c r="E74" s="1" t="s">
        <v>272</v>
      </c>
      <c r="F74" s="8">
        <v>17.22</v>
      </c>
      <c r="G74" s="12" t="s">
        <v>321</v>
      </c>
    </row>
    <row r="75" spans="1:7" ht="12.75">
      <c r="A75" s="2" t="s">
        <v>70</v>
      </c>
      <c r="B75" s="2" t="s">
        <v>144</v>
      </c>
      <c r="C75" s="2" t="s">
        <v>274</v>
      </c>
      <c r="D75" s="2" t="s">
        <v>297</v>
      </c>
      <c r="E75" s="2" t="s">
        <v>275</v>
      </c>
      <c r="F75" s="9">
        <v>12.8</v>
      </c>
      <c r="G75" s="13"/>
    </row>
    <row r="76" spans="1:7" ht="12.75">
      <c r="A76" s="2" t="s">
        <v>71</v>
      </c>
      <c r="B76" s="2" t="s">
        <v>145</v>
      </c>
      <c r="C76" s="2" t="s">
        <v>276</v>
      </c>
      <c r="D76" s="2" t="s">
        <v>296</v>
      </c>
      <c r="E76" s="2" t="s">
        <v>277</v>
      </c>
      <c r="F76" s="9">
        <v>15.15</v>
      </c>
      <c r="G76" s="13"/>
    </row>
    <row r="77" spans="1:7" ht="12.75">
      <c r="A77" s="2" t="s">
        <v>72</v>
      </c>
      <c r="B77" s="2" t="s">
        <v>146</v>
      </c>
      <c r="C77" s="2" t="s">
        <v>278</v>
      </c>
      <c r="D77" s="2" t="s">
        <v>296</v>
      </c>
      <c r="E77" s="2" t="s">
        <v>279</v>
      </c>
      <c r="F77" s="9">
        <v>21.46</v>
      </c>
      <c r="G77" s="13"/>
    </row>
    <row r="78" spans="1:7" ht="12.75">
      <c r="A78" s="2" t="s">
        <v>73</v>
      </c>
      <c r="B78" s="2" t="s">
        <v>147</v>
      </c>
      <c r="C78" s="2" t="s">
        <v>280</v>
      </c>
      <c r="D78" s="2" t="s">
        <v>297</v>
      </c>
      <c r="E78" s="2" t="s">
        <v>281</v>
      </c>
      <c r="F78" s="9">
        <v>3.43</v>
      </c>
      <c r="G78" s="13"/>
    </row>
    <row r="79" spans="1:7" ht="12.75">
      <c r="A79" s="2" t="s">
        <v>74</v>
      </c>
      <c r="B79" s="2" t="s">
        <v>148</v>
      </c>
      <c r="C79" s="2" t="s">
        <v>282</v>
      </c>
      <c r="D79" s="2" t="s">
        <v>297</v>
      </c>
      <c r="E79" s="2" t="s">
        <v>283</v>
      </c>
      <c r="F79" s="9">
        <v>88.68</v>
      </c>
      <c r="G79" s="13"/>
    </row>
    <row r="80" spans="1:7" ht="12.75">
      <c r="A80" s="2" t="s">
        <v>75</v>
      </c>
      <c r="B80" s="2" t="s">
        <v>149</v>
      </c>
      <c r="C80" s="2" t="s">
        <v>284</v>
      </c>
      <c r="D80" s="2" t="s">
        <v>301</v>
      </c>
      <c r="E80" s="2" t="s">
        <v>272</v>
      </c>
      <c r="F80" s="9">
        <v>17.22</v>
      </c>
      <c r="G80" s="13"/>
    </row>
    <row r="81" spans="1:7" ht="12.75">
      <c r="A81" s="2" t="s">
        <v>76</v>
      </c>
      <c r="B81" s="2" t="s">
        <v>150</v>
      </c>
      <c r="C81" s="2" t="s">
        <v>285</v>
      </c>
      <c r="D81" s="2" t="s">
        <v>301</v>
      </c>
      <c r="E81" s="2" t="s">
        <v>286</v>
      </c>
      <c r="F81" s="9">
        <v>30.06</v>
      </c>
      <c r="G81" s="13"/>
    </row>
    <row r="82" spans="1:7" ht="12.75">
      <c r="A82" s="2" t="s">
        <v>77</v>
      </c>
      <c r="B82" s="2" t="s">
        <v>150</v>
      </c>
      <c r="C82" s="2" t="s">
        <v>287</v>
      </c>
      <c r="D82" s="2" t="s">
        <v>301</v>
      </c>
      <c r="E82" s="2" t="s">
        <v>288</v>
      </c>
      <c r="F82" s="9">
        <v>38.59</v>
      </c>
      <c r="G82" s="13"/>
    </row>
    <row r="83" spans="1:7" ht="12.75">
      <c r="A83" s="2" t="s">
        <v>78</v>
      </c>
      <c r="B83" s="2" t="s">
        <v>151</v>
      </c>
      <c r="C83" s="2" t="s">
        <v>289</v>
      </c>
      <c r="D83" s="2" t="s">
        <v>301</v>
      </c>
      <c r="E83" s="2" t="s">
        <v>290</v>
      </c>
      <c r="F83" s="9">
        <v>8.8</v>
      </c>
      <c r="G83" s="13"/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3" sqref="A1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68" t="s">
        <v>411</v>
      </c>
      <c r="B1" s="69"/>
      <c r="C1" s="69"/>
      <c r="D1" s="69"/>
      <c r="E1" s="69"/>
      <c r="F1" s="69"/>
      <c r="G1" s="69"/>
      <c r="H1" s="69"/>
      <c r="I1" s="69"/>
    </row>
    <row r="2" spans="1:10" ht="12.75">
      <c r="A2" s="51" t="s">
        <v>0</v>
      </c>
      <c r="B2" s="52"/>
      <c r="C2" s="55" t="s">
        <v>152</v>
      </c>
      <c r="D2" s="67"/>
      <c r="E2" s="57" t="s">
        <v>308</v>
      </c>
      <c r="F2" s="57" t="s">
        <v>313</v>
      </c>
      <c r="G2" s="52"/>
      <c r="H2" s="57" t="s">
        <v>404</v>
      </c>
      <c r="I2" s="70" t="s">
        <v>408</v>
      </c>
      <c r="J2" s="14"/>
    </row>
    <row r="3" spans="1:10" ht="12.75">
      <c r="A3" s="53"/>
      <c r="B3" s="54"/>
      <c r="C3" s="56"/>
      <c r="D3" s="56"/>
      <c r="E3" s="54"/>
      <c r="F3" s="54"/>
      <c r="G3" s="54"/>
      <c r="H3" s="54"/>
      <c r="I3" s="59"/>
      <c r="J3" s="14"/>
    </row>
    <row r="4" spans="1:10" ht="12.75">
      <c r="A4" s="60" t="s">
        <v>1</v>
      </c>
      <c r="B4" s="54"/>
      <c r="C4" s="61" t="s">
        <v>153</v>
      </c>
      <c r="D4" s="54"/>
      <c r="E4" s="61" t="s">
        <v>309</v>
      </c>
      <c r="F4" s="61" t="s">
        <v>314</v>
      </c>
      <c r="G4" s="54"/>
      <c r="H4" s="61" t="s">
        <v>404</v>
      </c>
      <c r="I4" s="71" t="s">
        <v>409</v>
      </c>
      <c r="J4" s="14"/>
    </row>
    <row r="5" spans="1:10" ht="12.75">
      <c r="A5" s="53"/>
      <c r="B5" s="54"/>
      <c r="C5" s="54"/>
      <c r="D5" s="54"/>
      <c r="E5" s="54"/>
      <c r="F5" s="54"/>
      <c r="G5" s="54"/>
      <c r="H5" s="54"/>
      <c r="I5" s="59"/>
      <c r="J5" s="14"/>
    </row>
    <row r="6" spans="1:10" ht="12.75">
      <c r="A6" s="60" t="s">
        <v>2</v>
      </c>
      <c r="B6" s="54"/>
      <c r="C6" s="61" t="s">
        <v>154</v>
      </c>
      <c r="D6" s="54"/>
      <c r="E6" s="61" t="s">
        <v>310</v>
      </c>
      <c r="F6" s="61" t="s">
        <v>315</v>
      </c>
      <c r="G6" s="54"/>
      <c r="H6" s="61" t="s">
        <v>404</v>
      </c>
      <c r="I6" s="71"/>
      <c r="J6" s="14"/>
    </row>
    <row r="7" spans="1:10" ht="12.75">
      <c r="A7" s="53"/>
      <c r="B7" s="54"/>
      <c r="C7" s="54"/>
      <c r="D7" s="54"/>
      <c r="E7" s="54"/>
      <c r="F7" s="54"/>
      <c r="G7" s="54"/>
      <c r="H7" s="54"/>
      <c r="I7" s="59"/>
      <c r="J7" s="14"/>
    </row>
    <row r="8" spans="1:10" ht="12.75">
      <c r="A8" s="60" t="s">
        <v>292</v>
      </c>
      <c r="B8" s="54"/>
      <c r="C8" s="62" t="s">
        <v>5</v>
      </c>
      <c r="D8" s="54"/>
      <c r="E8" s="61" t="s">
        <v>293</v>
      </c>
      <c r="F8" s="54"/>
      <c r="G8" s="54"/>
      <c r="H8" s="62" t="s">
        <v>405</v>
      </c>
      <c r="I8" s="71" t="s">
        <v>78</v>
      </c>
      <c r="J8" s="14"/>
    </row>
    <row r="9" spans="1:10" ht="12.75">
      <c r="A9" s="53"/>
      <c r="B9" s="54"/>
      <c r="C9" s="54"/>
      <c r="D9" s="54"/>
      <c r="E9" s="54"/>
      <c r="F9" s="54"/>
      <c r="G9" s="54"/>
      <c r="H9" s="54"/>
      <c r="I9" s="59"/>
      <c r="J9" s="14"/>
    </row>
    <row r="10" spans="1:10" ht="12.75">
      <c r="A10" s="60" t="s">
        <v>3</v>
      </c>
      <c r="B10" s="54"/>
      <c r="C10" s="61">
        <v>822293</v>
      </c>
      <c r="D10" s="54"/>
      <c r="E10" s="61" t="s">
        <v>311</v>
      </c>
      <c r="F10" s="61" t="s">
        <v>316</v>
      </c>
      <c r="G10" s="54"/>
      <c r="H10" s="62" t="s">
        <v>406</v>
      </c>
      <c r="I10" s="74">
        <v>42625</v>
      </c>
      <c r="J10" s="14"/>
    </row>
    <row r="11" spans="1:10" ht="12.75">
      <c r="A11" s="72"/>
      <c r="B11" s="73"/>
      <c r="C11" s="73"/>
      <c r="D11" s="73"/>
      <c r="E11" s="73"/>
      <c r="F11" s="73"/>
      <c r="G11" s="73"/>
      <c r="H11" s="73"/>
      <c r="I11" s="75"/>
      <c r="J11" s="14"/>
    </row>
    <row r="12" spans="1:9" ht="23.25" customHeight="1">
      <c r="A12" s="76" t="s">
        <v>412</v>
      </c>
      <c r="B12" s="77"/>
      <c r="C12" s="77"/>
      <c r="D12" s="77"/>
      <c r="E12" s="77"/>
      <c r="F12" s="77"/>
      <c r="G12" s="77"/>
      <c r="H12" s="77"/>
      <c r="I12" s="77"/>
    </row>
    <row r="13" spans="1:10" ht="26.25" customHeight="1">
      <c r="A13" s="33" t="s">
        <v>368</v>
      </c>
      <c r="B13" s="78" t="s">
        <v>379</v>
      </c>
      <c r="C13" s="79"/>
      <c r="D13" s="33" t="s">
        <v>381</v>
      </c>
      <c r="E13" s="78" t="s">
        <v>391</v>
      </c>
      <c r="F13" s="79"/>
      <c r="G13" s="33" t="s">
        <v>392</v>
      </c>
      <c r="H13" s="78" t="s">
        <v>407</v>
      </c>
      <c r="I13" s="79"/>
      <c r="J13" s="14"/>
    </row>
    <row r="14" spans="1:10" ht="15" customHeight="1">
      <c r="A14" s="34" t="s">
        <v>369</v>
      </c>
      <c r="B14" s="38" t="s">
        <v>380</v>
      </c>
      <c r="C14" s="42">
        <f>SUM('Stavební rozpočet'!R12:R178)</f>
        <v>0</v>
      </c>
      <c r="D14" s="80" t="s">
        <v>382</v>
      </c>
      <c r="E14" s="81"/>
      <c r="F14" s="42">
        <v>0</v>
      </c>
      <c r="G14" s="80" t="s">
        <v>393</v>
      </c>
      <c r="H14" s="81"/>
      <c r="I14" s="42">
        <v>0</v>
      </c>
      <c r="J14" s="14"/>
    </row>
    <row r="15" spans="1:10" ht="15" customHeight="1">
      <c r="A15" s="35"/>
      <c r="B15" s="38" t="s">
        <v>312</v>
      </c>
      <c r="C15" s="42">
        <f>SUM('Stavební rozpočet'!S12:S178)</f>
        <v>0</v>
      </c>
      <c r="D15" s="80" t="s">
        <v>383</v>
      </c>
      <c r="E15" s="81"/>
      <c r="F15" s="42">
        <v>0</v>
      </c>
      <c r="G15" s="80" t="s">
        <v>394</v>
      </c>
      <c r="H15" s="81"/>
      <c r="I15" s="42">
        <v>0</v>
      </c>
      <c r="J15" s="14"/>
    </row>
    <row r="16" spans="1:10" ht="15" customHeight="1">
      <c r="A16" s="34" t="s">
        <v>370</v>
      </c>
      <c r="B16" s="38" t="s">
        <v>380</v>
      </c>
      <c r="C16" s="42">
        <f>SUM('Stavební rozpočet'!T12:T178)</f>
        <v>0</v>
      </c>
      <c r="D16" s="80" t="s">
        <v>384</v>
      </c>
      <c r="E16" s="81"/>
      <c r="F16" s="42">
        <v>0</v>
      </c>
      <c r="G16" s="80" t="s">
        <v>383</v>
      </c>
      <c r="H16" s="81"/>
      <c r="I16" s="42">
        <v>0</v>
      </c>
      <c r="J16" s="14"/>
    </row>
    <row r="17" spans="1:10" ht="15" customHeight="1">
      <c r="A17" s="35"/>
      <c r="B17" s="38" t="s">
        <v>312</v>
      </c>
      <c r="C17" s="42">
        <f>SUM('Stavební rozpočet'!U12:U178)</f>
        <v>0</v>
      </c>
      <c r="D17" s="80" t="s">
        <v>385</v>
      </c>
      <c r="E17" s="81"/>
      <c r="F17" s="43"/>
      <c r="G17" s="80" t="s">
        <v>382</v>
      </c>
      <c r="H17" s="81"/>
      <c r="I17" s="42">
        <v>0</v>
      </c>
      <c r="J17" s="14"/>
    </row>
    <row r="18" spans="1:10" ht="15" customHeight="1">
      <c r="A18" s="34" t="s">
        <v>371</v>
      </c>
      <c r="B18" s="38" t="s">
        <v>380</v>
      </c>
      <c r="C18" s="42">
        <f>SUM('Stavební rozpočet'!V12:V178)</f>
        <v>0</v>
      </c>
      <c r="D18" s="80"/>
      <c r="E18" s="81"/>
      <c r="F18" s="43"/>
      <c r="G18" s="80" t="s">
        <v>395</v>
      </c>
      <c r="H18" s="81"/>
      <c r="I18" s="42">
        <v>0</v>
      </c>
      <c r="J18" s="14"/>
    </row>
    <row r="19" spans="1:10" ht="15" customHeight="1">
      <c r="A19" s="35"/>
      <c r="B19" s="38" t="s">
        <v>312</v>
      </c>
      <c r="C19" s="42">
        <f>SUM('Stavební rozpočet'!W12:W178)</f>
        <v>0</v>
      </c>
      <c r="D19" s="80"/>
      <c r="E19" s="81"/>
      <c r="F19" s="43"/>
      <c r="G19" s="80" t="s">
        <v>396</v>
      </c>
      <c r="H19" s="81"/>
      <c r="I19" s="42">
        <v>0</v>
      </c>
      <c r="J19" s="14"/>
    </row>
    <row r="20" spans="1:10" ht="15" customHeight="1">
      <c r="A20" s="82" t="s">
        <v>273</v>
      </c>
      <c r="B20" s="83"/>
      <c r="C20" s="42">
        <f>SUM('Stavební rozpočet'!X12:X178)</f>
        <v>0</v>
      </c>
      <c r="D20" s="80"/>
      <c r="E20" s="81"/>
      <c r="F20" s="43"/>
      <c r="G20" s="80"/>
      <c r="H20" s="81"/>
      <c r="I20" s="43"/>
      <c r="J20" s="14"/>
    </row>
    <row r="21" spans="1:10" ht="15" customHeight="1">
      <c r="A21" s="82" t="s">
        <v>372</v>
      </c>
      <c r="B21" s="83"/>
      <c r="C21" s="42">
        <f>SUM('Stavební rozpočet'!P12:P178)</f>
        <v>0</v>
      </c>
      <c r="D21" s="80"/>
      <c r="E21" s="81"/>
      <c r="F21" s="43"/>
      <c r="G21" s="80"/>
      <c r="H21" s="81"/>
      <c r="I21" s="43"/>
      <c r="J21" s="14"/>
    </row>
    <row r="22" spans="1:10" ht="16.5" customHeight="1">
      <c r="A22" s="82" t="s">
        <v>373</v>
      </c>
      <c r="B22" s="83"/>
      <c r="C22" s="42">
        <f>SUM(C14:C21)</f>
        <v>0</v>
      </c>
      <c r="D22" s="82" t="s">
        <v>386</v>
      </c>
      <c r="E22" s="83"/>
      <c r="F22" s="42">
        <f>SUM(F14:F21)</f>
        <v>0</v>
      </c>
      <c r="G22" s="82" t="s">
        <v>397</v>
      </c>
      <c r="H22" s="83"/>
      <c r="I22" s="42">
        <f>SUM(I14:I21)</f>
        <v>0</v>
      </c>
      <c r="J22" s="14"/>
    </row>
    <row r="23" spans="1:10" ht="15" customHeight="1">
      <c r="A23" s="4"/>
      <c r="B23" s="4"/>
      <c r="C23" s="40"/>
      <c r="D23" s="82" t="s">
        <v>387</v>
      </c>
      <c r="E23" s="83"/>
      <c r="F23" s="44">
        <v>0</v>
      </c>
      <c r="G23" s="82" t="s">
        <v>398</v>
      </c>
      <c r="H23" s="83"/>
      <c r="I23" s="42">
        <v>0</v>
      </c>
      <c r="J23" s="14"/>
    </row>
    <row r="24" spans="4:9" ht="15" customHeight="1">
      <c r="D24" s="4"/>
      <c r="E24" s="4"/>
      <c r="F24" s="45"/>
      <c r="G24" s="82" t="s">
        <v>399</v>
      </c>
      <c r="H24" s="83"/>
      <c r="I24" s="47"/>
    </row>
    <row r="25" spans="6:10" ht="15" customHeight="1">
      <c r="F25" s="46"/>
      <c r="G25" s="82" t="s">
        <v>400</v>
      </c>
      <c r="H25" s="83"/>
      <c r="I25" s="42">
        <v>0</v>
      </c>
      <c r="J25" s="14"/>
    </row>
    <row r="26" spans="1:9" ht="12.75">
      <c r="A26" s="3"/>
      <c r="B26" s="3"/>
      <c r="C26" s="3"/>
      <c r="G26" s="4"/>
      <c r="H26" s="4"/>
      <c r="I26" s="4"/>
    </row>
    <row r="27" spans="1:9" ht="15" customHeight="1">
      <c r="A27" s="84" t="s">
        <v>374</v>
      </c>
      <c r="B27" s="85"/>
      <c r="C27" s="48">
        <f>SUM('Stavební rozpočet'!Z12:Z178)</f>
        <v>0</v>
      </c>
      <c r="D27" s="41"/>
      <c r="E27" s="3"/>
      <c r="F27" s="3"/>
      <c r="G27" s="3"/>
      <c r="H27" s="3"/>
      <c r="I27" s="3"/>
    </row>
    <row r="28" spans="1:10" ht="15" customHeight="1">
      <c r="A28" s="84" t="s">
        <v>375</v>
      </c>
      <c r="B28" s="85"/>
      <c r="C28" s="48">
        <f>SUM('Stavební rozpočet'!AA12:AA178)</f>
        <v>0</v>
      </c>
      <c r="D28" s="84" t="s">
        <v>388</v>
      </c>
      <c r="E28" s="85"/>
      <c r="F28" s="48">
        <f>ROUND(C28*(15/100),2)</f>
        <v>0</v>
      </c>
      <c r="G28" s="84" t="s">
        <v>401</v>
      </c>
      <c r="H28" s="85"/>
      <c r="I28" s="48">
        <f>SUM(C27:C29)</f>
        <v>0</v>
      </c>
      <c r="J28" s="14"/>
    </row>
    <row r="29" spans="1:10" ht="15" customHeight="1">
      <c r="A29" s="84" t="s">
        <v>376</v>
      </c>
      <c r="B29" s="85"/>
      <c r="C29" s="48">
        <f>SUM('Stavební rozpočet'!AB12:AB178)+(F22+I22+F23+I23+I24+I25)</f>
        <v>0</v>
      </c>
      <c r="D29" s="84" t="s">
        <v>389</v>
      </c>
      <c r="E29" s="85"/>
      <c r="F29" s="48">
        <f>ROUND(C29*(21/100),2)</f>
        <v>0</v>
      </c>
      <c r="G29" s="84" t="s">
        <v>402</v>
      </c>
      <c r="H29" s="85"/>
      <c r="I29" s="48">
        <f>SUM(F28:F29)+I28</f>
        <v>0</v>
      </c>
      <c r="J29" s="14"/>
    </row>
    <row r="30" spans="1:9" ht="12.75">
      <c r="A30" s="36"/>
      <c r="B30" s="36"/>
      <c r="C30" s="36"/>
      <c r="D30" s="36"/>
      <c r="E30" s="36"/>
      <c r="F30" s="36"/>
      <c r="G30" s="36"/>
      <c r="H30" s="36"/>
      <c r="I30" s="36"/>
    </row>
    <row r="31" spans="1:10" ht="14.25" customHeight="1">
      <c r="A31" s="86" t="s">
        <v>377</v>
      </c>
      <c r="B31" s="87"/>
      <c r="C31" s="88"/>
      <c r="D31" s="86" t="s">
        <v>390</v>
      </c>
      <c r="E31" s="87"/>
      <c r="F31" s="88"/>
      <c r="G31" s="86" t="s">
        <v>403</v>
      </c>
      <c r="H31" s="87"/>
      <c r="I31" s="88"/>
      <c r="J31" s="15"/>
    </row>
    <row r="32" spans="1:10" ht="14.25" customHeight="1">
      <c r="A32" s="89"/>
      <c r="B32" s="90"/>
      <c r="C32" s="91"/>
      <c r="D32" s="89"/>
      <c r="E32" s="90"/>
      <c r="F32" s="91"/>
      <c r="G32" s="89"/>
      <c r="H32" s="90"/>
      <c r="I32" s="91"/>
      <c r="J32" s="15"/>
    </row>
    <row r="33" spans="1:10" ht="14.25" customHeight="1">
      <c r="A33" s="89"/>
      <c r="B33" s="90"/>
      <c r="C33" s="91"/>
      <c r="D33" s="89"/>
      <c r="E33" s="90"/>
      <c r="F33" s="91"/>
      <c r="G33" s="89"/>
      <c r="H33" s="90"/>
      <c r="I33" s="91"/>
      <c r="J33" s="15"/>
    </row>
    <row r="34" spans="1:10" ht="14.25" customHeight="1">
      <c r="A34" s="89"/>
      <c r="B34" s="90"/>
      <c r="C34" s="91"/>
      <c r="D34" s="89"/>
      <c r="E34" s="90"/>
      <c r="F34" s="91"/>
      <c r="G34" s="89"/>
      <c r="H34" s="90"/>
      <c r="I34" s="91"/>
      <c r="J34" s="15"/>
    </row>
    <row r="35" spans="1:10" ht="14.25" customHeight="1">
      <c r="A35" s="92" t="s">
        <v>378</v>
      </c>
      <c r="B35" s="93"/>
      <c r="C35" s="94"/>
      <c r="D35" s="92" t="s">
        <v>378</v>
      </c>
      <c r="E35" s="93"/>
      <c r="F35" s="94"/>
      <c r="G35" s="92" t="s">
        <v>378</v>
      </c>
      <c r="H35" s="93"/>
      <c r="I35" s="94"/>
      <c r="J35" s="15"/>
    </row>
    <row r="36" spans="1:9" ht="11.25" customHeight="1">
      <c r="A36" s="37" t="s">
        <v>79</v>
      </c>
      <c r="B36" s="39"/>
      <c r="C36" s="39"/>
      <c r="D36" s="39"/>
      <c r="E36" s="39"/>
      <c r="F36" s="39"/>
      <c r="G36" s="39"/>
      <c r="H36" s="39"/>
      <c r="I36" s="39"/>
    </row>
    <row r="37" spans="1:9" ht="409.5" customHeight="1" hidden="1">
      <c r="A37" s="61"/>
      <c r="B37" s="54"/>
      <c r="C37" s="54"/>
      <c r="D37" s="54"/>
      <c r="E37" s="54"/>
      <c r="F37" s="54"/>
      <c r="G37" s="54"/>
      <c r="H37" s="54"/>
      <c r="I37" s="54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Görner</cp:lastModifiedBy>
  <cp:lastPrinted>2016-09-14T07:26:13Z</cp:lastPrinted>
  <dcterms:modified xsi:type="dcterms:W3CDTF">2016-09-14T07:26:19Z</dcterms:modified>
  <cp:category/>
  <cp:version/>
  <cp:contentType/>
  <cp:contentStatus/>
</cp:coreProperties>
</file>